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TIMES models\TIMES-Nordic\SuppXLS\"/>
    </mc:Choice>
  </mc:AlternateContent>
  <xr:revisionPtr revIDLastSave="0" documentId="13_ncr:1_{BA28121A-1717-4FFA-A9A0-1A802F93F16B}" xr6:coauthVersionLast="46" xr6:coauthVersionMax="46" xr10:uidLastSave="{00000000-0000-0000-0000-000000000000}"/>
  <bookViews>
    <workbookView xWindow="2304" yWindow="348" windowWidth="22560" windowHeight="15504" activeTab="4" xr2:uid="{00000000-000D-0000-FFFF-FFFF00000000}"/>
  </bookViews>
  <sheets>
    <sheet name="LOG" sheetId="7" r:id="rId1"/>
    <sheet name="Intro" sheetId="8" r:id="rId2"/>
    <sheet name="DK-ELC" sheetId="9" r:id="rId3"/>
    <sheet name="NO-ELC" sheetId="20" r:id="rId4"/>
    <sheet name="SE-ELC" sheetId="17" r:id="rId5"/>
    <sheet name="SE-IND" sheetId="21" r:id="rId6"/>
    <sheet name="NO-IND" sheetId="23" r:id="rId7"/>
    <sheet name="DK-IND" sheetId="10" r:id="rId8"/>
    <sheet name="SE-RES" sheetId="11" r:id="rId9"/>
    <sheet name="NO-RES" sheetId="19" r:id="rId10"/>
    <sheet name="DK-RES" sheetId="18" r:id="rId11"/>
    <sheet name="SE-TRA" sheetId="59" r:id="rId12"/>
    <sheet name="DK-TRA" sheetId="60" r:id="rId13"/>
    <sheet name="NO-TRA" sheetId="24" r:id="rId14"/>
    <sheet name="Wind&amp;Hydro" sheetId="16" r:id="rId15"/>
    <sheet name="Biogas" sheetId="3" r:id="rId16"/>
    <sheet name="Solar heating" sheetId="4" r:id="rId17"/>
    <sheet name="Heating" sheetId="5" r:id="rId18"/>
    <sheet name="SE" sheetId="22" r:id="rId19"/>
    <sheet name="DATA" sheetId="6" r:id="rId20"/>
    <sheet name="Scen BF2019" sheetId="14" r:id="rId21"/>
    <sheet name="HIS_DATA - Time Series" sheetId="15" r:id="rId22"/>
    <sheet name="Summary" sheetId="25" r:id="rId23"/>
    <sheet name="Structure" sheetId="26" r:id="rId24"/>
    <sheet name="Sheet 1" sheetId="27" r:id="rId25"/>
    <sheet name="Sheet 2" sheetId="28" r:id="rId26"/>
    <sheet name="Sheet 3" sheetId="29" r:id="rId27"/>
    <sheet name="Sheet 4" sheetId="30" r:id="rId28"/>
    <sheet name="Sheet 5" sheetId="31" r:id="rId29"/>
    <sheet name="Sheet 6" sheetId="32" r:id="rId30"/>
    <sheet name="Sheet 7" sheetId="33" r:id="rId31"/>
    <sheet name="Sheet 8" sheetId="34" r:id="rId32"/>
    <sheet name="Sheet 9" sheetId="35" r:id="rId33"/>
    <sheet name="Sheet 10" sheetId="36" r:id="rId34"/>
    <sheet name="Sheet 11" sheetId="37" r:id="rId35"/>
    <sheet name="Sheet 12" sheetId="38" r:id="rId36"/>
    <sheet name="Sheet 13" sheetId="39" r:id="rId37"/>
    <sheet name="Sheet 14" sheetId="40" r:id="rId38"/>
    <sheet name="Sheet 15" sheetId="41" r:id="rId39"/>
    <sheet name="Sheet 16" sheetId="42" r:id="rId40"/>
    <sheet name="Sheet 17" sheetId="43" r:id="rId41"/>
    <sheet name="Sheet 18" sheetId="44" r:id="rId42"/>
    <sheet name="Sheet 19" sheetId="45" r:id="rId43"/>
    <sheet name="Sheet 20" sheetId="46" r:id="rId44"/>
    <sheet name="Sheet 21" sheetId="47" r:id="rId45"/>
    <sheet name="Sheet 22" sheetId="48" r:id="rId46"/>
    <sheet name="Sheet 23" sheetId="49" r:id="rId47"/>
    <sheet name="Sheet 24" sheetId="50" r:id="rId48"/>
    <sheet name="Sheet 25" sheetId="51" r:id="rId49"/>
    <sheet name="Sheet 26" sheetId="52" r:id="rId50"/>
    <sheet name="Sheet 27" sheetId="53" r:id="rId51"/>
    <sheet name="Sheet 28" sheetId="54" r:id="rId52"/>
    <sheet name="Sheet 29" sheetId="55" r:id="rId53"/>
    <sheet name="Sheet 30" sheetId="56" r:id="rId54"/>
    <sheet name="Sheet 31" sheetId="57" r:id="rId55"/>
    <sheet name="Sheet 32" sheetId="58" r:id="rId56"/>
  </sheets>
  <definedNames>
    <definedName name="_xlnm._FilterDatabase" localSheetId="21" hidden="1">'HIS_DATA - Time Series'!$B$1:$JE$722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6" i="17" l="1"/>
  <c r="G12" i="17"/>
  <c r="B34" i="17"/>
  <c r="K10" i="17" l="1"/>
  <c r="K13" i="17" s="1"/>
  <c r="K9" i="17"/>
  <c r="K12" i="17" s="1"/>
  <c r="I89" i="21"/>
  <c r="G89" i="21"/>
  <c r="G82" i="21"/>
  <c r="K23" i="23"/>
  <c r="H36" i="18"/>
  <c r="G26" i="60"/>
  <c r="G25" i="60"/>
  <c r="G24" i="60"/>
  <c r="Q13" i="59"/>
  <c r="G13" i="59" s="1"/>
  <c r="G17" i="59" s="1"/>
  <c r="I17" i="59" s="1"/>
  <c r="Q18" i="60"/>
  <c r="Q20" i="60" s="1"/>
  <c r="G18" i="60"/>
  <c r="Q18" i="24"/>
  <c r="Q20" i="24" s="1"/>
  <c r="P20" i="24"/>
  <c r="G20" i="24" s="1"/>
  <c r="P18" i="24"/>
  <c r="G18" i="24" s="1"/>
  <c r="G22" i="24" s="1"/>
  <c r="B31" i="20"/>
  <c r="F32" i="20"/>
  <c r="B28" i="20"/>
  <c r="B9" i="20"/>
  <c r="B15" i="20"/>
  <c r="B19" i="20"/>
  <c r="B22" i="20"/>
  <c r="B25" i="20"/>
  <c r="F30" i="20"/>
  <c r="F27" i="20"/>
  <c r="F24" i="20"/>
  <c r="F21" i="20"/>
  <c r="F18" i="20"/>
  <c r="Q29" i="23"/>
  <c r="Q30" i="23" s="1"/>
  <c r="G9" i="17" l="1"/>
  <c r="G23" i="24"/>
  <c r="Q15" i="59"/>
  <c r="G15" i="59" s="1"/>
  <c r="G18" i="59" s="1"/>
  <c r="I18" i="59" s="1"/>
  <c r="G20" i="60"/>
  <c r="G22" i="60" s="1"/>
  <c r="I57" i="21"/>
  <c r="Q41" i="23"/>
  <c r="Q42" i="23" s="1"/>
  <c r="P42" i="23"/>
  <c r="P41" i="23"/>
  <c r="Q38" i="23"/>
  <c r="Q39" i="23" s="1"/>
  <c r="P39" i="23"/>
  <c r="P38" i="23"/>
  <c r="Q35" i="23"/>
  <c r="Q36" i="23" s="1"/>
  <c r="P36" i="23"/>
  <c r="P35" i="23"/>
  <c r="P33" i="23"/>
  <c r="P32" i="23"/>
  <c r="Q32" i="23"/>
  <c r="Q33" i="23" s="1"/>
  <c r="G33" i="23" s="1"/>
  <c r="G34" i="23" s="1"/>
  <c r="Q26" i="23"/>
  <c r="Q27" i="23" s="1"/>
  <c r="P27" i="23"/>
  <c r="P29" i="23" s="1"/>
  <c r="P26" i="23"/>
  <c r="Q24" i="23"/>
  <c r="Q25" i="23" s="1"/>
  <c r="P25" i="23"/>
  <c r="P24" i="23"/>
  <c r="P21" i="23"/>
  <c r="K21" i="23" s="1"/>
  <c r="K22" i="23" s="1"/>
  <c r="P20" i="23"/>
  <c r="K20" i="23" s="1"/>
  <c r="G83" i="21"/>
  <c r="G38" i="23" l="1"/>
  <c r="K24" i="23"/>
  <c r="K25" i="23"/>
  <c r="P30" i="23"/>
  <c r="G30" i="23" s="1"/>
  <c r="G31" i="23" s="1"/>
  <c r="G29" i="23"/>
  <c r="G35" i="23"/>
  <c r="G36" i="23"/>
  <c r="G37" i="23" s="1"/>
  <c r="G28" i="23"/>
  <c r="G39" i="23"/>
  <c r="G40" i="23" s="1"/>
  <c r="I42" i="23"/>
  <c r="I43" i="23" s="1"/>
  <c r="I41" i="23"/>
  <c r="G32" i="23"/>
  <c r="G11" i="20"/>
  <c r="G9" i="20"/>
  <c r="X36" i="32"/>
  <c r="V36" i="32"/>
  <c r="T36" i="32"/>
  <c r="R36" i="32"/>
  <c r="P36" i="32"/>
  <c r="X35" i="32"/>
  <c r="W35" i="32"/>
  <c r="V35" i="32"/>
  <c r="U35" i="32"/>
  <c r="T35" i="32"/>
  <c r="S35" i="32"/>
  <c r="R35" i="32"/>
  <c r="Q35" i="32"/>
  <c r="P35" i="32"/>
  <c r="O35" i="32"/>
  <c r="X46" i="32"/>
  <c r="V46" i="32"/>
  <c r="T46" i="32"/>
  <c r="R46" i="32"/>
  <c r="P46" i="32"/>
  <c r="X45" i="32"/>
  <c r="V45" i="32"/>
  <c r="T45" i="32"/>
  <c r="R45" i="32"/>
  <c r="P45" i="32"/>
  <c r="W45" i="32"/>
  <c r="U45" i="32"/>
  <c r="S45" i="32"/>
  <c r="Q45" i="32"/>
  <c r="W44" i="32"/>
  <c r="V44" i="32"/>
  <c r="U44" i="32"/>
  <c r="T44" i="32"/>
  <c r="S44" i="32"/>
  <c r="R44" i="32"/>
  <c r="Q44" i="32"/>
  <c r="P44" i="32"/>
  <c r="O44" i="32"/>
  <c r="O45" i="32"/>
  <c r="G15" i="3"/>
  <c r="H15" i="3" s="1"/>
  <c r="G16" i="3"/>
  <c r="H16" i="3" s="1"/>
  <c r="G52" i="21" l="1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J11" i="10"/>
  <c r="K26" i="19"/>
  <c r="F7" i="5"/>
  <c r="G8" i="4"/>
  <c r="F8" i="4"/>
  <c r="G7" i="4"/>
  <c r="F7" i="4"/>
  <c r="G6" i="4"/>
  <c r="F6" i="4"/>
  <c r="K6" i="4"/>
  <c r="H14" i="3"/>
  <c r="G14" i="3"/>
  <c r="H13" i="3"/>
  <c r="G13" i="3"/>
  <c r="H12" i="3"/>
  <c r="G12" i="3"/>
  <c r="H11" i="3"/>
  <c r="G11" i="3"/>
  <c r="H10" i="3"/>
  <c r="G10" i="3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O46" i="16"/>
  <c r="N46" i="16"/>
  <c r="M46" i="16"/>
  <c r="O49" i="16" l="1"/>
  <c r="O50" i="16" s="1"/>
  <c r="O51" i="16" s="1"/>
  <c r="N49" i="16"/>
  <c r="N50" i="16" s="1"/>
  <c r="N51" i="16" s="1"/>
  <c r="M49" i="16"/>
  <c r="M50" i="16" s="1"/>
  <c r="M51" i="16" s="1"/>
  <c r="L51" i="16"/>
  <c r="L50" i="16"/>
  <c r="L49" i="16"/>
  <c r="L46" i="16"/>
  <c r="L47" i="16" s="1"/>
  <c r="L45" i="16"/>
  <c r="K65" i="16"/>
  <c r="K64" i="16"/>
  <c r="K63" i="16"/>
  <c r="K62" i="16"/>
  <c r="K61" i="16"/>
  <c r="K60" i="16"/>
  <c r="J60" i="16"/>
  <c r="J64" i="16" s="1"/>
  <c r="J65" i="16" s="1"/>
  <c r="O45" i="16"/>
  <c r="N45" i="16"/>
  <c r="M45" i="16"/>
  <c r="H24" i="16"/>
  <c r="G24" i="16"/>
  <c r="F24" i="16"/>
  <c r="E24" i="16"/>
  <c r="E23" i="16"/>
  <c r="F23" i="16"/>
  <c r="G23" i="16"/>
  <c r="H23" i="16"/>
  <c r="H22" i="16"/>
  <c r="G22" i="16"/>
  <c r="F22" i="16"/>
  <c r="E22" i="16"/>
  <c r="E21" i="16"/>
  <c r="F21" i="16"/>
  <c r="G21" i="16"/>
  <c r="H21" i="16"/>
  <c r="H20" i="16"/>
  <c r="G20" i="16"/>
  <c r="F20" i="16"/>
  <c r="E20" i="16"/>
  <c r="E19" i="16"/>
  <c r="E7" i="16"/>
  <c r="F7" i="16"/>
  <c r="F8" i="16"/>
  <c r="E8" i="16"/>
  <c r="F31" i="16"/>
  <c r="E31" i="16"/>
  <c r="H19" i="16"/>
  <c r="H35" i="16"/>
  <c r="G35" i="16"/>
  <c r="F35" i="16"/>
  <c r="E35" i="16"/>
  <c r="H34" i="16"/>
  <c r="G34" i="16"/>
  <c r="F34" i="16"/>
  <c r="E34" i="16"/>
  <c r="H33" i="16"/>
  <c r="G33" i="16"/>
  <c r="F33" i="16"/>
  <c r="E33" i="16"/>
  <c r="H32" i="16"/>
  <c r="G32" i="16"/>
  <c r="F32" i="16"/>
  <c r="E32" i="16"/>
  <c r="H31" i="16"/>
  <c r="G31" i="16"/>
  <c r="H30" i="16"/>
  <c r="G30" i="16"/>
  <c r="G19" i="16" s="1"/>
  <c r="F30" i="16"/>
  <c r="F19" i="16" s="1"/>
  <c r="E30" i="16"/>
  <c r="O47" i="16" l="1"/>
  <c r="N47" i="16"/>
  <c r="M47" i="16"/>
  <c r="J61" i="16"/>
  <c r="J62" i="16"/>
  <c r="J63" i="16"/>
  <c r="G14" i="22"/>
  <c r="I11" i="22"/>
  <c r="E11" i="22"/>
  <c r="D11" i="22"/>
  <c r="H10" i="22"/>
  <c r="G10" i="22"/>
  <c r="F10" i="22"/>
  <c r="H9" i="22"/>
  <c r="G9" i="22"/>
  <c r="F9" i="22"/>
  <c r="G8" i="22"/>
  <c r="H8" i="22" s="1"/>
  <c r="G7" i="22"/>
  <c r="G11" i="22" s="1"/>
  <c r="K36" i="19"/>
  <c r="H13" i="11"/>
  <c r="H12" i="11"/>
  <c r="J14" i="11" s="1"/>
  <c r="H11" i="11"/>
  <c r="F8" i="22" l="1"/>
  <c r="H7" i="22"/>
  <c r="H11" i="22" s="1"/>
  <c r="F7" i="22"/>
  <c r="F11" i="22" s="1"/>
  <c r="K31" i="19"/>
  <c r="K32" i="19" s="1"/>
  <c r="K33" i="19" s="1"/>
  <c r="K34" i="19" s="1"/>
  <c r="K35" i="19" s="1"/>
  <c r="G47" i="21"/>
  <c r="G43" i="21"/>
  <c r="G48" i="21" l="1"/>
  <c r="G45" i="21"/>
  <c r="G44" i="21"/>
  <c r="G41" i="21"/>
  <c r="G39" i="21"/>
  <c r="G40" i="21" s="1"/>
  <c r="G35" i="21"/>
  <c r="G36" i="21" s="1"/>
  <c r="G31" i="21"/>
  <c r="G32" i="21" s="1"/>
  <c r="G29" i="21"/>
  <c r="G33" i="21"/>
  <c r="G37" i="21"/>
  <c r="B33" i="9"/>
  <c r="B27" i="9"/>
  <c r="B21" i="9"/>
  <c r="B9" i="9"/>
  <c r="B15" i="9"/>
  <c r="G15" i="21" l="1"/>
  <c r="K39" i="19" l="1"/>
  <c r="K43" i="19"/>
  <c r="C41" i="19"/>
  <c r="C37" i="19"/>
  <c r="K25" i="19" l="1"/>
  <c r="C10" i="19"/>
  <c r="C13" i="19"/>
  <c r="D13" i="19"/>
  <c r="C19" i="19"/>
  <c r="C25" i="19"/>
  <c r="C27" i="19"/>
  <c r="L9" i="3" l="1"/>
  <c r="H9" i="3" s="1"/>
  <c r="H17" i="3" s="1"/>
  <c r="L8" i="3"/>
  <c r="H8" i="3" s="1"/>
  <c r="L7" i="3"/>
  <c r="H7" i="3" s="1"/>
  <c r="L6" i="3"/>
  <c r="H6" i="3" s="1"/>
  <c r="B29" i="18"/>
  <c r="B23" i="18"/>
  <c r="C17" i="18"/>
  <c r="B17" i="18"/>
  <c r="B10" i="18"/>
  <c r="C29" i="19" l="1"/>
  <c r="B29" i="11"/>
  <c r="B22" i="11"/>
  <c r="B16" i="11"/>
  <c r="B9" i="11"/>
  <c r="C32" i="17" l="1"/>
  <c r="B32" i="17"/>
  <c r="B13" i="17"/>
  <c r="B9" i="17"/>
  <c r="G10" i="17"/>
  <c r="G11" i="17" s="1"/>
  <c r="G13" i="17"/>
  <c r="G14" i="17"/>
  <c r="G15" i="17" s="1"/>
  <c r="B30" i="17"/>
  <c r="C13" i="17"/>
  <c r="C30" i="17"/>
  <c r="C9" i="17"/>
  <c r="L7" i="4"/>
  <c r="L6" i="4"/>
  <c r="K8" i="4"/>
  <c r="L8" i="4" s="1"/>
  <c r="K7" i="4"/>
  <c r="E6" i="16"/>
  <c r="K8" i="3" l="1"/>
  <c r="G8" i="3" s="1"/>
  <c r="E4" i="14" l="1"/>
  <c r="F4" i="14"/>
  <c r="G4" i="14"/>
  <c r="H4" i="14"/>
  <c r="I4" i="14"/>
  <c r="E5" i="14"/>
  <c r="F5" i="14"/>
  <c r="G5" i="14"/>
  <c r="H5" i="14"/>
  <c r="I5" i="14"/>
  <c r="E6" i="14"/>
  <c r="F6" i="14"/>
  <c r="G6" i="14"/>
  <c r="H6" i="14"/>
  <c r="I6" i="14"/>
  <c r="E7" i="14"/>
  <c r="F7" i="14"/>
  <c r="G7" i="14"/>
  <c r="H7" i="14"/>
  <c r="I7" i="14"/>
  <c r="E8" i="14"/>
  <c r="F8" i="14"/>
  <c r="G8" i="14"/>
  <c r="H8" i="14"/>
  <c r="I8" i="14"/>
  <c r="E9" i="14"/>
  <c r="F9" i="14"/>
  <c r="G9" i="14"/>
  <c r="H9" i="14"/>
  <c r="I9" i="14"/>
  <c r="E10" i="14"/>
  <c r="F10" i="14"/>
  <c r="G10" i="14"/>
  <c r="H10" i="14"/>
  <c r="I10" i="14"/>
  <c r="E11" i="14"/>
  <c r="F11" i="14"/>
  <c r="G11" i="14"/>
  <c r="H11" i="14"/>
  <c r="I11" i="14"/>
  <c r="E12" i="14"/>
  <c r="F12" i="14"/>
  <c r="G12" i="14"/>
  <c r="H12" i="14"/>
  <c r="I12" i="14"/>
  <c r="E13" i="14"/>
  <c r="F13" i="14"/>
  <c r="G13" i="14"/>
  <c r="H13" i="14"/>
  <c r="I13" i="14"/>
  <c r="E14" i="14"/>
  <c r="F14" i="14"/>
  <c r="G14" i="14"/>
  <c r="H14" i="14"/>
  <c r="I14" i="14"/>
  <c r="E15" i="14"/>
  <c r="F15" i="14"/>
  <c r="G15" i="14"/>
  <c r="H15" i="14"/>
  <c r="I15" i="14"/>
  <c r="E16" i="14"/>
  <c r="F16" i="14"/>
  <c r="G16" i="14"/>
  <c r="H16" i="14"/>
  <c r="I16" i="14"/>
  <c r="E20" i="14"/>
  <c r="F20" i="14"/>
  <c r="G20" i="14"/>
  <c r="H20" i="14"/>
  <c r="I20" i="14"/>
  <c r="F28" i="14"/>
  <c r="E29" i="14"/>
  <c r="I30" i="14"/>
  <c r="F31" i="14"/>
  <c r="G31" i="14"/>
  <c r="H31" i="14"/>
  <c r="E32" i="14"/>
  <c r="F32" i="14"/>
  <c r="G32" i="14"/>
  <c r="H32" i="14"/>
  <c r="I32" i="14"/>
  <c r="I34" i="14"/>
  <c r="E36" i="14"/>
  <c r="F36" i="14"/>
  <c r="G36" i="14"/>
  <c r="H36" i="14"/>
  <c r="I36" i="14"/>
  <c r="E41" i="14"/>
  <c r="F41" i="14"/>
  <c r="G41" i="14"/>
  <c r="H41" i="14"/>
  <c r="I41" i="14"/>
  <c r="E43" i="14"/>
  <c r="F43" i="14"/>
  <c r="G43" i="14"/>
  <c r="H43" i="14"/>
  <c r="I43" i="14"/>
  <c r="E46" i="14"/>
  <c r="F46" i="14"/>
  <c r="G46" i="14"/>
  <c r="H46" i="14"/>
  <c r="I46" i="14"/>
  <c r="G50" i="14"/>
  <c r="E52" i="14"/>
  <c r="F52" i="14"/>
  <c r="G52" i="14"/>
  <c r="H52" i="14"/>
  <c r="I52" i="14"/>
  <c r="E53" i="14"/>
  <c r="F53" i="14"/>
  <c r="E54" i="14"/>
  <c r="I56" i="14"/>
  <c r="E57" i="14"/>
  <c r="F57" i="14"/>
  <c r="G57" i="14"/>
  <c r="H57" i="14"/>
  <c r="I57" i="14"/>
  <c r="E58" i="14"/>
  <c r="F58" i="14"/>
  <c r="G58" i="14"/>
  <c r="H58" i="14"/>
  <c r="I58" i="14"/>
  <c r="E59" i="14"/>
  <c r="F59" i="14"/>
  <c r="G59" i="14"/>
  <c r="H59" i="14"/>
  <c r="I59" i="14"/>
  <c r="E60" i="14"/>
  <c r="F60" i="14"/>
  <c r="G60" i="14"/>
  <c r="H60" i="14"/>
  <c r="I60" i="14"/>
  <c r="E61" i="14"/>
  <c r="F61" i="14"/>
  <c r="G61" i="14"/>
  <c r="H61" i="14"/>
  <c r="I61" i="14"/>
  <c r="E62" i="14"/>
  <c r="F62" i="14"/>
  <c r="G62" i="14"/>
  <c r="H62" i="14"/>
  <c r="I62" i="14"/>
  <c r="E63" i="14"/>
  <c r="F63" i="14"/>
  <c r="G63" i="14"/>
  <c r="H63" i="14"/>
  <c r="I63" i="14"/>
  <c r="E64" i="14"/>
  <c r="F64" i="14"/>
  <c r="G64" i="14"/>
  <c r="H64" i="14"/>
  <c r="I64" i="14"/>
  <c r="E65" i="14"/>
  <c r="F65" i="14"/>
  <c r="G65" i="14"/>
  <c r="H65" i="14"/>
  <c r="I65" i="14"/>
  <c r="E66" i="14"/>
  <c r="F66" i="14"/>
  <c r="G66" i="14"/>
  <c r="H66" i="14"/>
  <c r="I66" i="14"/>
  <c r="E67" i="14"/>
  <c r="F67" i="14"/>
  <c r="G67" i="14"/>
  <c r="H67" i="14"/>
  <c r="I67" i="14"/>
  <c r="E68" i="14"/>
  <c r="F68" i="14"/>
  <c r="G68" i="14"/>
  <c r="H68" i="14"/>
  <c r="I68" i="14"/>
  <c r="E69" i="14"/>
  <c r="F69" i="14"/>
  <c r="G69" i="14"/>
  <c r="H69" i="14"/>
  <c r="I69" i="14"/>
  <c r="E70" i="14"/>
  <c r="F70" i="14"/>
  <c r="G70" i="14"/>
  <c r="H70" i="14"/>
  <c r="I70" i="14"/>
  <c r="E71" i="14"/>
  <c r="F71" i="14"/>
  <c r="G71" i="14"/>
  <c r="H71" i="14"/>
  <c r="I71" i="14"/>
  <c r="E72" i="14"/>
  <c r="F72" i="14"/>
  <c r="G72" i="14"/>
  <c r="H72" i="14"/>
  <c r="I72" i="14"/>
  <c r="E73" i="14"/>
  <c r="F73" i="14"/>
  <c r="G73" i="14"/>
  <c r="H73" i="14"/>
  <c r="I73" i="14"/>
  <c r="E74" i="14"/>
  <c r="F74" i="14"/>
  <c r="G74" i="14"/>
  <c r="H74" i="14"/>
  <c r="I74" i="14"/>
  <c r="E75" i="14"/>
  <c r="F75" i="14"/>
  <c r="G75" i="14"/>
  <c r="H75" i="14"/>
  <c r="I75" i="14"/>
  <c r="E76" i="14"/>
  <c r="F76" i="14"/>
  <c r="G76" i="14"/>
  <c r="H76" i="14"/>
  <c r="I76" i="14"/>
  <c r="E77" i="14"/>
  <c r="F77" i="14"/>
  <c r="G77" i="14"/>
  <c r="H77" i="14"/>
  <c r="I77" i="14"/>
  <c r="E78" i="14"/>
  <c r="F78" i="14"/>
  <c r="G78" i="14"/>
  <c r="H78" i="14"/>
  <c r="I78" i="14"/>
  <c r="E79" i="14"/>
  <c r="F79" i="14"/>
  <c r="G79" i="14"/>
  <c r="H79" i="14"/>
  <c r="I79" i="14"/>
  <c r="E80" i="14"/>
  <c r="F80" i="14"/>
  <c r="G80" i="14"/>
  <c r="H80" i="14"/>
  <c r="I80" i="14"/>
  <c r="E81" i="14"/>
  <c r="F81" i="14"/>
  <c r="G81" i="14"/>
  <c r="H81" i="14"/>
  <c r="I81" i="14"/>
  <c r="E82" i="14"/>
  <c r="F82" i="14"/>
  <c r="G82" i="14"/>
  <c r="H82" i="14"/>
  <c r="I82" i="14"/>
  <c r="E83" i="14"/>
  <c r="F83" i="14"/>
  <c r="G83" i="14"/>
  <c r="H83" i="14"/>
  <c r="I83" i="14"/>
  <c r="E84" i="14"/>
  <c r="F84" i="14"/>
  <c r="G84" i="14"/>
  <c r="H84" i="14"/>
  <c r="I84" i="14"/>
  <c r="E85" i="14"/>
  <c r="F85" i="14"/>
  <c r="G85" i="14"/>
  <c r="H85" i="14"/>
  <c r="I85" i="14"/>
  <c r="K4" i="14"/>
  <c r="L4" i="14"/>
  <c r="M4" i="14"/>
  <c r="K5" i="14"/>
  <c r="L5" i="14"/>
  <c r="M5" i="14"/>
  <c r="K6" i="14"/>
  <c r="L6" i="14"/>
  <c r="M6" i="14"/>
  <c r="K7" i="14"/>
  <c r="L7" i="14"/>
  <c r="M7" i="14"/>
  <c r="K8" i="14"/>
  <c r="L8" i="14"/>
  <c r="M8" i="14"/>
  <c r="K9" i="14"/>
  <c r="L9" i="14"/>
  <c r="M9" i="14"/>
  <c r="K10" i="14"/>
  <c r="L10" i="14"/>
  <c r="M10" i="14"/>
  <c r="K11" i="14"/>
  <c r="L11" i="14"/>
  <c r="M11" i="14"/>
  <c r="K12" i="14"/>
  <c r="L12" i="14"/>
  <c r="M12" i="14"/>
  <c r="K13" i="14"/>
  <c r="L13" i="14"/>
  <c r="M13" i="14"/>
  <c r="K14" i="14"/>
  <c r="L14" i="14"/>
  <c r="M14" i="14"/>
  <c r="K15" i="14"/>
  <c r="L15" i="14"/>
  <c r="M15" i="14"/>
  <c r="K16" i="14"/>
  <c r="L16" i="14"/>
  <c r="M16" i="14"/>
  <c r="K20" i="14"/>
  <c r="L20" i="14"/>
  <c r="M20" i="14"/>
  <c r="K21" i="14"/>
  <c r="L21" i="14"/>
  <c r="K24" i="14"/>
  <c r="M34" i="9" s="1"/>
  <c r="L25" i="14"/>
  <c r="M29" i="9" s="1"/>
  <c r="K26" i="14"/>
  <c r="K29" i="14"/>
  <c r="L30" i="14"/>
  <c r="K32" i="14"/>
  <c r="L32" i="14"/>
  <c r="M32" i="14"/>
  <c r="L33" i="14"/>
  <c r="J26" i="10" s="1"/>
  <c r="K34" i="14"/>
  <c r="J19" i="10" s="1"/>
  <c r="L35" i="14"/>
  <c r="J14" i="10" s="1"/>
  <c r="K36" i="14"/>
  <c r="L36" i="14"/>
  <c r="M36" i="14"/>
  <c r="L39" i="14"/>
  <c r="K40" i="14"/>
  <c r="K41" i="14"/>
  <c r="L41" i="14"/>
  <c r="M41" i="14"/>
  <c r="M42" i="14"/>
  <c r="K43" i="14"/>
  <c r="L43" i="14"/>
  <c r="M43" i="14"/>
  <c r="K44" i="14"/>
  <c r="M44" i="14"/>
  <c r="M45" i="14"/>
  <c r="K46" i="14"/>
  <c r="L46" i="14"/>
  <c r="M46" i="14"/>
  <c r="K47" i="14"/>
  <c r="L47" i="14"/>
  <c r="L48" i="14"/>
  <c r="M48" i="14"/>
  <c r="M50" i="14"/>
  <c r="M51" i="14"/>
  <c r="K52" i="14"/>
  <c r="L52" i="14"/>
  <c r="M52" i="14"/>
  <c r="K54" i="14"/>
  <c r="K57" i="14"/>
  <c r="L57" i="14"/>
  <c r="M57" i="14"/>
  <c r="K58" i="14"/>
  <c r="L58" i="14"/>
  <c r="M58" i="14"/>
  <c r="K59" i="14"/>
  <c r="L59" i="14"/>
  <c r="M59" i="14"/>
  <c r="K60" i="14"/>
  <c r="L60" i="14"/>
  <c r="M60" i="14"/>
  <c r="K61" i="14"/>
  <c r="L61" i="14"/>
  <c r="M61" i="14"/>
  <c r="K62" i="14"/>
  <c r="L62" i="14"/>
  <c r="M62" i="14"/>
  <c r="K63" i="14"/>
  <c r="L63" i="14"/>
  <c r="M63" i="14"/>
  <c r="K64" i="14"/>
  <c r="L64" i="14"/>
  <c r="M64" i="14"/>
  <c r="K65" i="14"/>
  <c r="L65" i="14"/>
  <c r="M65" i="14"/>
  <c r="K66" i="14"/>
  <c r="L66" i="14"/>
  <c r="M66" i="14"/>
  <c r="K67" i="14"/>
  <c r="L67" i="14"/>
  <c r="M67" i="14"/>
  <c r="K68" i="14"/>
  <c r="L68" i="14"/>
  <c r="M68" i="14"/>
  <c r="K69" i="14"/>
  <c r="L69" i="14"/>
  <c r="M69" i="14"/>
  <c r="K70" i="14"/>
  <c r="L70" i="14"/>
  <c r="M70" i="14"/>
  <c r="K71" i="14"/>
  <c r="L71" i="14"/>
  <c r="M71" i="14"/>
  <c r="K72" i="14"/>
  <c r="L72" i="14"/>
  <c r="M72" i="14"/>
  <c r="K73" i="14"/>
  <c r="L73" i="14"/>
  <c r="M73" i="14"/>
  <c r="K74" i="14"/>
  <c r="L74" i="14"/>
  <c r="M74" i="14"/>
  <c r="K75" i="14"/>
  <c r="L75" i="14"/>
  <c r="M75" i="14"/>
  <c r="K76" i="14"/>
  <c r="L76" i="14"/>
  <c r="M76" i="14"/>
  <c r="K77" i="14"/>
  <c r="L77" i="14"/>
  <c r="M77" i="14"/>
  <c r="K78" i="14"/>
  <c r="L78" i="14"/>
  <c r="M78" i="14"/>
  <c r="K79" i="14"/>
  <c r="L79" i="14"/>
  <c r="M79" i="14"/>
  <c r="K80" i="14"/>
  <c r="L80" i="14"/>
  <c r="M80" i="14"/>
  <c r="K81" i="14"/>
  <c r="L81" i="14"/>
  <c r="M81" i="14"/>
  <c r="K82" i="14"/>
  <c r="L82" i="14"/>
  <c r="M82" i="14"/>
  <c r="K83" i="14"/>
  <c r="L83" i="14"/>
  <c r="M83" i="14"/>
  <c r="K84" i="14"/>
  <c r="L84" i="14"/>
  <c r="M84" i="14"/>
  <c r="K85" i="14"/>
  <c r="L85" i="14"/>
  <c r="M85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2" i="14"/>
  <c r="J51" i="14"/>
  <c r="J46" i="14"/>
  <c r="J44" i="14"/>
  <c r="J43" i="14"/>
  <c r="J41" i="14"/>
  <c r="J36" i="14"/>
  <c r="J32" i="14"/>
  <c r="J27" i="14"/>
  <c r="J26" i="14"/>
  <c r="J21" i="14"/>
  <c r="J20" i="14"/>
  <c r="J17" i="14"/>
  <c r="M22" i="9" s="1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AU195" i="15"/>
  <c r="AU664" i="15"/>
  <c r="E51" i="14" s="1"/>
  <c r="AV664" i="15"/>
  <c r="F51" i="14" s="1"/>
  <c r="AW664" i="15"/>
  <c r="G51" i="14" s="1"/>
  <c r="AX664" i="15"/>
  <c r="H51" i="14" s="1"/>
  <c r="AY664" i="15"/>
  <c r="I51" i="14" s="1"/>
  <c r="AZ664" i="15"/>
  <c r="BA664" i="15"/>
  <c r="K51" i="14" s="1"/>
  <c r="BB664" i="15"/>
  <c r="L51" i="14" s="1"/>
  <c r="AU665" i="15"/>
  <c r="E49" i="14" s="1"/>
  <c r="AV665" i="15"/>
  <c r="F49" i="14" s="1"/>
  <c r="AW665" i="15"/>
  <c r="G49" i="14" s="1"/>
  <c r="AX665" i="15"/>
  <c r="H49" i="14" s="1"/>
  <c r="AY665" i="15"/>
  <c r="I49" i="14" s="1"/>
  <c r="AZ665" i="15"/>
  <c r="J49" i="14" s="1"/>
  <c r="BA665" i="15"/>
  <c r="K49" i="14" s="1"/>
  <c r="BB665" i="15"/>
  <c r="L49" i="14" s="1"/>
  <c r="AU666" i="15"/>
  <c r="AV666" i="15"/>
  <c r="AW666" i="15"/>
  <c r="AX666" i="15"/>
  <c r="AY666" i="15"/>
  <c r="AZ666" i="15"/>
  <c r="BA666" i="15"/>
  <c r="BB666" i="15"/>
  <c r="AU667" i="15"/>
  <c r="AV667" i="15"/>
  <c r="AW667" i="15"/>
  <c r="AX667" i="15"/>
  <c r="AY667" i="15"/>
  <c r="AZ667" i="15"/>
  <c r="BA667" i="15"/>
  <c r="BB667" i="15"/>
  <c r="AU668" i="15"/>
  <c r="AV668" i="15"/>
  <c r="AW668" i="15"/>
  <c r="AX668" i="15"/>
  <c r="AY668" i="15"/>
  <c r="AZ668" i="15"/>
  <c r="BA668" i="15"/>
  <c r="BB668" i="15"/>
  <c r="AU669" i="15"/>
  <c r="E47" i="14" s="1"/>
  <c r="AV669" i="15"/>
  <c r="F47" i="14" s="1"/>
  <c r="AW669" i="15"/>
  <c r="G47" i="14" s="1"/>
  <c r="AX669" i="15"/>
  <c r="H47" i="14" s="1"/>
  <c r="AY669" i="15"/>
  <c r="I47" i="14" s="1"/>
  <c r="AZ669" i="15"/>
  <c r="J47" i="14" s="1"/>
  <c r="BA669" i="15"/>
  <c r="BB669" i="15"/>
  <c r="AU670" i="15"/>
  <c r="E48" i="14" s="1"/>
  <c r="AV670" i="15"/>
  <c r="F48" i="14" s="1"/>
  <c r="AW670" i="15"/>
  <c r="G48" i="14" s="1"/>
  <c r="AX670" i="15"/>
  <c r="H48" i="14" s="1"/>
  <c r="AY670" i="15"/>
  <c r="I48" i="14" s="1"/>
  <c r="AZ670" i="15"/>
  <c r="J48" i="14" s="1"/>
  <c r="BA670" i="15"/>
  <c r="K48" i="14" s="1"/>
  <c r="BB670" i="15"/>
  <c r="AU671" i="15"/>
  <c r="AV671" i="15"/>
  <c r="AW671" i="15"/>
  <c r="AX671" i="15"/>
  <c r="AY671" i="15"/>
  <c r="AZ671" i="15"/>
  <c r="BA671" i="15"/>
  <c r="BB671" i="15"/>
  <c r="AU672" i="15"/>
  <c r="AV672" i="15"/>
  <c r="AW672" i="15"/>
  <c r="AX672" i="15"/>
  <c r="AY672" i="15"/>
  <c r="AZ672" i="15"/>
  <c r="BA672" i="15"/>
  <c r="BB672" i="15"/>
  <c r="AU673" i="15"/>
  <c r="AV673" i="15"/>
  <c r="AW673" i="15"/>
  <c r="AX673" i="15"/>
  <c r="AY673" i="15"/>
  <c r="AZ673" i="15"/>
  <c r="BA673" i="15"/>
  <c r="BB673" i="15"/>
  <c r="AU674" i="15"/>
  <c r="AV674" i="15"/>
  <c r="AW674" i="15"/>
  <c r="AX674" i="15"/>
  <c r="AY674" i="15"/>
  <c r="AZ674" i="15"/>
  <c r="BA674" i="15"/>
  <c r="BB674" i="15"/>
  <c r="AU675" i="15"/>
  <c r="E56" i="14" s="1"/>
  <c r="AV675" i="15"/>
  <c r="F56" i="14" s="1"/>
  <c r="AW675" i="15"/>
  <c r="G56" i="14" s="1"/>
  <c r="AX675" i="15"/>
  <c r="H56" i="14" s="1"/>
  <c r="AY675" i="15"/>
  <c r="AZ675" i="15"/>
  <c r="BA675" i="15"/>
  <c r="K56" i="14" s="1"/>
  <c r="BB675" i="15"/>
  <c r="L56" i="14" s="1"/>
  <c r="AU676" i="15"/>
  <c r="AV676" i="15"/>
  <c r="F54" i="14" s="1"/>
  <c r="AW676" i="15"/>
  <c r="G54" i="14" s="1"/>
  <c r="AX676" i="15"/>
  <c r="H54" i="14" s="1"/>
  <c r="AY676" i="15"/>
  <c r="I54" i="14" s="1"/>
  <c r="AZ676" i="15"/>
  <c r="J54" i="14" s="1"/>
  <c r="BA676" i="15"/>
  <c r="BB676" i="15"/>
  <c r="L54" i="14" s="1"/>
  <c r="AU677" i="15"/>
  <c r="E55" i="14" s="1"/>
  <c r="AV677" i="15"/>
  <c r="F55" i="14" s="1"/>
  <c r="AW677" i="15"/>
  <c r="G55" i="14" s="1"/>
  <c r="AX677" i="15"/>
  <c r="H55" i="14" s="1"/>
  <c r="AY677" i="15"/>
  <c r="I55" i="14" s="1"/>
  <c r="AZ677" i="15"/>
  <c r="BA677" i="15"/>
  <c r="K55" i="14" s="1"/>
  <c r="BB677" i="15"/>
  <c r="AU678" i="15"/>
  <c r="AV678" i="15"/>
  <c r="AW678" i="15"/>
  <c r="AX678" i="15"/>
  <c r="AY678" i="15"/>
  <c r="AZ678" i="15"/>
  <c r="BA678" i="15"/>
  <c r="BB678" i="15"/>
  <c r="L55" i="14" s="1"/>
  <c r="AU679" i="15"/>
  <c r="AV679" i="15"/>
  <c r="AW679" i="15"/>
  <c r="G53" i="14" s="1"/>
  <c r="AX679" i="15"/>
  <c r="H53" i="14" s="1"/>
  <c r="AY679" i="15"/>
  <c r="I53" i="14" s="1"/>
  <c r="AZ679" i="15"/>
  <c r="J53" i="14" s="1"/>
  <c r="BA679" i="15"/>
  <c r="K53" i="14" s="1"/>
  <c r="BB679" i="15"/>
  <c r="L53" i="14" s="1"/>
  <c r="AU680" i="15"/>
  <c r="E50" i="14" s="1"/>
  <c r="AV680" i="15"/>
  <c r="F50" i="14" s="1"/>
  <c r="AW680" i="15"/>
  <c r="AX680" i="15"/>
  <c r="H50" i="14" s="1"/>
  <c r="AY680" i="15"/>
  <c r="I50" i="14" s="1"/>
  <c r="AZ680" i="15"/>
  <c r="J50" i="14" s="1"/>
  <c r="BA680" i="15"/>
  <c r="K50" i="14" s="1"/>
  <c r="BB680" i="15"/>
  <c r="L50" i="14" s="1"/>
  <c r="AU681" i="15"/>
  <c r="AV681" i="15"/>
  <c r="AW681" i="15"/>
  <c r="AX681" i="15"/>
  <c r="AY681" i="15"/>
  <c r="AZ681" i="15"/>
  <c r="BA681" i="15"/>
  <c r="BB681" i="15"/>
  <c r="AU682" i="15"/>
  <c r="E44" i="14" s="1"/>
  <c r="AV682" i="15"/>
  <c r="F44" i="14" s="1"/>
  <c r="AW682" i="15"/>
  <c r="G44" i="14" s="1"/>
  <c r="AX682" i="15"/>
  <c r="H44" i="14" s="1"/>
  <c r="AY682" i="15"/>
  <c r="I44" i="14" s="1"/>
  <c r="AZ682" i="15"/>
  <c r="BA682" i="15"/>
  <c r="BB682" i="15"/>
  <c r="L44" i="14" s="1"/>
  <c r="AU683" i="15"/>
  <c r="E45" i="14" s="1"/>
  <c r="AV683" i="15"/>
  <c r="F45" i="14" s="1"/>
  <c r="AW683" i="15"/>
  <c r="G45" i="14" s="1"/>
  <c r="AX683" i="15"/>
  <c r="H45" i="14" s="1"/>
  <c r="AY683" i="15"/>
  <c r="I45" i="14" s="1"/>
  <c r="AZ683" i="15"/>
  <c r="J45" i="14" s="1"/>
  <c r="BA683" i="15"/>
  <c r="K45" i="14" s="1"/>
  <c r="BB683" i="15"/>
  <c r="L45" i="14" s="1"/>
  <c r="AU684" i="15"/>
  <c r="AV684" i="15"/>
  <c r="AW684" i="15"/>
  <c r="AX684" i="15"/>
  <c r="AY684" i="15"/>
  <c r="AZ684" i="15"/>
  <c r="BA684" i="15"/>
  <c r="BB684" i="15"/>
  <c r="BC664" i="15"/>
  <c r="BC665" i="15"/>
  <c r="M49" i="14" s="1"/>
  <c r="BC666" i="15"/>
  <c r="BC667" i="15"/>
  <c r="BC668" i="15"/>
  <c r="BC669" i="15"/>
  <c r="M47" i="14" s="1"/>
  <c r="BC670" i="15"/>
  <c r="BC671" i="15"/>
  <c r="BC672" i="15"/>
  <c r="BC673" i="15"/>
  <c r="BC674" i="15"/>
  <c r="BC675" i="15"/>
  <c r="M56" i="14" s="1"/>
  <c r="BC676" i="15"/>
  <c r="M54" i="14" s="1"/>
  <c r="BC677" i="15"/>
  <c r="M55" i="14" s="1"/>
  <c r="BC678" i="15"/>
  <c r="BC679" i="15"/>
  <c r="M53" i="14" s="1"/>
  <c r="BC680" i="15"/>
  <c r="BC681" i="15"/>
  <c r="BC682" i="15"/>
  <c r="BC683" i="15"/>
  <c r="BC684" i="15"/>
  <c r="AU531" i="15"/>
  <c r="E37" i="14" s="1"/>
  <c r="AV531" i="15"/>
  <c r="F37" i="14" s="1"/>
  <c r="AW531" i="15"/>
  <c r="G37" i="14" s="1"/>
  <c r="AX531" i="15"/>
  <c r="H37" i="14" s="1"/>
  <c r="AY531" i="15"/>
  <c r="I37" i="14" s="1"/>
  <c r="AU532" i="15"/>
  <c r="AV532" i="15"/>
  <c r="AW532" i="15"/>
  <c r="AX532" i="15"/>
  <c r="AY532" i="15"/>
  <c r="AU533" i="15"/>
  <c r="AV533" i="15"/>
  <c r="AW533" i="15"/>
  <c r="AX533" i="15"/>
  <c r="AY533" i="15"/>
  <c r="AU534" i="15"/>
  <c r="E35" i="14" s="1"/>
  <c r="AV534" i="15"/>
  <c r="F35" i="14" s="1"/>
  <c r="AW534" i="15"/>
  <c r="G35" i="14" s="1"/>
  <c r="AX534" i="15"/>
  <c r="H35" i="14" s="1"/>
  <c r="AY534" i="15"/>
  <c r="I35" i="14" s="1"/>
  <c r="AU535" i="15"/>
  <c r="AV535" i="15"/>
  <c r="AW535" i="15"/>
  <c r="AX535" i="15"/>
  <c r="AY535" i="15"/>
  <c r="AU536" i="15"/>
  <c r="AV536" i="15"/>
  <c r="F33" i="14" s="1"/>
  <c r="AW536" i="15"/>
  <c r="G33" i="14" s="1"/>
  <c r="J23" i="10" s="1"/>
  <c r="AX536" i="15"/>
  <c r="H33" i="14" s="1"/>
  <c r="AY536" i="15"/>
  <c r="I33" i="14" s="1"/>
  <c r="AU537" i="15"/>
  <c r="E34" i="14" s="1"/>
  <c r="AV537" i="15"/>
  <c r="F34" i="14" s="1"/>
  <c r="AW537" i="15"/>
  <c r="G34" i="14" s="1"/>
  <c r="J17" i="10" s="1"/>
  <c r="AX537" i="15"/>
  <c r="H34" i="14" s="1"/>
  <c r="AY537" i="15"/>
  <c r="AU538" i="15"/>
  <c r="E33" i="14" s="1"/>
  <c r="AV538" i="15"/>
  <c r="AW538" i="15"/>
  <c r="AX538" i="15"/>
  <c r="AY538" i="15"/>
  <c r="AU539" i="15"/>
  <c r="AV539" i="15"/>
  <c r="AW539" i="15"/>
  <c r="AX539" i="15"/>
  <c r="AY539" i="15"/>
  <c r="AU540" i="15"/>
  <c r="E42" i="14" s="1"/>
  <c r="AV540" i="15"/>
  <c r="F42" i="14" s="1"/>
  <c r="AW540" i="15"/>
  <c r="G42" i="14" s="1"/>
  <c r="AX540" i="15"/>
  <c r="H42" i="14" s="1"/>
  <c r="AY540" i="15"/>
  <c r="I42" i="14" s="1"/>
  <c r="AU541" i="15"/>
  <c r="E40" i="14" s="1"/>
  <c r="AV541" i="15"/>
  <c r="F40" i="14" s="1"/>
  <c r="AW541" i="15"/>
  <c r="G40" i="14" s="1"/>
  <c r="AX541" i="15"/>
  <c r="AY541" i="15"/>
  <c r="AU542" i="15"/>
  <c r="AV542" i="15"/>
  <c r="AW542" i="15"/>
  <c r="AX542" i="15"/>
  <c r="H40" i="14" s="1"/>
  <c r="AY542" i="15"/>
  <c r="I40" i="14" s="1"/>
  <c r="AU543" i="15"/>
  <c r="E38" i="14" s="1"/>
  <c r="AV543" i="15"/>
  <c r="F38" i="14" s="1"/>
  <c r="AW543" i="15"/>
  <c r="G38" i="14" s="1"/>
  <c r="AX543" i="15"/>
  <c r="H38" i="14" s="1"/>
  <c r="AY543" i="15"/>
  <c r="I38" i="14" s="1"/>
  <c r="AU544" i="15"/>
  <c r="E39" i="14" s="1"/>
  <c r="AV544" i="15"/>
  <c r="F39" i="14" s="1"/>
  <c r="AW544" i="15"/>
  <c r="G39" i="14" s="1"/>
  <c r="AX544" i="15"/>
  <c r="H39" i="14" s="1"/>
  <c r="AY544" i="15"/>
  <c r="I39" i="14" s="1"/>
  <c r="AU545" i="15"/>
  <c r="AV545" i="15"/>
  <c r="AW545" i="15"/>
  <c r="AX545" i="15"/>
  <c r="AY545" i="15"/>
  <c r="AU546" i="15"/>
  <c r="E30" i="14" s="1"/>
  <c r="AV546" i="15"/>
  <c r="F30" i="14" s="1"/>
  <c r="AW546" i="15"/>
  <c r="G30" i="14" s="1"/>
  <c r="AX546" i="15"/>
  <c r="H30" i="14" s="1"/>
  <c r="AY546" i="15"/>
  <c r="AU547" i="15"/>
  <c r="E31" i="14" s="1"/>
  <c r="AV547" i="15"/>
  <c r="AW547" i="15"/>
  <c r="AX547" i="15"/>
  <c r="AY547" i="15"/>
  <c r="I31" i="14" s="1"/>
  <c r="BA531" i="15"/>
  <c r="K37" i="14" s="1"/>
  <c r="BB531" i="15"/>
  <c r="L37" i="14" s="1"/>
  <c r="BC531" i="15"/>
  <c r="M37" i="14" s="1"/>
  <c r="BA532" i="15"/>
  <c r="BB532" i="15"/>
  <c r="BC532" i="15"/>
  <c r="BA533" i="15"/>
  <c r="BB533" i="15"/>
  <c r="BC533" i="15"/>
  <c r="BA534" i="15"/>
  <c r="K35" i="14" s="1"/>
  <c r="J13" i="10" s="1"/>
  <c r="BB534" i="15"/>
  <c r="BC534" i="15"/>
  <c r="M35" i="14" s="1"/>
  <c r="J15" i="10" s="1"/>
  <c r="BA535" i="15"/>
  <c r="BB535" i="15"/>
  <c r="BC535" i="15"/>
  <c r="BA536" i="15"/>
  <c r="K33" i="14" s="1"/>
  <c r="J25" i="10" s="1"/>
  <c r="BB536" i="15"/>
  <c r="BC536" i="15"/>
  <c r="M33" i="14" s="1"/>
  <c r="J27" i="10" s="1"/>
  <c r="J28" i="10" s="1"/>
  <c r="BA537" i="15"/>
  <c r="BB537" i="15"/>
  <c r="L34" i="14" s="1"/>
  <c r="J20" i="10" s="1"/>
  <c r="BC537" i="15"/>
  <c r="M34" i="14" s="1"/>
  <c r="J21" i="10" s="1"/>
  <c r="J22" i="10" s="1"/>
  <c r="BA538" i="15"/>
  <c r="BB538" i="15"/>
  <c r="BC538" i="15"/>
  <c r="BA539" i="15"/>
  <c r="BB539" i="15"/>
  <c r="BC539" i="15"/>
  <c r="BA540" i="15"/>
  <c r="K42" i="14" s="1"/>
  <c r="BB540" i="15"/>
  <c r="L42" i="14" s="1"/>
  <c r="BC540" i="15"/>
  <c r="BA541" i="15"/>
  <c r="BB541" i="15"/>
  <c r="L40" i="14" s="1"/>
  <c r="BC541" i="15"/>
  <c r="M40" i="14" s="1"/>
  <c r="BA542" i="15"/>
  <c r="BB542" i="15"/>
  <c r="BC542" i="15"/>
  <c r="BA543" i="15"/>
  <c r="K38" i="14" s="1"/>
  <c r="BB543" i="15"/>
  <c r="L38" i="14" s="1"/>
  <c r="BC543" i="15"/>
  <c r="M38" i="14" s="1"/>
  <c r="BA544" i="15"/>
  <c r="K39" i="14" s="1"/>
  <c r="BB544" i="15"/>
  <c r="BC544" i="15"/>
  <c r="M39" i="14" s="1"/>
  <c r="BA545" i="15"/>
  <c r="BB545" i="15"/>
  <c r="BC545" i="15"/>
  <c r="BA546" i="15"/>
  <c r="K30" i="14" s="1"/>
  <c r="BB546" i="15"/>
  <c r="BC546" i="15"/>
  <c r="M30" i="14" s="1"/>
  <c r="BA547" i="15"/>
  <c r="K31" i="14" s="1"/>
  <c r="BB547" i="15"/>
  <c r="L31" i="14" s="1"/>
  <c r="BC547" i="15"/>
  <c r="M31" i="14" s="1"/>
  <c r="BA184" i="15"/>
  <c r="K18" i="14" s="1"/>
  <c r="M17" i="9" s="1"/>
  <c r="BB184" i="15"/>
  <c r="BC184" i="15"/>
  <c r="BA185" i="15"/>
  <c r="BB185" i="15"/>
  <c r="BC185" i="15"/>
  <c r="M21" i="14" s="1"/>
  <c r="BA186" i="15"/>
  <c r="BB186" i="15"/>
  <c r="BC186" i="15"/>
  <c r="BA187" i="15"/>
  <c r="K19" i="14" s="1"/>
  <c r="M11" i="9" s="1" a="1"/>
  <c r="M11" i="9" s="1"/>
  <c r="BB187" i="15"/>
  <c r="BC187" i="15"/>
  <c r="M19" i="14" s="1"/>
  <c r="M13" i="9" s="1" a="1"/>
  <c r="M13" i="9" s="1"/>
  <c r="M14" i="9" s="1"/>
  <c r="BA188" i="15"/>
  <c r="BB188" i="15"/>
  <c r="L19" i="14" s="1"/>
  <c r="M12" i="9" s="1" a="1"/>
  <c r="M12" i="9" s="1"/>
  <c r="BC188" i="15"/>
  <c r="BA189" i="15"/>
  <c r="K17" i="14" s="1"/>
  <c r="M23" i="9" s="1"/>
  <c r="BB189" i="15"/>
  <c r="L17" i="14" s="1"/>
  <c r="M24" i="9" s="1"/>
  <c r="BC189" i="15"/>
  <c r="M17" i="14" s="1"/>
  <c r="M25" i="9" s="1"/>
  <c r="BA190" i="15"/>
  <c r="BB190" i="15"/>
  <c r="BC190" i="15"/>
  <c r="BA191" i="15"/>
  <c r="BB191" i="15"/>
  <c r="L18" i="14" s="1"/>
  <c r="M18" i="9" s="1"/>
  <c r="BC191" i="15"/>
  <c r="M18" i="14" s="1"/>
  <c r="BA192" i="15"/>
  <c r="BB192" i="15"/>
  <c r="BC192" i="15"/>
  <c r="BA193" i="15"/>
  <c r="BB193" i="15"/>
  <c r="BC193" i="15"/>
  <c r="BA194" i="15"/>
  <c r="BB194" i="15"/>
  <c r="L26" i="14" s="1"/>
  <c r="BC194" i="15"/>
  <c r="M26" i="14" s="1"/>
  <c r="BA195" i="15"/>
  <c r="BB195" i="15"/>
  <c r="L24" i="14" s="1"/>
  <c r="M35" i="9" s="1"/>
  <c r="BC195" i="15"/>
  <c r="M24" i="14" s="1"/>
  <c r="M36" i="9" s="1"/>
  <c r="M37" i="9" s="1"/>
  <c r="M38" i="9" s="1"/>
  <c r="BA196" i="15"/>
  <c r="K25" i="14" s="1"/>
  <c r="M28" i="9" s="1"/>
  <c r="BB196" i="15"/>
  <c r="BC196" i="15"/>
  <c r="M25" i="14" s="1"/>
  <c r="M30" i="9" s="1"/>
  <c r="M31" i="9" s="1"/>
  <c r="M32" i="9" s="1"/>
  <c r="BA197" i="15"/>
  <c r="BB197" i="15"/>
  <c r="BC197" i="15"/>
  <c r="BA198" i="15"/>
  <c r="K22" i="14" s="1"/>
  <c r="BB198" i="15"/>
  <c r="L22" i="14" s="1"/>
  <c r="BC198" i="15"/>
  <c r="M22" i="14" s="1"/>
  <c r="BA199" i="15"/>
  <c r="BB199" i="15"/>
  <c r="BC199" i="15"/>
  <c r="BA200" i="15"/>
  <c r="BB200" i="15"/>
  <c r="BC200" i="15"/>
  <c r="BA201" i="15"/>
  <c r="K23" i="14" s="1"/>
  <c r="BB201" i="15"/>
  <c r="L23" i="14" s="1"/>
  <c r="BC201" i="15"/>
  <c r="M23" i="14" s="1"/>
  <c r="BA202" i="15"/>
  <c r="K27" i="14" s="1"/>
  <c r="BB202" i="15"/>
  <c r="L27" i="14" s="1"/>
  <c r="BC202" i="15"/>
  <c r="M27" i="14" s="1"/>
  <c r="BA203" i="15"/>
  <c r="BB203" i="15"/>
  <c r="BC203" i="15"/>
  <c r="BA204" i="15"/>
  <c r="K28" i="14" s="1"/>
  <c r="BB204" i="15"/>
  <c r="L28" i="14" s="1"/>
  <c r="BC204" i="15"/>
  <c r="M28" i="14" s="1"/>
  <c r="BA205" i="15"/>
  <c r="BB205" i="15"/>
  <c r="BC205" i="15"/>
  <c r="BA206" i="15"/>
  <c r="BB206" i="15"/>
  <c r="L29" i="14" s="1"/>
  <c r="BC206" i="15"/>
  <c r="M29" i="14" s="1"/>
  <c r="AU184" i="15"/>
  <c r="E18" i="14" s="1"/>
  <c r="AV184" i="15"/>
  <c r="F18" i="14" s="1"/>
  <c r="AW184" i="15"/>
  <c r="G18" i="14" s="1"/>
  <c r="AX184" i="15"/>
  <c r="H18" i="14" s="1"/>
  <c r="AY184" i="15"/>
  <c r="I18" i="14" s="1"/>
  <c r="AU185" i="15"/>
  <c r="E21" i="14" s="1"/>
  <c r="AV185" i="15"/>
  <c r="F21" i="14" s="1"/>
  <c r="AW185" i="15"/>
  <c r="G21" i="14" s="1"/>
  <c r="AX185" i="15"/>
  <c r="H21" i="14" s="1"/>
  <c r="AY185" i="15"/>
  <c r="I21" i="14" s="1"/>
  <c r="AU186" i="15"/>
  <c r="AV186" i="15"/>
  <c r="AW186" i="15"/>
  <c r="AX186" i="15"/>
  <c r="AY186" i="15"/>
  <c r="AU187" i="15"/>
  <c r="E19" i="14" s="1"/>
  <c r="AV187" i="15"/>
  <c r="F19" i="14" s="1"/>
  <c r="AW187" i="15"/>
  <c r="AX187" i="15"/>
  <c r="H19" i="14" s="1"/>
  <c r="AY187" i="15"/>
  <c r="I19" i="14" s="1"/>
  <c r="AU188" i="15"/>
  <c r="AV188" i="15"/>
  <c r="AW188" i="15"/>
  <c r="G19" i="14" s="1"/>
  <c r="M9" i="9" s="1" a="1"/>
  <c r="M9" i="9" s="1"/>
  <c r="AX188" i="15"/>
  <c r="AY188" i="15"/>
  <c r="AU189" i="15"/>
  <c r="E17" i="14" s="1"/>
  <c r="AV189" i="15"/>
  <c r="F17" i="14" s="1"/>
  <c r="AW189" i="15"/>
  <c r="G17" i="14" s="1"/>
  <c r="M21" i="9" s="1"/>
  <c r="AX189" i="15"/>
  <c r="H17" i="14" s="1"/>
  <c r="AY189" i="15"/>
  <c r="I17" i="14" s="1"/>
  <c r="AU190" i="15"/>
  <c r="AV190" i="15"/>
  <c r="AW190" i="15"/>
  <c r="AX190" i="15"/>
  <c r="AY190" i="15"/>
  <c r="AU191" i="15"/>
  <c r="AV191" i="15"/>
  <c r="AW191" i="15"/>
  <c r="AX191" i="15"/>
  <c r="AY191" i="15"/>
  <c r="AU192" i="15"/>
  <c r="AV192" i="15"/>
  <c r="AW192" i="15"/>
  <c r="AX192" i="15"/>
  <c r="AY192" i="15"/>
  <c r="AU193" i="15"/>
  <c r="AV193" i="15"/>
  <c r="AW193" i="15"/>
  <c r="AX193" i="15"/>
  <c r="AY193" i="15"/>
  <c r="AU194" i="15"/>
  <c r="E26" i="14" s="1"/>
  <c r="AV194" i="15"/>
  <c r="F26" i="14" s="1"/>
  <c r="AW194" i="15"/>
  <c r="G26" i="14" s="1"/>
  <c r="AX194" i="15"/>
  <c r="H26" i="14" s="1"/>
  <c r="AY194" i="15"/>
  <c r="I26" i="14" s="1"/>
  <c r="AV195" i="15"/>
  <c r="F24" i="14" s="1"/>
  <c r="AW195" i="15"/>
  <c r="G24" i="14" s="1"/>
  <c r="AX195" i="15"/>
  <c r="H24" i="14" s="1"/>
  <c r="AY195" i="15"/>
  <c r="I24" i="14" s="1"/>
  <c r="AU196" i="15"/>
  <c r="E25" i="14" s="1"/>
  <c r="AV196" i="15"/>
  <c r="F25" i="14" s="1"/>
  <c r="AW196" i="15"/>
  <c r="G25" i="14" s="1"/>
  <c r="AX196" i="15"/>
  <c r="H25" i="14" s="1"/>
  <c r="AY196" i="15"/>
  <c r="I25" i="14" s="1"/>
  <c r="AU197" i="15"/>
  <c r="E24" i="14" s="1"/>
  <c r="AV197" i="15"/>
  <c r="AW197" i="15"/>
  <c r="AX197" i="15"/>
  <c r="AY197" i="15"/>
  <c r="AU198" i="15"/>
  <c r="E22" i="14" s="1"/>
  <c r="AV198" i="15"/>
  <c r="F22" i="14" s="1"/>
  <c r="AW198" i="15"/>
  <c r="G22" i="14" s="1"/>
  <c r="AX198" i="15"/>
  <c r="AY198" i="15"/>
  <c r="I22" i="14" s="1"/>
  <c r="AU199" i="15"/>
  <c r="AV199" i="15"/>
  <c r="AW199" i="15"/>
  <c r="AX199" i="15"/>
  <c r="H22" i="14" s="1"/>
  <c r="AY199" i="15"/>
  <c r="AU200" i="15"/>
  <c r="AV200" i="15"/>
  <c r="AW200" i="15"/>
  <c r="AX200" i="15"/>
  <c r="AY200" i="15"/>
  <c r="AU201" i="15"/>
  <c r="E23" i="14" s="1"/>
  <c r="AV201" i="15"/>
  <c r="F23" i="14" s="1"/>
  <c r="AW201" i="15"/>
  <c r="G23" i="14" s="1"/>
  <c r="AX201" i="15"/>
  <c r="H23" i="14" s="1"/>
  <c r="AY201" i="15"/>
  <c r="I23" i="14" s="1"/>
  <c r="AU202" i="15"/>
  <c r="E27" i="14" s="1"/>
  <c r="AV202" i="15"/>
  <c r="F27" i="14" s="1"/>
  <c r="AW202" i="15"/>
  <c r="G27" i="14" s="1"/>
  <c r="AX202" i="15"/>
  <c r="H27" i="14" s="1"/>
  <c r="AY202" i="15"/>
  <c r="I27" i="14" s="1"/>
  <c r="AU203" i="15"/>
  <c r="AV203" i="15"/>
  <c r="AW203" i="15"/>
  <c r="AX203" i="15"/>
  <c r="AY203" i="15"/>
  <c r="AU204" i="15"/>
  <c r="E28" i="14" s="1"/>
  <c r="AV204" i="15"/>
  <c r="AW204" i="15"/>
  <c r="G28" i="14" s="1"/>
  <c r="AX204" i="15"/>
  <c r="H28" i="14" s="1"/>
  <c r="AY204" i="15"/>
  <c r="I28" i="14" s="1"/>
  <c r="AU205" i="15"/>
  <c r="AV205" i="15"/>
  <c r="AW205" i="15"/>
  <c r="AX205" i="15"/>
  <c r="AY205" i="15"/>
  <c r="AU206" i="15"/>
  <c r="AV206" i="15"/>
  <c r="F29" i="14" s="1"/>
  <c r="AW206" i="15"/>
  <c r="G29" i="14" s="1"/>
  <c r="AX206" i="15"/>
  <c r="H29" i="14" s="1"/>
  <c r="AY206" i="15"/>
  <c r="I29" i="14" s="1"/>
  <c r="C663" i="15"/>
  <c r="AZ547" i="15"/>
  <c r="J31" i="14" s="1"/>
  <c r="AZ546" i="15"/>
  <c r="J30" i="14" s="1"/>
  <c r="AZ545" i="15"/>
  <c r="AZ544" i="15"/>
  <c r="J39" i="14" s="1"/>
  <c r="AZ543" i="15"/>
  <c r="J38" i="14" s="1"/>
  <c r="AZ542" i="15"/>
  <c r="AZ541" i="15"/>
  <c r="J40" i="14" s="1"/>
  <c r="AZ540" i="15"/>
  <c r="J42" i="14" s="1"/>
  <c r="AZ539" i="15"/>
  <c r="AZ538" i="15"/>
  <c r="AZ537" i="15"/>
  <c r="J34" i="14" s="1"/>
  <c r="J18" i="10" s="1"/>
  <c r="AZ536" i="15"/>
  <c r="J33" i="14" s="1"/>
  <c r="J24" i="10" s="1"/>
  <c r="AZ535" i="15"/>
  <c r="J35" i="14" s="1"/>
  <c r="J12" i="10" s="1"/>
  <c r="AZ534" i="15"/>
  <c r="AZ533" i="15"/>
  <c r="AZ532" i="15"/>
  <c r="AZ531" i="15"/>
  <c r="J37" i="14" s="1"/>
  <c r="BA255" i="15"/>
  <c r="AZ252" i="15"/>
  <c r="BA252" i="15" s="1"/>
  <c r="AZ251" i="15"/>
  <c r="BA251" i="15" s="1"/>
  <c r="AZ250" i="15"/>
  <c r="BA250" i="15" s="1"/>
  <c r="AZ249" i="15"/>
  <c r="BA249" i="15" s="1"/>
  <c r="AZ248" i="15"/>
  <c r="BA248" i="15" s="1"/>
  <c r="AZ247" i="15"/>
  <c r="BA247" i="15" s="1"/>
  <c r="AZ246" i="15"/>
  <c r="BA246" i="15" s="1"/>
  <c r="AZ245" i="15"/>
  <c r="BA245" i="15" s="1"/>
  <c r="AZ244" i="15"/>
  <c r="BA244" i="15" s="1"/>
  <c r="AZ243" i="15"/>
  <c r="BA243" i="15" s="1"/>
  <c r="AZ242" i="15"/>
  <c r="BA242" i="15" s="1"/>
  <c r="AZ241" i="15"/>
  <c r="BA241" i="15" s="1"/>
  <c r="AZ240" i="15"/>
  <c r="BA240" i="15" s="1"/>
  <c r="AZ239" i="15"/>
  <c r="BA239" i="15" s="1"/>
  <c r="AZ238" i="15"/>
  <c r="BA238" i="15" s="1"/>
  <c r="AZ237" i="15"/>
  <c r="BA237" i="15" s="1"/>
  <c r="AZ236" i="15"/>
  <c r="BA236" i="15" s="1"/>
  <c r="AZ235" i="15"/>
  <c r="BA235" i="15" s="1"/>
  <c r="AZ234" i="15"/>
  <c r="BA234" i="15" s="1"/>
  <c r="AZ233" i="15"/>
  <c r="BA233" i="15" s="1"/>
  <c r="AZ232" i="15"/>
  <c r="BA232" i="15" s="1"/>
  <c r="AZ231" i="15"/>
  <c r="BA231" i="15" s="1"/>
  <c r="AZ230" i="15"/>
  <c r="BA230" i="15" s="1"/>
  <c r="AZ229" i="15"/>
  <c r="BA229" i="15" s="1"/>
  <c r="AZ228" i="15"/>
  <c r="BA228" i="15" s="1"/>
  <c r="AZ227" i="15"/>
  <c r="BA227" i="15" s="1"/>
  <c r="AZ226" i="15"/>
  <c r="BA226" i="15" s="1"/>
  <c r="AZ225" i="15"/>
  <c r="BA225" i="15" s="1"/>
  <c r="AZ224" i="15"/>
  <c r="BA224" i="15" s="1"/>
  <c r="AZ223" i="15"/>
  <c r="BA223" i="15" s="1"/>
  <c r="AZ222" i="15"/>
  <c r="BA222" i="15" s="1"/>
  <c r="AZ221" i="15"/>
  <c r="BA221" i="15" s="1"/>
  <c r="AZ220" i="15"/>
  <c r="BA220" i="15" s="1"/>
  <c r="AZ219" i="15"/>
  <c r="BA219" i="15" s="1"/>
  <c r="AZ218" i="15"/>
  <c r="BA218" i="15" s="1"/>
  <c r="AZ217" i="15"/>
  <c r="BA217" i="15" s="1"/>
  <c r="AZ216" i="15"/>
  <c r="BA216" i="15" s="1"/>
  <c r="AZ215" i="15"/>
  <c r="BA215" i="15" s="1"/>
  <c r="AZ214" i="15"/>
  <c r="BA214" i="15" s="1"/>
  <c r="AZ206" i="15"/>
  <c r="J29" i="14" s="1"/>
  <c r="AZ205" i="15"/>
  <c r="AZ204" i="15"/>
  <c r="J28" i="14" s="1"/>
  <c r="AZ203" i="15"/>
  <c r="AZ202" i="15"/>
  <c r="AZ201" i="15"/>
  <c r="J23" i="14" s="1"/>
  <c r="AZ200" i="15"/>
  <c r="AZ199" i="15"/>
  <c r="AZ198" i="15"/>
  <c r="J22" i="14" s="1"/>
  <c r="AZ197" i="15"/>
  <c r="AZ196" i="15"/>
  <c r="J25" i="14" s="1"/>
  <c r="M27" i="9" s="1"/>
  <c r="AZ195" i="15"/>
  <c r="J24" i="14" s="1"/>
  <c r="M33" i="9" s="1"/>
  <c r="AZ194" i="15"/>
  <c r="AZ193" i="15"/>
  <c r="AZ192" i="15"/>
  <c r="AZ191" i="15"/>
  <c r="AZ190" i="15"/>
  <c r="AZ189" i="15"/>
  <c r="AZ188" i="15"/>
  <c r="AZ187" i="15"/>
  <c r="J19" i="14" s="1"/>
  <c r="M10" i="9" s="1" a="1"/>
  <c r="M10" i="9" s="1"/>
  <c r="AZ186" i="15"/>
  <c r="AZ185" i="15"/>
  <c r="AZ184" i="15"/>
  <c r="J18" i="14" s="1"/>
  <c r="M16" i="9" s="1"/>
  <c r="M15" i="9" l="1"/>
  <c r="D4" i="7"/>
  <c r="C16" i="11"/>
  <c r="J16" i="10"/>
  <c r="D21" i="9"/>
  <c r="M26" i="9"/>
  <c r="D27" i="9"/>
  <c r="D33" i="9"/>
  <c r="K7" i="3" l="1"/>
  <c r="G7" i="3" s="1"/>
  <c r="K9" i="3"/>
  <c r="G9" i="3" s="1"/>
  <c r="G17" i="3" s="1"/>
  <c r="K6" i="3"/>
  <c r="G6" i="3" s="1"/>
  <c r="D5" i="7" l="1"/>
  <c r="I6" i="5"/>
  <c r="I7" i="5" s="1"/>
  <c r="I8" i="5" s="1"/>
  <c r="I9" i="5"/>
  <c r="I10" i="5" s="1"/>
  <c r="I11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3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3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3" authorId="0" shapeId="0" xr:uid="{23F0778D-296A-4C56-90B2-E7A03CC678EE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B15" authorId="0" shapeId="0" xr:uid="{00000000-0006-0000-0600-000002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<sst xmlns="http://schemas.openxmlformats.org/spreadsheetml/2006/main" count="25197" uniqueCount="1067">
  <si>
    <t>Year</t>
  </si>
  <si>
    <t>Cset_CN</t>
  </si>
  <si>
    <t>PJ</t>
  </si>
  <si>
    <t xml:space="preserve">Direkte energiindhold [TJ] </t>
  </si>
  <si>
    <t>Olie</t>
  </si>
  <si>
    <t>- heraf orimulsion</t>
  </si>
  <si>
    <t>Naturgas</t>
  </si>
  <si>
    <t>Kul</t>
  </si>
  <si>
    <t>Affald, ikke-bionedbrydeligt</t>
  </si>
  <si>
    <t>Vedvarende energi</t>
  </si>
  <si>
    <t>Vindkraft</t>
  </si>
  <si>
    <t>Vandkraft</t>
  </si>
  <si>
    <t>Biomasse</t>
  </si>
  <si>
    <t xml:space="preserve"> - Halm</t>
  </si>
  <si>
    <t xml:space="preserve"> - Træ</t>
  </si>
  <si>
    <t xml:space="preserve"> - Bioolie</t>
  </si>
  <si>
    <t xml:space="preserve"> - Affald, bionedbrydeligt</t>
  </si>
  <si>
    <t>Biogas</t>
  </si>
  <si>
    <t>Varmepumper</t>
  </si>
  <si>
    <t>Geotermi</t>
  </si>
  <si>
    <t>ELCNGA</t>
  </si>
  <si>
    <t>ELCCOA</t>
  </si>
  <si>
    <t>ELCSTR</t>
  </si>
  <si>
    <t>Pset_PN</t>
  </si>
  <si>
    <t>~UC_SETS: R_S: DKE,DKW</t>
  </si>
  <si>
    <t>~UC_T</t>
  </si>
  <si>
    <t>UC_N</t>
  </si>
  <si>
    <t>\I: explanation should be incerted</t>
  </si>
  <si>
    <t xml:space="preserve">\I: Unit </t>
  </si>
  <si>
    <t>UC_RHSTS~LO</t>
  </si>
  <si>
    <t>*FT-INDDSL</t>
  </si>
  <si>
    <t>RESDSL</t>
  </si>
  <si>
    <t>INDDSL</t>
  </si>
  <si>
    <t>ELCWPE</t>
  </si>
  <si>
    <t>ELCWCH</t>
  </si>
  <si>
    <t>INDNGA</t>
  </si>
  <si>
    <t>*FT-INDNGA</t>
  </si>
  <si>
    <t>Oil and gas historical and short term minimum values</t>
  </si>
  <si>
    <t>~TFM_INS</t>
  </si>
  <si>
    <t>TimeSlice</t>
  </si>
  <si>
    <t>LimType</t>
  </si>
  <si>
    <t>Attribute</t>
  </si>
  <si>
    <t>\I:Unit</t>
  </si>
  <si>
    <t>kt</t>
  </si>
  <si>
    <t>LO</t>
  </si>
  <si>
    <t>RESFIW</t>
  </si>
  <si>
    <t>ACT_BND</t>
  </si>
  <si>
    <t>Produktion og forbrug af vedvarende energi</t>
  </si>
  <si>
    <t>Ændring i pct.</t>
  </si>
  <si>
    <t>90 - '16</t>
  </si>
  <si>
    <t>Produktion af vedvarende energi</t>
  </si>
  <si>
    <t>Solenergi</t>
  </si>
  <si>
    <t xml:space="preserve"> - Skovflis</t>
  </si>
  <si>
    <t xml:space="preserve"> - Brænde</t>
  </si>
  <si>
    <t xml:space="preserve"> - Træpiller</t>
  </si>
  <si>
    <t xml:space="preserve"> - Træaffald</t>
  </si>
  <si>
    <t xml:space="preserve"> - Biodiesel</t>
  </si>
  <si>
    <t>..</t>
  </si>
  <si>
    <t>Import af vedvarende energi</t>
  </si>
  <si>
    <t>Brænde</t>
  </si>
  <si>
    <t>Skovflis</t>
  </si>
  <si>
    <t>Træpiller</t>
  </si>
  <si>
    <t>Affald, bionedbrydeligt</t>
  </si>
  <si>
    <t>Bioethanol</t>
  </si>
  <si>
    <t>Biodiesel</t>
  </si>
  <si>
    <t>Eksport af vedvarende energi</t>
  </si>
  <si>
    <t>Lagertræk, stat. difference m.m.</t>
  </si>
  <si>
    <t>Forbrug af vedvarende energi</t>
  </si>
  <si>
    <t>From ENS danish energy statistisk 2016</t>
  </si>
  <si>
    <t>UP</t>
  </si>
  <si>
    <t>Fjernvarmeproduktion fordelt efter anvendt brændsel</t>
  </si>
  <si>
    <t>'94 - '16</t>
  </si>
  <si>
    <t>Produktion i alt (brutto)</t>
  </si>
  <si>
    <t>Overskudsvarme</t>
  </si>
  <si>
    <t>El, ekskl. varmepumper</t>
  </si>
  <si>
    <t>El, varmepumper</t>
  </si>
  <si>
    <t xml:space="preserve">Varmepumper </t>
  </si>
  <si>
    <t>Pset_CI</t>
  </si>
  <si>
    <t>ELCSOL</t>
  </si>
  <si>
    <t>Enfamiliehuse</t>
  </si>
  <si>
    <t>Etageboliger</t>
  </si>
  <si>
    <t>ECFL2EXC1E</t>
  </si>
  <si>
    <t>DKW</t>
  </si>
  <si>
    <t>DKE</t>
  </si>
  <si>
    <t>Assuming to supply maximum 15 PJ annual Heat to district heating grids, Approx. 10 % of all DH supplied</t>
  </si>
  <si>
    <t>HETC</t>
  </si>
  <si>
    <t>EXHLDCHPD</t>
  </si>
  <si>
    <t>HETD</t>
  </si>
  <si>
    <t>EXHINDHPD7N</t>
  </si>
  <si>
    <t>EXHINDHPD6N</t>
  </si>
  <si>
    <t>EXHINDHPD5N</t>
  </si>
  <si>
    <t>EHWOWBOD1E</t>
  </si>
  <si>
    <t>EHWOSBOD3N</t>
  </si>
  <si>
    <t>EHWOSBOD2N</t>
  </si>
  <si>
    <t>EHWOSBOD1E</t>
  </si>
  <si>
    <t>EHWOOBOD1E</t>
  </si>
  <si>
    <t>EHWCHBOD3N</t>
  </si>
  <si>
    <t>EHSTRBOD1E</t>
  </si>
  <si>
    <t>EHSOLSOL3P</t>
  </si>
  <si>
    <t>EHSOLSOL2N</t>
  </si>
  <si>
    <t>EHSOLSOL1N</t>
  </si>
  <si>
    <t>EHSOLDHD5N</t>
  </si>
  <si>
    <t>EHELCAMBHPD5N</t>
  </si>
  <si>
    <t>ECWSTBPD3N</t>
  </si>
  <si>
    <t>ECWSTBPD1E</t>
  </si>
  <si>
    <t>ECWPEEND1E</t>
  </si>
  <si>
    <t>ECWOWBPD3N</t>
  </si>
  <si>
    <t>ECWOWBPD2N</t>
  </si>
  <si>
    <t>ECWOWBPD1E</t>
  </si>
  <si>
    <t>ECWOSBPD1E</t>
  </si>
  <si>
    <t>ECWOGBPD1E</t>
  </si>
  <si>
    <t>ECWCHBPD3N</t>
  </si>
  <si>
    <t>ECWCHBPD1E</t>
  </si>
  <si>
    <t>ECGWABPD2N</t>
  </si>
  <si>
    <t>ECGWABPD1E</t>
  </si>
  <si>
    <t>ECGASGTD3N</t>
  </si>
  <si>
    <t>ECGASGTD2N</t>
  </si>
  <si>
    <t>ECGASGTD1E</t>
  </si>
  <si>
    <t>ECGASEND1E</t>
  </si>
  <si>
    <t>ECFL1BPD3N</t>
  </si>
  <si>
    <t>ECFL1BPD1E</t>
  </si>
  <si>
    <t>ECCOSBPD2N</t>
  </si>
  <si>
    <t>ECCOSBPD1E</t>
  </si>
  <si>
    <t>ECBGAEND1E</t>
  </si>
  <si>
    <t>ECANGEND1E</t>
  </si>
  <si>
    <t>EHWSTBOD1E</t>
  </si>
  <si>
    <t>EHWOGBOD1E</t>
  </si>
  <si>
    <t>EHWCHBOD1E</t>
  </si>
  <si>
    <t>EHSOLSOL1E</t>
  </si>
  <si>
    <t>ECWOSBPD3N</t>
  </si>
  <si>
    <t>ECWCHEND1N</t>
  </si>
  <si>
    <t>ECWCHBPD2N</t>
  </si>
  <si>
    <t>ECWASBPD2N</t>
  </si>
  <si>
    <t>ECWASBPD1E</t>
  </si>
  <si>
    <t>ECSTRBPD1E</t>
  </si>
  <si>
    <t>ECBGAEND2N</t>
  </si>
  <si>
    <t>SUPGSB1GFC01</t>
  </si>
  <si>
    <t>SUPGSB1FERC01</t>
  </si>
  <si>
    <t>SUPBGAUPD</t>
  </si>
  <si>
    <t>EXHLDCHPC</t>
  </si>
  <si>
    <t>EXHINDHPC7N</t>
  </si>
  <si>
    <t>EXHINDHPC6N</t>
  </si>
  <si>
    <t>EXHINDHPC5N</t>
  </si>
  <si>
    <t>EHWSTBOC1E</t>
  </si>
  <si>
    <t>EHWPEBOC1E</t>
  </si>
  <si>
    <t>EHWOWBOC1E</t>
  </si>
  <si>
    <t>EHWCHGEH3N</t>
  </si>
  <si>
    <t>EHWCHGEH1N</t>
  </si>
  <si>
    <t>EHWCHBOC1E</t>
  </si>
  <si>
    <t>EHSTRGEH1E</t>
  </si>
  <si>
    <t>EHNGABOC5N</t>
  </si>
  <si>
    <t>EHELCAMBHPC5N</t>
  </si>
  <si>
    <t>ECWSTBPC5N</t>
  </si>
  <si>
    <t>ECWSTBPC3N</t>
  </si>
  <si>
    <t>ECWSTBPC2N</t>
  </si>
  <si>
    <t>ECWSTBPC1E</t>
  </si>
  <si>
    <t>ECWOWBPC3N</t>
  </si>
  <si>
    <t>ECWOWBPC1E</t>
  </si>
  <si>
    <t>ECWOSBPC2N</t>
  </si>
  <si>
    <t>ECWCHBPC3N</t>
  </si>
  <si>
    <t>ECWCHBPC1N</t>
  </si>
  <si>
    <t>ECWCHBPC1E</t>
  </si>
  <si>
    <t>ECSTRBPC1E</t>
  </si>
  <si>
    <t>ECGASEXC1E</t>
  </si>
  <si>
    <t>ECGASENC1E</t>
  </si>
  <si>
    <t>ECCOWEXC2N</t>
  </si>
  <si>
    <t>ECCOSEXC1E</t>
  </si>
  <si>
    <t>ECCOAEXC1E</t>
  </si>
  <si>
    <t>ECBGAENC1E</t>
  </si>
  <si>
    <t>SUPFTW2BTLC01</t>
  </si>
  <si>
    <t>SUPFTS2BTLC01</t>
  </si>
  <si>
    <t>EHGWABOC1E</t>
  </si>
  <si>
    <t>EHCOAGEH1E</t>
  </si>
  <si>
    <t>ECWPEBPC2N</t>
  </si>
  <si>
    <t>ECWPEBPC1E</t>
  </si>
  <si>
    <t>ECWOWBPC1N</t>
  </si>
  <si>
    <t>ECGASGTC1E</t>
  </si>
  <si>
    <t>ECGASBPC1E</t>
  </si>
  <si>
    <t>ECCOAEXC2E</t>
  </si>
  <si>
    <t>Process\Period</t>
  </si>
  <si>
    <t>Region</t>
  </si>
  <si>
    <t>Commodity</t>
  </si>
  <si>
    <t xml:space="preserve">Active Unit:  </t>
  </si>
  <si>
    <t>Table Name: T_300818_110001</t>
  </si>
  <si>
    <t xml:space="preserve">Page Fields: </t>
  </si>
  <si>
    <t>Date</t>
  </si>
  <si>
    <t>Name</t>
  </si>
  <si>
    <t>Sheet Name</t>
  </si>
  <si>
    <t>Cells</t>
  </si>
  <si>
    <t>Comments</t>
  </si>
  <si>
    <t>Mikkel Bosack Simonsen</t>
  </si>
  <si>
    <t>DATA</t>
  </si>
  <si>
    <t>Creation of Scenario file</t>
  </si>
  <si>
    <t xml:space="preserve">Scenario file limiting the historical and very short term development (2020) to limit drastic changes </t>
  </si>
  <si>
    <t>UC_RHSTS~LO~0</t>
  </si>
  <si>
    <t>Coal</t>
  </si>
  <si>
    <t>Solar</t>
  </si>
  <si>
    <t>Wind</t>
  </si>
  <si>
    <t>Electricity</t>
  </si>
  <si>
    <t>District heating</t>
  </si>
  <si>
    <t>Landbrug, skovbrug og gartneri</t>
  </si>
  <si>
    <t>Fiskeri</t>
  </si>
  <si>
    <t>Fishing</t>
  </si>
  <si>
    <t>Fremstillingsvirksomhed</t>
  </si>
  <si>
    <t>Bygge- og anlægsvirksomhed</t>
  </si>
  <si>
    <t>Engroshandel</t>
  </si>
  <si>
    <t>Wholesale</t>
  </si>
  <si>
    <t>Detailhandel</t>
  </si>
  <si>
    <t>Privat service</t>
  </si>
  <si>
    <t>Offentlig service</t>
  </si>
  <si>
    <t>FT-ELCBGA</t>
  </si>
  <si>
    <t>https://ens.dk/ansvarsomraader/bioenergi/produktion-af-biogas</t>
  </si>
  <si>
    <t>Biogas projections</t>
  </si>
  <si>
    <t>share of DK area for agriculture</t>
  </si>
  <si>
    <t>Total biogas production</t>
  </si>
  <si>
    <t>FX</t>
  </si>
  <si>
    <t>Wood</t>
  </si>
  <si>
    <t>ELCWST</t>
  </si>
  <si>
    <t>RESSTR</t>
  </si>
  <si>
    <t>RESWPE</t>
  </si>
  <si>
    <t>INDWST</t>
  </si>
  <si>
    <t>INDWCH</t>
  </si>
  <si>
    <t>INDWPE</t>
  </si>
  <si>
    <t>INDSTR</t>
  </si>
  <si>
    <t>Wood chips</t>
  </si>
  <si>
    <t>ELCBGA</t>
  </si>
  <si>
    <t>ELCDSL,ELCHFO</t>
  </si>
  <si>
    <t>*FT-ELCDSL,*FT-ELCHFO</t>
  </si>
  <si>
    <t>INDELC</t>
  </si>
  <si>
    <t>INDCOA</t>
  </si>
  <si>
    <t>*FT-INDCOA</t>
  </si>
  <si>
    <t>AU_INDCOA_HIS</t>
  </si>
  <si>
    <t>AU_INDNGA_HIS</t>
  </si>
  <si>
    <t>AU_INDDSL_HIS</t>
  </si>
  <si>
    <t>Industrial energy consumption</t>
  </si>
  <si>
    <t>RESCOA</t>
  </si>
  <si>
    <t>RESNGA</t>
  </si>
  <si>
    <t>4/720</t>
  </si>
  <si>
    <t>ELC; RES, IND</t>
  </si>
  <si>
    <t>Updating to the latest energistatistics (2018 version)</t>
  </si>
  <si>
    <t>BioNatGas</t>
  </si>
  <si>
    <t>Shipping</t>
  </si>
  <si>
    <t>Natural Gas</t>
  </si>
  <si>
    <t>LPG</t>
  </si>
  <si>
    <t>Electro-fuels</t>
  </si>
  <si>
    <t>Bio-fuels</t>
  </si>
  <si>
    <t>Gasoline</t>
  </si>
  <si>
    <t>Diesel</t>
  </si>
  <si>
    <t>TRADSLNN</t>
  </si>
  <si>
    <t>Heavy fuel oil</t>
  </si>
  <si>
    <t>TRAHFONN</t>
  </si>
  <si>
    <t>Bio-kerosen</t>
  </si>
  <si>
    <t>Aviation</t>
  </si>
  <si>
    <t>Kerosen</t>
  </si>
  <si>
    <t>TRAKER</t>
  </si>
  <si>
    <t>Transport Road Freight</t>
  </si>
  <si>
    <t>Transport road passenger</t>
  </si>
  <si>
    <t>TRABGA</t>
  </si>
  <si>
    <t>TRANGA</t>
  </si>
  <si>
    <t>TRALPG</t>
  </si>
  <si>
    <t>TRADSB</t>
  </si>
  <si>
    <t>TRAELC</t>
  </si>
  <si>
    <t>TRADGSL</t>
  </si>
  <si>
    <t>TRADSLN</t>
  </si>
  <si>
    <t>Straw</t>
  </si>
  <si>
    <t>Residential</t>
  </si>
  <si>
    <t>Fire Wood</t>
  </si>
  <si>
    <t>RESSNG</t>
  </si>
  <si>
    <t>RESBGA</t>
  </si>
  <si>
    <t>RESLPG</t>
  </si>
  <si>
    <t>BioOil</t>
  </si>
  <si>
    <t>RESDSB</t>
  </si>
  <si>
    <t>GasOil</t>
  </si>
  <si>
    <t>ElectroFuel</t>
  </si>
  <si>
    <t>RESDH</t>
  </si>
  <si>
    <t>RESELC</t>
  </si>
  <si>
    <t>MuniWaste</t>
  </si>
  <si>
    <t>Industry</t>
  </si>
  <si>
    <t>Wood Pellets</t>
  </si>
  <si>
    <t>INDSNG</t>
  </si>
  <si>
    <t>INDBGA</t>
  </si>
  <si>
    <t>INDLPG</t>
  </si>
  <si>
    <t>INDBIO</t>
  </si>
  <si>
    <t>INDDH</t>
  </si>
  <si>
    <t>Power and Heat</t>
  </si>
  <si>
    <t>ELCWIN</t>
  </si>
  <si>
    <t>ELCSNG</t>
  </si>
  <si>
    <t>ELCLPG</t>
  </si>
  <si>
    <t>ELCBIO</t>
  </si>
  <si>
    <t>ELCDH</t>
  </si>
  <si>
    <t>ELCELC</t>
  </si>
  <si>
    <t>Waste</t>
  </si>
  <si>
    <t>Supply</t>
  </si>
  <si>
    <t>Brændsel</t>
  </si>
  <si>
    <t>Sektor</t>
  </si>
  <si>
    <t>Total health cost (mio.DKK/year)</t>
  </si>
  <si>
    <t>PM cost DK (mio.DKK/year)</t>
  </si>
  <si>
    <t>PM cost total (mio.DKK/year)</t>
  </si>
  <si>
    <t>PM emissions (ton/year)</t>
  </si>
  <si>
    <t>SO2 cost DK (mio.DKK/year)</t>
  </si>
  <si>
    <t>SO2 cost total (mio.DKK/year)</t>
  </si>
  <si>
    <t>SO2 emissions (ton/year)</t>
  </si>
  <si>
    <t>CO2 cost low (mio.DKK/year)</t>
  </si>
  <si>
    <t>CO2 cost high (mio.DKK/year)</t>
  </si>
  <si>
    <t>CO2 emissions (ton/year)</t>
  </si>
  <si>
    <t>Fuel (PJ/year)</t>
  </si>
  <si>
    <t>Basisfremskrivningen 2019</t>
  </si>
  <si>
    <t>Scenario:</t>
  </si>
  <si>
    <t>q03</t>
  </si>
  <si>
    <t>q1q2</t>
  </si>
  <si>
    <t>bga</t>
  </si>
  <si>
    <t>ttt</t>
  </si>
  <si>
    <t>eta</t>
  </si>
  <si>
    <t>-  Gas Works Gas</t>
  </si>
  <si>
    <t>-  Bygas</t>
  </si>
  <si>
    <t>m08</t>
  </si>
  <si>
    <t>m1m2</t>
  </si>
  <si>
    <t>fjv</t>
  </si>
  <si>
    <t>-  District Heating</t>
  </si>
  <si>
    <t>-  Fjernvarme</t>
  </si>
  <si>
    <t>p09</t>
  </si>
  <si>
    <t>p1p2</t>
  </si>
  <si>
    <t>elc</t>
  </si>
  <si>
    <t>-  Electricity</t>
  </si>
  <si>
    <t>-  El</t>
  </si>
  <si>
    <t>m07</t>
  </si>
  <si>
    <t>bng</t>
  </si>
  <si>
    <t>-  Bio methane</t>
  </si>
  <si>
    <t>-  Bionaturgas</t>
  </si>
  <si>
    <t>m10</t>
  </si>
  <si>
    <t>m0m0</t>
  </si>
  <si>
    <t>sol</t>
  </si>
  <si>
    <t>-  Solar</t>
  </si>
  <si>
    <t>-  Solenergi</t>
  </si>
  <si>
    <t>m02</t>
  </si>
  <si>
    <t>brk</t>
  </si>
  <si>
    <t>-  Brown Coal Briquettes</t>
  </si>
  <si>
    <t>-  Brunkulsbriketter</t>
  </si>
  <si>
    <t>kok</t>
  </si>
  <si>
    <t>-  Coke</t>
  </si>
  <si>
    <t>-  Koks</t>
  </si>
  <si>
    <t>m05</t>
  </si>
  <si>
    <t>ska</t>
  </si>
  <si>
    <t>-  Other Hard Coal (Coal)</t>
  </si>
  <si>
    <t>-  Anden stenkul</t>
  </si>
  <si>
    <t>nga</t>
  </si>
  <si>
    <t>-  Natural Gas</t>
  </si>
  <si>
    <t>-  Naturgas</t>
  </si>
  <si>
    <t>pko</t>
  </si>
  <si>
    <t>-  Petroleum Coke</t>
  </si>
  <si>
    <t>-  Petroleumskoks</t>
  </si>
  <si>
    <t>fut</t>
  </si>
  <si>
    <t>-  Fuel Oil</t>
  </si>
  <si>
    <t>-  Fuelolie</t>
  </si>
  <si>
    <t>gdt</t>
  </si>
  <si>
    <t>-  Gas-/Diesel Oil</t>
  </si>
  <si>
    <t>-  Gas/dieselolie</t>
  </si>
  <si>
    <t>m03</t>
  </si>
  <si>
    <t>ptr</t>
  </si>
  <si>
    <t>-  Other Kerosene</t>
  </si>
  <si>
    <t>-  Petroleum</t>
  </si>
  <si>
    <t>q04</t>
  </si>
  <si>
    <t>lpg</t>
  </si>
  <si>
    <t>-  LPG</t>
  </si>
  <si>
    <t>Multi-family Houses</t>
  </si>
  <si>
    <t>o03</t>
  </si>
  <si>
    <t>o1o2</t>
  </si>
  <si>
    <t>par</t>
  </si>
  <si>
    <t>n09</t>
  </si>
  <si>
    <t>n1n2</t>
  </si>
  <si>
    <t>vmp</t>
  </si>
  <si>
    <t>-  Heat Pumps</t>
  </si>
  <si>
    <t>-  Varmepumper</t>
  </si>
  <si>
    <t>bdi</t>
  </si>
  <si>
    <t>-  Biodiesel</t>
  </si>
  <si>
    <t>m06</t>
  </si>
  <si>
    <t>tpi</t>
  </si>
  <si>
    <t>-  Wood Pellets</t>
  </si>
  <si>
    <t>-  Træpiller</t>
  </si>
  <si>
    <t>fli</t>
  </si>
  <si>
    <t>-  Wood Chips</t>
  </si>
  <si>
    <t>-  Skovflis</t>
  </si>
  <si>
    <t>m01</t>
  </si>
  <si>
    <t>bra</t>
  </si>
  <si>
    <t>-  Firewood</t>
  </si>
  <si>
    <t>-  Brænde</t>
  </si>
  <si>
    <t>hal</t>
  </si>
  <si>
    <t>-  Straw</t>
  </si>
  <si>
    <t>-  Halm</t>
  </si>
  <si>
    <t>m04</t>
  </si>
  <si>
    <t>a00</t>
  </si>
  <si>
    <t>a0a0</t>
  </si>
  <si>
    <t>bzt</t>
  </si>
  <si>
    <t>-  Motor Gasoline</t>
  </si>
  <si>
    <t>-  Motorbenzin</t>
  </si>
  <si>
    <t>o04</t>
  </si>
  <si>
    <t>Single Family Houses</t>
  </si>
  <si>
    <t>RESSOL</t>
  </si>
  <si>
    <t>RESdentail</t>
  </si>
  <si>
    <t>m1m1</t>
  </si>
  <si>
    <t>ofs</t>
  </si>
  <si>
    <t>c09</t>
  </si>
  <si>
    <t>a0c2</t>
  </si>
  <si>
    <t>e04</t>
  </si>
  <si>
    <t>m1e1</t>
  </si>
  <si>
    <t>Public Service</t>
  </si>
  <si>
    <t>prs</t>
  </si>
  <si>
    <t>afa</t>
  </si>
  <si>
    <t>-  Wastes, Renewable</t>
  </si>
  <si>
    <t>-  Affald, bionedbrydeligt</t>
  </si>
  <si>
    <t>afp</t>
  </si>
  <si>
    <t>-  Wastes, Non-renewable</t>
  </si>
  <si>
    <t>-  Affald, ikke bionedbrydeligt</t>
  </si>
  <si>
    <t>l06</t>
  </si>
  <si>
    <t>m1l2</t>
  </si>
  <si>
    <t>bia</t>
  </si>
  <si>
    <t>-  Biogas, Other</t>
  </si>
  <si>
    <t>-  Biogas, andet</t>
  </si>
  <si>
    <t>bis</t>
  </si>
  <si>
    <t>-  Biogas, Sludge</t>
  </si>
  <si>
    <t>-  Biogas, slam</t>
  </si>
  <si>
    <t>bid</t>
  </si>
  <si>
    <t>-  Biogas, Landfill</t>
  </si>
  <si>
    <t>-  Biogas, deponi</t>
  </si>
  <si>
    <t>taf</t>
  </si>
  <si>
    <t>-  Wood Waste</t>
  </si>
  <si>
    <t>-  Træaffald</t>
  </si>
  <si>
    <t>spo</t>
  </si>
  <si>
    <t>-  Waste Oil</t>
  </si>
  <si>
    <t>-  Spildolie</t>
  </si>
  <si>
    <t>k04</t>
  </si>
  <si>
    <t>m1k2</t>
  </si>
  <si>
    <t>Private Service</t>
  </si>
  <si>
    <t>dth</t>
  </si>
  <si>
    <t>a0b2</t>
  </si>
  <si>
    <t>l04</t>
  </si>
  <si>
    <t>g04</t>
  </si>
  <si>
    <t>m1g1</t>
  </si>
  <si>
    <t>Retail Trade</t>
  </si>
  <si>
    <t>l08</t>
  </si>
  <si>
    <t>egh</t>
  </si>
  <si>
    <t>j07</t>
  </si>
  <si>
    <t>m1j2</t>
  </si>
  <si>
    <t>j04</t>
  </si>
  <si>
    <t>byg</t>
  </si>
  <si>
    <t>m00</t>
  </si>
  <si>
    <t>a0m1</t>
  </si>
  <si>
    <t>a0d1</t>
  </si>
  <si>
    <t>Construction</t>
  </si>
  <si>
    <t>e00</t>
  </si>
  <si>
    <t>a0e1</t>
  </si>
  <si>
    <t>frv</t>
  </si>
  <si>
    <t>i00</t>
  </si>
  <si>
    <t>m1i1</t>
  </si>
  <si>
    <t>b00</t>
  </si>
  <si>
    <t>a0b1</t>
  </si>
  <si>
    <t>e1e1</t>
  </si>
  <si>
    <t>g00</t>
  </si>
  <si>
    <t>a0g1</t>
  </si>
  <si>
    <t>d00</t>
  </si>
  <si>
    <t>e1d1</t>
  </si>
  <si>
    <t>h00</t>
  </si>
  <si>
    <t>e1h1</t>
  </si>
  <si>
    <t>lvn</t>
  </si>
  <si>
    <t>-  Naphtha (LVN)</t>
  </si>
  <si>
    <t>-  Nafta (LVN)</t>
  </si>
  <si>
    <t>rga</t>
  </si>
  <si>
    <t>-  Refinery Gas</t>
  </si>
  <si>
    <t>-  Raffinaderigas</t>
  </si>
  <si>
    <t>Manufacturing Industry</t>
  </si>
  <si>
    <t>fis</t>
  </si>
  <si>
    <t>m1m3</t>
  </si>
  <si>
    <t>lbs</t>
  </si>
  <si>
    <t>k00</t>
  </si>
  <si>
    <t>Agriculture, Forestry and Horticulture</t>
  </si>
  <si>
    <t>INDKER</t>
  </si>
  <si>
    <t>INDGSL</t>
  </si>
  <si>
    <t>INDutrial</t>
  </si>
  <si>
    <t>jp1</t>
  </si>
  <si>
    <t>lfu</t>
  </si>
  <si>
    <t>fbs</t>
  </si>
  <si>
    <t>-  JP1</t>
  </si>
  <si>
    <t>fly</t>
  </si>
  <si>
    <t>-  Aviation Gasoline</t>
  </si>
  <si>
    <t>-  Flybenzin</t>
  </si>
  <si>
    <t>International Aviation</t>
  </si>
  <si>
    <t>Lufttransport, udenrigs</t>
  </si>
  <si>
    <t>lfi</t>
  </si>
  <si>
    <t>Domestic Aviation</t>
  </si>
  <si>
    <t>Lufttransport, indenrigs</t>
  </si>
  <si>
    <t>sea</t>
  </si>
  <si>
    <t>Domestic Sea Transport</t>
  </si>
  <si>
    <t>Søtransport, indenrigs</t>
  </si>
  <si>
    <t>jtt</t>
  </si>
  <si>
    <t>TRADSL</t>
  </si>
  <si>
    <t xml:space="preserve">Rail </t>
  </si>
  <si>
    <t>Jernbanetransport</t>
  </si>
  <si>
    <t>vtt</t>
  </si>
  <si>
    <t>etn</t>
  </si>
  <si>
    <t>-  Bioethanol</t>
  </si>
  <si>
    <t>TRAGSB</t>
  </si>
  <si>
    <t>TRAGSL</t>
  </si>
  <si>
    <t/>
  </si>
  <si>
    <t xml:space="preserve">Road </t>
  </si>
  <si>
    <t>Vejtransport</t>
  </si>
  <si>
    <t>trp</t>
  </si>
  <si>
    <t>jp4</t>
  </si>
  <si>
    <t>-  JP4</t>
  </si>
  <si>
    <t>Military Transport</t>
  </si>
  <si>
    <t>Forsvarets transport</t>
  </si>
  <si>
    <t>Transport</t>
  </si>
  <si>
    <t>btm</t>
  </si>
  <si>
    <t>ief</t>
  </si>
  <si>
    <t>-  -  Bitumen</t>
  </si>
  <si>
    <t>smo</t>
  </si>
  <si>
    <t>-  -  Lubricants</t>
  </si>
  <si>
    <t>-  -  Smøreolie</t>
  </si>
  <si>
    <t>ter</t>
  </si>
  <si>
    <t>-  -  White Spirit</t>
  </si>
  <si>
    <t>-  -  Mineralsk terpentin</t>
  </si>
  <si>
    <r>
      <t xml:space="preserve">-  </t>
    </r>
    <r>
      <rPr>
        <u/>
        <sz val="9"/>
        <rFont val="Arial"/>
        <family val="2"/>
      </rPr>
      <t>Non-energy Use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</si>
  <si>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Ikke energiformål</t>
    </r>
  </si>
  <si>
    <t>Consumption Sector</t>
  </si>
  <si>
    <t>Forbrugssektoren</t>
  </si>
  <si>
    <t>tab</t>
  </si>
  <si>
    <t>ens</t>
  </si>
  <si>
    <t>-  -  Bio methane</t>
  </si>
  <si>
    <t>-  -  Bionaturgas</t>
  </si>
  <si>
    <t>-  -  Biogas, Other</t>
  </si>
  <si>
    <t>-  -  Biogas, andet</t>
  </si>
  <si>
    <t>-  - Gas Works Gas</t>
  </si>
  <si>
    <t>-  -  Bygas</t>
  </si>
  <si>
    <t>-  -  District Heating</t>
  </si>
  <si>
    <t>-  -  Fjernvarme</t>
  </si>
  <si>
    <t>-  -  Electricity</t>
  </si>
  <si>
    <t>-  -  El</t>
  </si>
  <si>
    <t>-  -  Natural Gas</t>
  </si>
  <si>
    <t>-  -  Naturgas</t>
  </si>
  <si>
    <r>
      <t xml:space="preserve">- </t>
    </r>
    <r>
      <rPr>
        <u/>
        <sz val="9"/>
        <rFont val="Arial"/>
        <family val="2"/>
      </rPr>
      <t>Distribution Losses etc.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</si>
  <si>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Nettab mv</t>
    </r>
  </si>
  <si>
    <t>Distribution Losses</t>
  </si>
  <si>
    <t>Tab ved distribution</t>
  </si>
  <si>
    <t>brt</t>
  </si>
  <si>
    <t>oga</t>
  </si>
  <si>
    <t>-  - Bionaturgas</t>
  </si>
  <si>
    <r>
      <t xml:space="preserve">-  </t>
    </r>
    <r>
      <rPr>
        <u/>
        <sz val="9"/>
        <rFont val="Arial"/>
        <family val="2"/>
      </rPr>
      <t>Gross Production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</si>
  <si>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Bruttoproduktion</t>
    </r>
  </si>
  <si>
    <t>bgr</t>
  </si>
  <si>
    <t>-  - Biogas, andet</t>
  </si>
  <si>
    <r>
      <t xml:space="preserve">-  </t>
    </r>
    <r>
      <rPr>
        <u/>
        <sz val="9"/>
        <rFont val="Arial"/>
        <family val="2"/>
      </rPr>
      <t>Fuels Used for bio methane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</si>
  <si>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Råvareforbrug til bionaturgas</t>
    </r>
  </si>
  <si>
    <t>Biogas Upgrading Plant</t>
  </si>
  <si>
    <t>Opgraderingsanlæg</t>
  </si>
  <si>
    <t>bgv</t>
  </si>
  <si>
    <t>-  -  Coke</t>
  </si>
  <si>
    <t>-  -  Koks</t>
  </si>
  <si>
    <t>-  -  Gas Works Gas</t>
  </si>
  <si>
    <t>byr</t>
  </si>
  <si>
    <t>-  -  Other Hard Coal (Coal)</t>
  </si>
  <si>
    <t>-  -  Anden stenkul</t>
  </si>
  <si>
    <t>-  -  Gas-/Diesel Oil</t>
  </si>
  <si>
    <t>-  -  Gas/dieselolie</t>
  </si>
  <si>
    <t>-  -  Naphtha (LVN)</t>
  </si>
  <si>
    <t>-  -  Nafta (LVN)</t>
  </si>
  <si>
    <t>-  -  LPG</t>
  </si>
  <si>
    <t>-  -  Refinery Gas</t>
  </si>
  <si>
    <t>-  -  Raffinaderigas</t>
  </si>
  <si>
    <r>
      <t xml:space="preserve">-  </t>
    </r>
    <r>
      <rPr>
        <u/>
        <sz val="9"/>
        <rFont val="Arial"/>
        <family val="2"/>
      </rPr>
      <t>Fuels Used for Gas Works Gas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</si>
  <si>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Råvareforbrug til bygas</t>
    </r>
  </si>
  <si>
    <t>Gas Works Gas Units</t>
  </si>
  <si>
    <t>Bygasværker</t>
  </si>
  <si>
    <t>net</t>
  </si>
  <si>
    <t>pvp</t>
  </si>
  <si>
    <r>
      <t xml:space="preserve">-  </t>
    </r>
    <r>
      <rPr>
        <u/>
        <sz val="9"/>
        <rFont val="Arial"/>
        <family val="2"/>
      </rPr>
      <t>Net Production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</si>
  <si>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Nettoproduktion</t>
    </r>
  </si>
  <si>
    <t>fjr</t>
  </si>
  <si>
    <t>-  -  Electricity for Heat Pumps</t>
  </si>
  <si>
    <t>-  -  El til varmepumper/elpatroner</t>
  </si>
  <si>
    <t>-  -  Wastes, Renewable</t>
  </si>
  <si>
    <t>-  -  Affald, bionedbrydeligt</t>
  </si>
  <si>
    <t xml:space="preserve">-  -  Waste, Non-renewable </t>
  </si>
  <si>
    <t>-  -  Affald, ikke bionedbrydeligt</t>
  </si>
  <si>
    <t>-  -  Biogas, Sludge</t>
  </si>
  <si>
    <t>-  -  Biogas, slam</t>
  </si>
  <si>
    <t>-  -  Biogas, Landfill</t>
  </si>
  <si>
    <t>-  -  Biogas, deponi</t>
  </si>
  <si>
    <t>-  -  Wood Waste</t>
  </si>
  <si>
    <t>-  -  Træaffald</t>
  </si>
  <si>
    <t>-  -  Wood Pellets</t>
  </si>
  <si>
    <t>-  -  Træpiller</t>
  </si>
  <si>
    <t>-  -  Wood Chips</t>
  </si>
  <si>
    <t>-  -  Skovflis</t>
  </si>
  <si>
    <t>-  -  Straw</t>
  </si>
  <si>
    <t>-  -  Halm</t>
  </si>
  <si>
    <t>-  -  Waste Oil</t>
  </si>
  <si>
    <t>-  -  Spildolie</t>
  </si>
  <si>
    <t>-  -  Fuel Oil</t>
  </si>
  <si>
    <t>-  -  Fuelolie</t>
  </si>
  <si>
    <r>
      <t xml:space="preserve">-  </t>
    </r>
    <r>
      <rPr>
        <u/>
        <sz val="9"/>
        <rFont val="Arial"/>
        <family val="2"/>
      </rPr>
      <t>Fuels Used for Heat Production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</si>
  <si>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Råvareforbrug til varme</t>
    </r>
  </si>
  <si>
    <t>Autoproducers, District Heating</t>
  </si>
  <si>
    <t>Sekundære fjernvarmeproducenter</t>
  </si>
  <si>
    <t>pev</t>
  </si>
  <si>
    <t>-  -  District Heating, Net</t>
  </si>
  <si>
    <t>-  -  Electricity, Gross</t>
  </si>
  <si>
    <r>
      <t xml:space="preserve">-  </t>
    </r>
    <r>
      <rPr>
        <u/>
        <sz val="9"/>
        <rFont val="Arial"/>
        <family val="2"/>
      </rPr>
      <t>Production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</si>
  <si>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Produktion</t>
    </r>
  </si>
  <si>
    <t>elr</t>
  </si>
  <si>
    <t>fio</t>
  </si>
  <si>
    <t>-  -  Bioolie</t>
  </si>
  <si>
    <t>-  -  Biooil</t>
  </si>
  <si>
    <r>
      <t xml:space="preserve">-  </t>
    </r>
    <r>
      <rPr>
        <u/>
        <sz val="9"/>
        <rFont val="Arial"/>
        <family val="2"/>
      </rPr>
      <t>Fuels Used for Power Production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</si>
  <si>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Råvareforbrug til kraft</t>
    </r>
  </si>
  <si>
    <t>Autoproducers, CHP</t>
  </si>
  <si>
    <t>Sekundære kraftvarmeproducenter</t>
  </si>
  <si>
    <t>pel</t>
  </si>
  <si>
    <t>-  -  Solar</t>
  </si>
  <si>
    <t>-  -  Solenergi</t>
  </si>
  <si>
    <t>Autoproducers</t>
  </si>
  <si>
    <t>Sekundære elproducenter</t>
  </si>
  <si>
    <t>fvv</t>
  </si>
  <si>
    <t>fjf</t>
  </si>
  <si>
    <r>
      <t xml:space="preserve">-  </t>
    </r>
    <r>
      <rPr>
        <u/>
        <sz val="9"/>
        <rFont val="Arial"/>
        <family val="2"/>
      </rPr>
      <t>Own Use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</si>
  <si>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Forbrug af egne varer</t>
    </r>
  </si>
  <si>
    <t>geo</t>
  </si>
  <si>
    <t>-  -  Geothermal</t>
  </si>
  <si>
    <t>-  -  Geotermi</t>
  </si>
  <si>
    <t>ske</t>
  </si>
  <si>
    <t>-  -  Electricity Plant Coal</t>
  </si>
  <si>
    <t>-  -  Elværkskul</t>
  </si>
  <si>
    <t>-  -  Petroleum Coke</t>
  </si>
  <si>
    <t>-  -  Petroleumskoks</t>
  </si>
  <si>
    <t>District Heating Units</t>
  </si>
  <si>
    <t>Fjernvarmeanlæg</t>
  </si>
  <si>
    <t>vkt</t>
  </si>
  <si>
    <t>van</t>
  </si>
  <si>
    <t>-  -  Hydro</t>
  </si>
  <si>
    <t>-  -  Vandkraft</t>
  </si>
  <si>
    <r>
      <t xml:space="preserve">-  </t>
    </r>
    <r>
      <rPr>
        <u/>
        <sz val="9"/>
        <rFont val="Arial"/>
        <family val="2"/>
      </rPr>
      <t>Used for Power Production</t>
    </r>
  </si>
  <si>
    <t>Hydro Power Units</t>
  </si>
  <si>
    <t>Vandkraftanlæg</t>
  </si>
  <si>
    <t>vmt</t>
  </si>
  <si>
    <t>vin</t>
  </si>
  <si>
    <t>-  -  Wind</t>
  </si>
  <si>
    <t>-  -  Vindkraft</t>
  </si>
  <si>
    <t>Wind Turbines</t>
  </si>
  <si>
    <t>Vindmøller</t>
  </si>
  <si>
    <t>kvt</t>
  </si>
  <si>
    <t>-  -  Fjernvarme, netto</t>
  </si>
  <si>
    <t>-  -  El, brutto</t>
  </si>
  <si>
    <t>elf</t>
  </si>
  <si>
    <t>Small-Scale CHP Units</t>
  </si>
  <si>
    <t>Decentrale kraftvarmeanlæg</t>
  </si>
  <si>
    <t>cev</t>
  </si>
  <si>
    <t>ori</t>
  </si>
  <si>
    <t>-  - Orimulsion</t>
  </si>
  <si>
    <t>-  -  Orimulsion</t>
  </si>
  <si>
    <t>-  - Gas-/Diesel Oil</t>
  </si>
  <si>
    <t>-  -  Biogas, Others</t>
  </si>
  <si>
    <t>Large-Scale CHP Units</t>
  </si>
  <si>
    <t>Centrale kraftvarmeanlæg</t>
  </si>
  <si>
    <t>cel</t>
  </si>
  <si>
    <t>Large-scale Power Units</t>
  </si>
  <si>
    <t>Centrale elproducerende anlæg</t>
  </si>
  <si>
    <t>Transformation Sector</t>
  </si>
  <si>
    <t>Konverteringssektoren</t>
  </si>
  <si>
    <t>byd</t>
  </si>
  <si>
    <t>-  -  Gas Distribution</t>
  </si>
  <si>
    <t>-  -  Gasforsyning</t>
  </si>
  <si>
    <t>fjd</t>
  </si>
  <si>
    <t>-  -  District Heating Distribution</t>
  </si>
  <si>
    <t>-  -  Fjernvarmeforsyning</t>
  </si>
  <si>
    <t>eld</t>
  </si>
  <si>
    <t>-  -  Elelctricity Distribution</t>
  </si>
  <si>
    <t>-  -  Elforsyning</t>
  </si>
  <si>
    <r>
      <t xml:space="preserve">-  </t>
    </r>
    <r>
      <rPr>
        <u/>
        <sz val="9"/>
        <rFont val="Arial"/>
        <family val="2"/>
      </rPr>
      <t>Electricity Used in Distribution</t>
    </r>
    <r>
      <rPr>
        <sz val="9"/>
        <rFont val="Arial"/>
        <family val="2"/>
      </rPr>
      <t xml:space="preserve"> 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</si>
  <si>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Elforbrug ved forsyning</t>
    </r>
  </si>
  <si>
    <t>Distribution</t>
  </si>
  <si>
    <t>raf</t>
  </si>
  <si>
    <t>-  - Biodiesel</t>
  </si>
  <si>
    <t>-  -  Biodiesel</t>
  </si>
  <si>
    <t>-  -  JP1 (Kerosene)</t>
  </si>
  <si>
    <t>-  -  Other Kerosene</t>
  </si>
  <si>
    <t>-  -  Petroleum</t>
  </si>
  <si>
    <t>-  -  JP4</t>
  </si>
  <si>
    <t>-  -  JP4 (Gasoline)</t>
  </si>
  <si>
    <t>-  -  Motor Gasoline</t>
  </si>
  <si>
    <t>-  -  Motorbenzin</t>
  </si>
  <si>
    <t>-  -  Aviation Gasoline</t>
  </si>
  <si>
    <t>-  -  Flybenzin</t>
  </si>
  <si>
    <t>rff</t>
  </si>
  <si>
    <t>rfr</t>
  </si>
  <si>
    <t>hfb</t>
  </si>
  <si>
    <t>-  -  Refinery Feedstocks</t>
  </si>
  <si>
    <t>-  -  Halvfabrikata</t>
  </si>
  <si>
    <t>rao</t>
  </si>
  <si>
    <t>-  -  Crude Oil</t>
  </si>
  <si>
    <t>-  -  Råolie</t>
  </si>
  <si>
    <r>
      <t xml:space="preserve">-  </t>
    </r>
    <r>
      <rPr>
        <u/>
        <sz val="9"/>
        <rFont val="Arial"/>
        <family val="2"/>
      </rPr>
      <t>Used for Refining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</si>
  <si>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Råvareforbrug ved raffinering</t>
    </r>
  </si>
  <si>
    <t>Refineries</t>
  </si>
  <si>
    <t>Raffinaderier</t>
  </si>
  <si>
    <t>fgs</t>
  </si>
  <si>
    <t>fgv</t>
  </si>
  <si>
    <t>-  -  Anden biogas</t>
  </si>
  <si>
    <t>-  -  Biogas fra deponi</t>
  </si>
  <si>
    <r>
      <t xml:space="preserve">-  </t>
    </r>
    <r>
      <rPr>
        <u/>
        <sz val="9"/>
        <rFont val="Arial"/>
        <family val="2"/>
      </rPr>
      <t>Gasification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</si>
  <si>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Forgasning</t>
    </r>
  </si>
  <si>
    <t>udf</t>
  </si>
  <si>
    <t>plf</t>
  </si>
  <si>
    <r>
      <t xml:space="preserve">-  </t>
    </r>
    <r>
      <rPr>
        <u/>
        <sz val="9"/>
        <rFont val="Arial"/>
        <family val="2"/>
      </rPr>
      <t>Extraction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</si>
  <si>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Udvinding</t>
    </r>
  </si>
  <si>
    <t>Extraction and Gasification</t>
  </si>
  <si>
    <t>Udvinding og forgasning</t>
  </si>
  <si>
    <t>ELCHYD</t>
  </si>
  <si>
    <t>ELCDSL</t>
  </si>
  <si>
    <t>ELCLVN</t>
  </si>
  <si>
    <t>Energy Sector</t>
  </si>
  <si>
    <t>Energisektoren</t>
  </si>
  <si>
    <t>dif</t>
  </si>
  <si>
    <t>dnk</t>
  </si>
  <si>
    <t>-  -  Heat Pumps</t>
  </si>
  <si>
    <t>-  -  Varmepumper</t>
  </si>
  <si>
    <t>-  -  Bioethanol</t>
  </si>
  <si>
    <t>-  -  Wastes, Non-renewable</t>
  </si>
  <si>
    <t>-  -  Firewood</t>
  </si>
  <si>
    <t>-  -  Brænde</t>
  </si>
  <si>
    <t>-  -  Brown Coal Briquettes</t>
  </si>
  <si>
    <t>-  -  Brunkulsbriketter</t>
  </si>
  <si>
    <t>-  -  Koks m.m.</t>
  </si>
  <si>
    <t>-  -  JP1</t>
  </si>
  <si>
    <t>Statistical Differences</t>
  </si>
  <si>
    <t>Statistisk difference</t>
  </si>
  <si>
    <t>lga</t>
  </si>
  <si>
    <r>
      <t xml:space="preserve">-  </t>
    </r>
    <r>
      <rPr>
        <u/>
        <sz val="9"/>
        <rFont val="Arial"/>
        <family val="2"/>
      </rPr>
      <t>Stock Changes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</si>
  <si>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Lagerændring</t>
    </r>
  </si>
  <si>
    <t>Danish Stocks</t>
  </si>
  <si>
    <t>Danske lagre</t>
  </si>
  <si>
    <t>bla</t>
  </si>
  <si>
    <r>
      <t xml:space="preserve">-  </t>
    </r>
    <r>
      <rPr>
        <u/>
        <sz val="9"/>
        <rFont val="Arial"/>
        <family val="2"/>
      </rPr>
      <t>Net Flows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</si>
  <si>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Nettotilgang</t>
    </r>
  </si>
  <si>
    <t>Blendings</t>
  </si>
  <si>
    <t>Blandinger</t>
  </si>
  <si>
    <t>bun</t>
  </si>
  <si>
    <r>
      <t xml:space="preserve">-  </t>
    </r>
    <r>
      <rPr>
        <u/>
        <sz val="9"/>
        <rFont val="Arial"/>
        <family val="2"/>
      </rPr>
      <t>International Marine Bunkers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</si>
  <si>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Bunkring</t>
    </r>
  </si>
  <si>
    <t>International Marine Bunkers</t>
  </si>
  <si>
    <t>Skibe i udenrigsfart</t>
  </si>
  <si>
    <t>grh</t>
  </si>
  <si>
    <r>
      <t xml:space="preserve">-  </t>
    </r>
    <r>
      <rPr>
        <u/>
        <sz val="9"/>
        <rFont val="Arial"/>
        <family val="2"/>
      </rPr>
      <t>Border Trade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</si>
  <si>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Grænsehandel</t>
    </r>
  </si>
  <si>
    <t>exp</t>
  </si>
  <si>
    <t>-  -  Other Hard Coal</t>
  </si>
  <si>
    <r>
      <t xml:space="preserve">-  </t>
    </r>
    <r>
      <rPr>
        <u/>
        <sz val="9"/>
        <rFont val="Arial"/>
        <family val="2"/>
      </rPr>
      <t>Registered Exports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</si>
  <si>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Registreret eksport</t>
    </r>
  </si>
  <si>
    <t>imp</t>
  </si>
  <si>
    <t xml:space="preserve">-  -  Wastes, Renewable </t>
  </si>
  <si>
    <t xml:space="preserve">-  -  Wastes, Non-renewable </t>
  </si>
  <si>
    <t>-  -  Affald, ikke-bionedbrydeligt</t>
  </si>
  <si>
    <t>-  - Crude Oil</t>
  </si>
  <si>
    <r>
      <t xml:space="preserve">-  </t>
    </r>
    <r>
      <rPr>
        <u/>
        <sz val="9"/>
        <rFont val="Arial"/>
        <family val="2"/>
      </rPr>
      <t>Registered Imports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</si>
  <si>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Registreret import</t>
    </r>
  </si>
  <si>
    <t>Foreign Trade</t>
  </si>
  <si>
    <t>Udenrigshandel</t>
  </si>
  <si>
    <t>udv</t>
  </si>
  <si>
    <t>-  - Heat Pumps</t>
  </si>
  <si>
    <t>-  - Biooil</t>
  </si>
  <si>
    <t>-  - Bioethanol</t>
  </si>
  <si>
    <t>-  - Solar</t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</si>
  <si>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Extraction and Recycling</t>
    </r>
  </si>
  <si>
    <r>
      <rPr>
        <sz val="9"/>
        <rFont val="Arial"/>
        <family val="2"/>
      </rPr>
      <t xml:space="preserve">-  </t>
    </r>
    <r>
      <rPr>
        <u/>
        <sz val="9"/>
        <rFont val="Arial"/>
        <family val="2"/>
      </rPr>
      <t>Udvinding og genbrug</t>
    </r>
  </si>
  <si>
    <t>Primary Energy Production</t>
  </si>
  <si>
    <t>Primær energiproduktion</t>
  </si>
  <si>
    <t>Energy Supply</t>
  </si>
  <si>
    <t>Energiforsyning</t>
  </si>
  <si>
    <t>Virkningsgrad</t>
  </si>
  <si>
    <t>Klima</t>
  </si>
  <si>
    <t>Energivare</t>
  </si>
  <si>
    <t>Aktivitet</t>
  </si>
  <si>
    <t>Aktør</t>
  </si>
  <si>
    <t>Unit: TJ</t>
  </si>
  <si>
    <t>Enhed: TJ</t>
  </si>
  <si>
    <t>Maximum reduction of 2/3</t>
  </si>
  <si>
    <t>UC_FLO</t>
  </si>
  <si>
    <t>UC_RHSTS~FX</t>
  </si>
  <si>
    <t>UC_RHSTS~FX~0</t>
  </si>
  <si>
    <t>*Unit</t>
  </si>
  <si>
    <t>MW</t>
  </si>
  <si>
    <t>ERWINELCWIN5N</t>
  </si>
  <si>
    <t>~UC_SETS: R_S: SE1,SE2,SE3,SE4</t>
  </si>
  <si>
    <t>R5110-5150_W6000RI</t>
  </si>
  <si>
    <t>SE</t>
  </si>
  <si>
    <t>Transformation input - electricity and heat generation - main activity producer combined heat and power - energy use</t>
  </si>
  <si>
    <t>Primary solid biofuels</t>
  </si>
  <si>
    <t>Transformation input - electricity and heat generation - main activity producer heat only - energy use</t>
  </si>
  <si>
    <t>UC_RHSTS~UP</t>
  </si>
  <si>
    <t>UC_RHSTS~UP~0</t>
  </si>
  <si>
    <t>ELCBLQ</t>
  </si>
  <si>
    <t>~UC_SETS: R_S: NO1,NO2</t>
  </si>
  <si>
    <t>RESELCH</t>
  </si>
  <si>
    <t>RHTMBLCH*</t>
  </si>
  <si>
    <t>OBS from BF19</t>
  </si>
  <si>
    <t>OBS assumption is 2/3 of 2018 vaues</t>
  </si>
  <si>
    <t>FT-INDBGA</t>
  </si>
  <si>
    <t>Baseline assumption similar to DK</t>
  </si>
  <si>
    <t>Residential short term constraints</t>
  </si>
  <si>
    <t>RHTMBELCXN1</t>
  </si>
  <si>
    <t>RHTDBELCXN1</t>
  </si>
  <si>
    <t>RHTDBLCHXE1</t>
  </si>
  <si>
    <t>RHTMBLCHXE1</t>
  </si>
  <si>
    <t>AU_SE_INDNGA_HIS</t>
  </si>
  <si>
    <t>*FT-INDELC</t>
  </si>
  <si>
    <t>AU_SE_INDELC_HIS</t>
  </si>
  <si>
    <t>*FT-INDDSB1</t>
  </si>
  <si>
    <t>INDDSB1</t>
  </si>
  <si>
    <t>AU_SE_INDDSB1_HIS</t>
  </si>
  <si>
    <t>INDSNG*</t>
  </si>
  <si>
    <t>*FT-INDSNG*</t>
  </si>
  <si>
    <t>AU_SE_INDSNG_HIS</t>
  </si>
  <si>
    <t>*FT-INDDSB2</t>
  </si>
  <si>
    <t>INDDSB2</t>
  </si>
  <si>
    <t>AU_SE_INDDSB2_HIS</t>
  </si>
  <si>
    <t>*FT-INDHFO</t>
  </si>
  <si>
    <t>INDHFO</t>
  </si>
  <si>
    <t>AU_SE_INDDSL_HIS</t>
  </si>
  <si>
    <t>AU_SE_INDHFO_HIS</t>
  </si>
  <si>
    <t>AU_SE_INDLPG_HIS</t>
  </si>
  <si>
    <t>*FT-INDLPG</t>
  </si>
  <si>
    <t>*FT-INDWCH</t>
  </si>
  <si>
    <t>*FT-INDWPE</t>
  </si>
  <si>
    <t>AU_SE_INDWPE_HIS</t>
  </si>
  <si>
    <t>AU_SE_INDWCH_HIS</t>
  </si>
  <si>
    <t>EC*,EH*</t>
  </si>
  <si>
    <t>All projects under construction assumed online by 2021</t>
  </si>
  <si>
    <t>All projects in pipeline - assume to be established by 2025</t>
  </si>
  <si>
    <t>SE1</t>
  </si>
  <si>
    <t>SE2</t>
  </si>
  <si>
    <t>SE3</t>
  </si>
  <si>
    <t>SE4</t>
  </si>
  <si>
    <t>Total</t>
  </si>
  <si>
    <t>Projection (probably end of year figures)</t>
  </si>
  <si>
    <t>https://svenskvindenergi.org/wp-content/uploads/2020/11/Q3-2020-Statistics-and-forecast-Svensk-Vindenergi-2020-11-09-SLUTLIG-2-1.pdf</t>
  </si>
  <si>
    <t>Onshore</t>
  </si>
  <si>
    <t>Total wind power capacity existing</t>
  </si>
  <si>
    <t>ERWINELCWIN1N</t>
  </si>
  <si>
    <t>Total capacity</t>
  </si>
  <si>
    <t>CAP_BND</t>
  </si>
  <si>
    <t>Maximum Wind On-shore Capacity</t>
  </si>
  <si>
    <t>Pset_PD</t>
  </si>
  <si>
    <t>UC_CAP</t>
  </si>
  <si>
    <t>NO1</t>
  </si>
  <si>
    <t>NO2</t>
  </si>
  <si>
    <t>FIN</t>
  </si>
  <si>
    <t>FIM</t>
  </si>
  <si>
    <t>*onshore*</t>
  </si>
  <si>
    <t>Maximum Wind Off-shore Capacity</t>
  </si>
  <si>
    <t>*offshore*</t>
  </si>
  <si>
    <t>~UC_Sets: R_E: AllRegions</t>
  </si>
  <si>
    <t>UC_RHSRT~LO~0</t>
  </si>
  <si>
    <t>~UC_T: UC_RHSRT~LO</t>
  </si>
  <si>
    <t>TFM_INS</t>
  </si>
  <si>
    <t>AU_SE_ISDNGA_HIS</t>
  </si>
  <si>
    <t>INDSD*</t>
  </si>
  <si>
    <t>AU_INDHET_HIS</t>
  </si>
  <si>
    <t>*FT-INDHCE</t>
  </si>
  <si>
    <t>INDHCE</t>
  </si>
  <si>
    <t>*FT-INDHDE</t>
  </si>
  <si>
    <t>INDHDE</t>
  </si>
  <si>
    <t>AU_SE_INDHET_HIS</t>
  </si>
  <si>
    <t>AU_SE_INDCOA_HIS</t>
  </si>
  <si>
    <t>INDAD*,INDCD*,INDMD*,INDND*,INDOD*,INDFD*</t>
  </si>
  <si>
    <t>~UC_SETS: R_S: NO1, NO2</t>
  </si>
  <si>
    <t>AU_NO_INDCOA_HIS</t>
  </si>
  <si>
    <t>AU_SE_INDELCC_HIS</t>
  </si>
  <si>
    <t>AU_NO_INDELCC_HIS</t>
  </si>
  <si>
    <t>INDAD*,INDCD*,INDMD*,INDND*,INDOD*,INDFD*,INDTD*,INDVD*,INDUD*,INDWD*</t>
  </si>
  <si>
    <t>SUPBGA*</t>
  </si>
  <si>
    <t>AU_NO_Aviation_HIS</t>
  </si>
  <si>
    <t>TPA*</t>
  </si>
  <si>
    <t>EXPBGA</t>
  </si>
  <si>
    <t>Minimum hydro Capacity</t>
  </si>
  <si>
    <t>AU_LO_WONCAP</t>
  </si>
  <si>
    <t>AU_LO_WOFFCAP</t>
  </si>
  <si>
    <t>AU_LO_HYDCAP</t>
  </si>
  <si>
    <t>*Hydro*</t>
  </si>
  <si>
    <t>*INDX*</t>
  </si>
  <si>
    <t>AU_NO_INDX_HIS</t>
  </si>
  <si>
    <t>*INDS*</t>
  </si>
  <si>
    <t>AU_SE_INDS_HIS</t>
  </si>
  <si>
    <t>AU_SE_INDXcoa_HIS</t>
  </si>
  <si>
    <t>SE Power capacities</t>
  </si>
  <si>
    <t>AU_SE_INDCOA_cement</t>
  </si>
  <si>
    <t>INDGD*</t>
  </si>
  <si>
    <t>Historical calibration, if data is missing the values are alligned to 2014 values in the VT files</t>
  </si>
  <si>
    <t>AU_SE_INDNGA_PP</t>
  </si>
  <si>
    <t>Simplified energy balances [NRG_BAL_S__custom_638826]</t>
  </si>
  <si>
    <t>Open product page</t>
  </si>
  <si>
    <t>Open in Data Browser</t>
  </si>
  <si>
    <t xml:space="preserve">Description: </t>
  </si>
  <si>
    <t>-</t>
  </si>
  <si>
    <t xml:space="preserve">Last update of data: </t>
  </si>
  <si>
    <t>24/01/2021 23:00</t>
  </si>
  <si>
    <t xml:space="preserve">Last change of data structure: </t>
  </si>
  <si>
    <t>Institutional source(s)</t>
  </si>
  <si>
    <t>Eurostat</t>
  </si>
  <si>
    <t>Contents</t>
  </si>
  <si>
    <t>Unit of measure</t>
  </si>
  <si>
    <t>Time frequency</t>
  </si>
  <si>
    <t>Energy balance</t>
  </si>
  <si>
    <t>Sheet 1</t>
  </si>
  <si>
    <t>Terajoule</t>
  </si>
  <si>
    <t>Annual</t>
  </si>
  <si>
    <t>Primary production</t>
  </si>
  <si>
    <t>Sheet 2</t>
  </si>
  <si>
    <t>Gross inland consumption</t>
  </si>
  <si>
    <t>Sheet 3</t>
  </si>
  <si>
    <t>Total energy supply</t>
  </si>
  <si>
    <t>Sheet 4</t>
  </si>
  <si>
    <t>Final consumption - non-energy use</t>
  </si>
  <si>
    <t>Sheet 5</t>
  </si>
  <si>
    <t>Final consumption - energy use</t>
  </si>
  <si>
    <t>Sheet 6</t>
  </si>
  <si>
    <t>Final consumption - industry sector - energy use</t>
  </si>
  <si>
    <t>Sheet 7</t>
  </si>
  <si>
    <t>Final consumption - industry sector - iron and steel - energy use</t>
  </si>
  <si>
    <t>Sheet 8</t>
  </si>
  <si>
    <t>Final consumption - industry sector - chemical and petrochemical - energy use</t>
  </si>
  <si>
    <t>Sheet 9</t>
  </si>
  <si>
    <t>Final consumption - industry sector - non-ferrous metals - energy use</t>
  </si>
  <si>
    <t>Sheet 10</t>
  </si>
  <si>
    <t>Final consumption - industry sector - non-metallic minerals - energy use</t>
  </si>
  <si>
    <t>Sheet 11</t>
  </si>
  <si>
    <t>Final consumption - industry sector - transport equipment - energy use</t>
  </si>
  <si>
    <t>Sheet 12</t>
  </si>
  <si>
    <t>Final consumption - industry sector - machinery - energy use</t>
  </si>
  <si>
    <t>Sheet 13</t>
  </si>
  <si>
    <t>Final consumption - industry sector - mining and quarrying - energy use</t>
  </si>
  <si>
    <t>Sheet 14</t>
  </si>
  <si>
    <t>Final consumption - industry sector - food, beverages and tobacco - energy use</t>
  </si>
  <si>
    <t>Sheet 15</t>
  </si>
  <si>
    <t>Final consumption - industry sector - paper, pulp and printing - energy use</t>
  </si>
  <si>
    <t>Sheet 16</t>
  </si>
  <si>
    <t>Final consumption - industry sector - wood and wood products - energy use</t>
  </si>
  <si>
    <t>Sheet 17</t>
  </si>
  <si>
    <t>Final consumption - industry sector - construction - energy use</t>
  </si>
  <si>
    <t>Sheet 18</t>
  </si>
  <si>
    <t>Final consumption - industry sector - textile and leather - energy use</t>
  </si>
  <si>
    <t>Sheet 19</t>
  </si>
  <si>
    <t>Final consumption - industry sector - not elsewhere specified - energy use</t>
  </si>
  <si>
    <t>Sheet 20</t>
  </si>
  <si>
    <t>Final consumption - transport sector - energy use</t>
  </si>
  <si>
    <t>Sheet 21</t>
  </si>
  <si>
    <t>Final consumption - transport sector - rail - energy use</t>
  </si>
  <si>
    <t>Sheet 22</t>
  </si>
  <si>
    <t>Final consumption - transport sector - road - energy use</t>
  </si>
  <si>
    <t>Sheet 23</t>
  </si>
  <si>
    <t>Final consumption - transport sector - domestic aviation - energy use</t>
  </si>
  <si>
    <t>Sheet 24</t>
  </si>
  <si>
    <t>Final consumption - transport sector - domestic navigation - energy use</t>
  </si>
  <si>
    <t>Sheet 25</t>
  </si>
  <si>
    <t>Final consumption - transport sector - pipeline transport - energy use</t>
  </si>
  <si>
    <t>Sheet 26</t>
  </si>
  <si>
    <t>Final consumption - transport sector - not elsewhere specified - energy use</t>
  </si>
  <si>
    <t>Sheet 27</t>
  </si>
  <si>
    <t>Final consumption - other sectors - energy use</t>
  </si>
  <si>
    <t>Sheet 28</t>
  </si>
  <si>
    <t>Final consumption - other sectors - commercial and public services - energy use</t>
  </si>
  <si>
    <t>Sheet 29</t>
  </si>
  <si>
    <t>Final consumption - other sectors - households - energy use</t>
  </si>
  <si>
    <t>Sheet 30</t>
  </si>
  <si>
    <t>Final consumption - other sectors - agriculture and forestry - energy use</t>
  </si>
  <si>
    <t>Sheet 31</t>
  </si>
  <si>
    <t>Final consumption - other sectors - fishing - energy use</t>
  </si>
  <si>
    <t>Sheet 32</t>
  </si>
  <si>
    <t>Final consumption - other sectors - not elsewhere specified - energy use</t>
  </si>
  <si>
    <t>Structure</t>
  </si>
  <si>
    <t>Dimension</t>
  </si>
  <si>
    <t>Position</t>
  </si>
  <si>
    <t>Label</t>
  </si>
  <si>
    <t>Geopolitical entity (reporting)</t>
  </si>
  <si>
    <t>Denmark</t>
  </si>
  <si>
    <t>Finland</t>
  </si>
  <si>
    <t>Sweden</t>
  </si>
  <si>
    <t>Iceland</t>
  </si>
  <si>
    <t>Norway</t>
  </si>
  <si>
    <t>Standard international energy product classification (SIEC)</t>
  </si>
  <si>
    <t>Solid fossil fuels</t>
  </si>
  <si>
    <t>Manufactured gases</t>
  </si>
  <si>
    <t>Peat and peat products</t>
  </si>
  <si>
    <t>Oil shale and oil sands</t>
  </si>
  <si>
    <t>Natural gas</t>
  </si>
  <si>
    <t>Oil and petroleum products (excluding biofuel portion)</t>
  </si>
  <si>
    <t>Renewables and biofuels</t>
  </si>
  <si>
    <t>Non-renewable waste</t>
  </si>
  <si>
    <t>Nuclear heat</t>
  </si>
  <si>
    <t>Heat</t>
  </si>
  <si>
    <t>Time</t>
  </si>
  <si>
    <t>2010</t>
  </si>
  <si>
    <t>2012</t>
  </si>
  <si>
    <t>2015</t>
  </si>
  <si>
    <t>2018</t>
  </si>
  <si>
    <t>2019</t>
  </si>
  <si>
    <t>Data extracted on 03/03/2021 17:17:53 from [ESTAT]</t>
  </si>
  <si>
    <t xml:space="preserve">Dataset: </t>
  </si>
  <si>
    <t xml:space="preserve">Last updated: </t>
  </si>
  <si>
    <t>TIME</t>
  </si>
  <si>
    <t>GEO (Labels)</t>
  </si>
  <si>
    <t>SIEC (Labels)</t>
  </si>
  <si>
    <t>:</t>
  </si>
  <si>
    <t>z</t>
  </si>
  <si>
    <t>Special value</t>
  </si>
  <si>
    <t>not available</t>
  </si>
  <si>
    <t>Available flags:</t>
  </si>
  <si>
    <t>not applicable</t>
  </si>
  <si>
    <t>INDRD*</t>
  </si>
  <si>
    <t>AU_SE_INDOIL_PP</t>
  </si>
  <si>
    <t>FT*,DHPIPE*</t>
  </si>
  <si>
    <t>AU_SE_INDXELC_HIS</t>
  </si>
  <si>
    <t>AU_NO_INDXLPG_HIS</t>
  </si>
  <si>
    <t>AU_NO_INDXNGA_HIS</t>
  </si>
  <si>
    <t>AU_NO_INDSNGA_HIS</t>
  </si>
  <si>
    <t>INDR*</t>
  </si>
  <si>
    <t>AU_NO_INDRNGA_HIS</t>
  </si>
  <si>
    <t>AU_NO_INDRHFO_HIS</t>
  </si>
  <si>
    <t>AU_NO_INDRELC_HIS</t>
  </si>
  <si>
    <t>AU_SE_ISDOIL_HIS</t>
  </si>
  <si>
    <t>AU_SE_IDSELC_HIS</t>
  </si>
  <si>
    <t>AU_NO_INDSCOA_HIS</t>
  </si>
  <si>
    <t>AU_NO_INDSELC_HIS</t>
  </si>
  <si>
    <t>FT*</t>
  </si>
  <si>
    <t>ELCHFO</t>
  </si>
  <si>
    <t>ET*</t>
  </si>
  <si>
    <t>EH*</t>
  </si>
  <si>
    <t>ELCC</t>
  </si>
  <si>
    <t>EHELCAMBHP*</t>
  </si>
  <si>
    <t>HET*</t>
  </si>
  <si>
    <t>AU_SE_TRANGA_HIS</t>
  </si>
  <si>
    <t>AU_SE_TRANGAN_HIS</t>
  </si>
  <si>
    <t>TRANGAN</t>
  </si>
  <si>
    <t>AU_NO_TRANGA_HIS</t>
  </si>
  <si>
    <t>AU_NO_TRANGAN_HIS</t>
  </si>
  <si>
    <t>~UC_SETS: R_S: DKE, DKW</t>
  </si>
  <si>
    <t>AU_DK_Aviation_HIS</t>
  </si>
  <si>
    <t>AU_DK_TRANGA_HIS</t>
  </si>
  <si>
    <t>AU_DK_TRANGAN_HIS</t>
  </si>
  <si>
    <t>DSB*</t>
  </si>
  <si>
    <t>GSB*</t>
  </si>
  <si>
    <t>AU_NO_TRABIO_HIS</t>
  </si>
  <si>
    <t>AU_DK_TRABIO_HIS</t>
  </si>
  <si>
    <t>AU_DK_TRAGSB_HIS</t>
  </si>
  <si>
    <t>AU_SE_TRAGSB_HIS</t>
  </si>
  <si>
    <t>AU_SE_TRABIO_HIS</t>
  </si>
  <si>
    <t>AU_NO_TRAGSB_HIS</t>
  </si>
  <si>
    <t>AU_SE_INDXNGA_HIS</t>
  </si>
  <si>
    <t>AU_SE_IScoke_min</t>
  </si>
  <si>
    <t>http://www.energimyndigheten.se/en/news/2019/energy-in-sweden---facts-and-figures-2019-available-now/</t>
  </si>
  <si>
    <t>Biomass</t>
  </si>
  <si>
    <t>Coal incl. coke oven and blast furnace gases</t>
  </si>
  <si>
    <t>Petroleum products</t>
  </si>
  <si>
    <t>Other fuels</t>
  </si>
  <si>
    <t>Electric boilers</t>
  </si>
  <si>
    <t>Heat pumps</t>
  </si>
  <si>
    <t>Waste heat</t>
  </si>
  <si>
    <t>Input energy used in the production of district heating, from 1970, TWh</t>
  </si>
  <si>
    <t>Use of biomass, per sector, from 1983, TWh</t>
  </si>
  <si>
    <t>Electricity production</t>
  </si>
  <si>
    <t>Residential and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</si>
</sst>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-* #,##0_-;\-* #,##0_-;_-* &quot;-&quot;_-;_-@_-"/>
    <numFmt numFmtId="43" formatCode="_-* #,##0.00_-;\-* #,##0.00_-;_-* &quot;-&quot;??_-;_-@_-"/>
    <numFmt numFmtId="164" formatCode="_-* #,##0.00\ _k_r_._-;\-* #,##0.00\ _k_r_._-;_-* &quot;-&quot;??\ _k_r_._-;_-@_-"/>
    <numFmt numFmtId="165" formatCode="0.0"/>
    <numFmt numFmtId="166" formatCode="#\ ##0;[Red]\-#\ ##0;\-"/>
    <numFmt numFmtId="167" formatCode="#\ ##0;\-#\ ##0;\-"/>
    <numFmt numFmtId="168" formatCode="_ * #,##0_ ;_ * \-#,##0_ ;_ * &quot;-&quot;_ ;_ @_ "/>
    <numFmt numFmtId="169" formatCode="_ * #,##0.00_ ;_ * \-#,##0.00_ ;_ * &quot;-&quot;??_ ;_ @_ "/>
    <numFmt numFmtId="170" formatCode="_-[$€-2]\ * #,##0.00_-;\-[$€-2]\ * #,##0.00_-;_-[$€-2]\ * &quot;-&quot;??_-"/>
    <numFmt numFmtId="171" formatCode="_-&quot;€&quot;\ * #,##0.00_-;\-&quot;€&quot;\ * #,##0.00_-;_-&quot;€&quot;\ * &quot;-&quot;??_-;_-@_-"/>
    <numFmt numFmtId="172" formatCode="#,##0;\-\ #,##0;_-\ &quot;- &quot;"/>
    <numFmt numFmtId="173" formatCode="_([$€]* #,##0.00_);_([$€]* \(#,##0.00\);_([$€]* &quot;-&quot;??_);_(@_)"/>
    <numFmt numFmtId="174" formatCode="_-[$€-2]* #,##0.00_-;\-[$€-2]* #,##0.00_-;_-[$€-2]* &quot;-&quot;??_-"/>
    <numFmt numFmtId="175" formatCode="0.0%"/>
    <numFmt numFmtId="176" formatCode="_-* #,##0.00\ _k_r_-;\-* #,##0.00\ _k_r_-;_-* &quot;-&quot;??\ _k_r_-;_-@_-"/>
    <numFmt numFmtId="177" formatCode="0_ ;\-0\ "/>
    <numFmt numFmtId="178" formatCode="0.0;\-0.0"/>
    <numFmt numFmtId="179" formatCode="\$#,##0\ ;\(\$#,##0\)"/>
    <numFmt numFmtId="180" formatCode="#\ ###\ ##0;\-#\ ###\ ##0;\-"/>
    <numFmt numFmtId="181" formatCode="_-* #,##0.00\ _€_-;\-* #,##0.00\ _€_-;_-* &quot;-&quot;??\ _€_-;_-@_-"/>
    <numFmt numFmtId="182" formatCode="#,##0.00\ &quot;F&quot;;[Red]\-#,##0.00\ &quot;F&quot;"/>
    <numFmt numFmtId="183" formatCode="#,##0.0_)"/>
    <numFmt numFmtId="184" formatCode="###\ ###\ ##0;[Red]\-#\ ##0;&quot;-&quot;"/>
    <numFmt numFmtId="185" formatCode="####.\ ###\ ##0;[Red]\-##.\ ##0;&quot;-&quot;"/>
    <numFmt numFmtId="186" formatCode="0.0_ ;[Red]\-0.0\ "/>
    <numFmt numFmtId="187" formatCode="0.000_ ;[Red]\-0.000\ "/>
    <numFmt numFmtId="188" formatCode="0_ ;[Red]\-0\ "/>
    <numFmt numFmtId="189" formatCode=".\ \ ###;[Red]\-\ ;&quot;ĭ&quot;;_ⴁ"/>
    <numFmt numFmtId="190" formatCode="0.0000"/>
    <numFmt numFmtId="191" formatCode="_-* #,##0_-;\-* #,##0_-;_-* &quot;-&quot;??_-;_-@_-"/>
    <numFmt numFmtId="192" formatCode="0.000"/>
    <numFmt numFmtId="193" formatCode="_ * #,##0_ ;_ * \-#,##0_ ;_ * &quot;-&quot;??_ ;_ @_ "/>
    <numFmt numFmtId="194" formatCode="0.00000"/>
    <numFmt numFmtId="195" formatCode="0.0000000"/>
    <numFmt numFmtId="196" formatCode="#,##0.##########"/>
    <numFmt numFmtId="197" formatCode="#,##0.000"/>
  </numFmts>
  <fonts count="152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800080"/>
      <name val="Calibri"/>
      <family val="2"/>
      <charset val="1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sz val="11"/>
      <color indexed="9"/>
      <name val="Calibri"/>
      <family val="2"/>
    </font>
    <font>
      <sz val="10"/>
      <color rgb="FF9C0006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Helv"/>
    </font>
    <font>
      <sz val="10"/>
      <name val="MS Sans Serif"/>
      <family val="2"/>
    </font>
    <font>
      <sz val="11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9"/>
      <name val="Times New Roman"/>
      <family val="1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8"/>
      <color indexed="12"/>
      <name val="Arial"/>
      <family val="2"/>
    </font>
    <font>
      <sz val="10"/>
      <color rgb="FF0000FF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00B050"/>
      <name val="Calibri"/>
      <family val="2"/>
    </font>
    <font>
      <sz val="10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16"/>
      <color theme="0"/>
      <name val="Calibri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color rgb="FFFF0000"/>
      <name val="Calibri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Geneva"/>
      <family val="2"/>
    </font>
    <font>
      <u/>
      <sz val="10"/>
      <color indexed="12"/>
      <name val="Geneva"/>
      <family val="2"/>
    </font>
    <font>
      <sz val="12"/>
      <name val="Arial"/>
      <family val="2"/>
    </font>
    <font>
      <b/>
      <sz val="9"/>
      <name val="Times New Roman"/>
      <family val="1"/>
    </font>
    <font>
      <sz val="10"/>
      <name val="Courier"/>
      <family val="3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sz val="14"/>
      <name val="Arial"/>
      <family val="2"/>
    </font>
    <font>
      <u/>
      <sz val="11"/>
      <color theme="10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sz val="9"/>
      <name val="Calibri"/>
      <family val="2"/>
    </font>
    <font>
      <sz val="9"/>
      <name val="Arial"/>
      <family val="2"/>
    </font>
    <font>
      <sz val="9"/>
      <name val="Courier"/>
      <family val="3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Arial"/>
      <family val="2"/>
    </font>
    <font>
      <b/>
      <sz val="10"/>
      <name val="Courier"/>
      <family val="3"/>
    </font>
    <font>
      <u/>
      <sz val="9"/>
      <name val="Arial"/>
      <family val="2"/>
    </font>
    <font>
      <sz val="9"/>
      <name val="Helvetica"/>
      <family val="2"/>
    </font>
    <font>
      <sz val="8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sz val="8"/>
      <name val="Calibri"/>
      <family val="2"/>
    </font>
    <font>
      <sz val="8"/>
      <color rgb="FFFF0000"/>
      <name val="Calibri"/>
      <family val="2"/>
    </font>
    <font>
      <sz val="11"/>
      <color indexed="8"/>
      <name val="Calibri"/>
      <family val="2"/>
      <scheme val="minor"/>
    </font>
    <font>
      <b/>
      <sz val="11"/>
      <name val="Arial"/>
    </font>
    <font>
      <u/>
      <sz val="9"/>
      <color indexed="12"/>
      <name val="Arial"/>
    </font>
    <font>
      <sz val="9"/>
      <name val="Arial"/>
    </font>
    <font>
      <b/>
      <sz val="9"/>
      <name val="Arial"/>
    </font>
    <font>
      <b/>
      <sz val="9"/>
      <color indexed="9"/>
      <name val="Arial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Geneva"/>
    </font>
    <font>
      <sz val="8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rgb="FFFF8080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D8E4BC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/>
      <right/>
      <top/>
      <bottom style="thick">
        <color indexed="4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33392">
    <xf numFmtId="0" fontId="0" fillId="0" borderId="0"/>
    <xf numFmtId="0" fontId="17" fillId="0" borderId="0"/>
    <xf numFmtId="0" fontId="18" fillId="38" borderId="0"/>
    <xf numFmtId="0" fontId="10" fillId="0" borderId="0"/>
    <xf numFmtId="0" fontId="7" fillId="0" borderId="0"/>
    <xf numFmtId="0" fontId="23" fillId="41" borderId="7" applyNumberFormat="0" applyAlignment="0" applyProtection="0"/>
    <xf numFmtId="0" fontId="9" fillId="0" borderId="0"/>
    <xf numFmtId="0" fontId="7" fillId="0" borderId="0"/>
    <xf numFmtId="169" fontId="7" fillId="0" borderId="0" applyFont="0" applyFill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1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5" borderId="0" applyNumberFormat="0" applyBorder="0" applyAlignment="0" applyProtection="0"/>
    <xf numFmtId="0" fontId="21" fillId="47" borderId="0" applyNumberFormat="0" applyBorder="0" applyAlignment="0" applyProtection="0"/>
    <xf numFmtId="0" fontId="21" fillId="50" borderId="0" applyNumberFormat="0" applyBorder="0" applyAlignment="0" applyProtection="0"/>
    <xf numFmtId="0" fontId="25" fillId="51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52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6" fillId="8" borderId="0" applyNumberFormat="0" applyBorder="0" applyAlignment="0" applyProtection="0"/>
    <xf numFmtId="0" fontId="27" fillId="55" borderId="7" applyNumberFormat="0" applyAlignment="0" applyProtection="0"/>
    <xf numFmtId="0" fontId="28" fillId="0" borderId="9" applyNumberFormat="0" applyFill="0" applyAlignment="0" applyProtection="0"/>
    <xf numFmtId="0" fontId="29" fillId="56" borderId="10" applyNumberFormat="0" applyAlignment="0" applyProtection="0"/>
    <xf numFmtId="0" fontId="25" fillId="57" borderId="0" applyNumberFormat="0" applyBorder="0" applyAlignment="0" applyProtection="0"/>
    <xf numFmtId="0" fontId="25" fillId="58" borderId="0" applyNumberFormat="0" applyBorder="0" applyAlignment="0" applyProtection="0"/>
    <xf numFmtId="0" fontId="25" fillId="59" borderId="0" applyNumberFormat="0" applyBorder="0" applyAlignment="0" applyProtection="0"/>
    <xf numFmtId="0" fontId="25" fillId="52" borderId="0" applyNumberFormat="0" applyBorder="0" applyAlignment="0" applyProtection="0"/>
    <xf numFmtId="0" fontId="25" fillId="53" borderId="0" applyNumberFormat="0" applyBorder="0" applyAlignment="0" applyProtection="0"/>
    <xf numFmtId="0" fontId="25" fillId="60" borderId="0" applyNumberFormat="0" applyBorder="0" applyAlignment="0" applyProtection="0"/>
    <xf numFmtId="0" fontId="30" fillId="0" borderId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0" fontId="30" fillId="0" borderId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4" fillId="61" borderId="0" applyNumberFormat="0" applyBorder="0" applyAlignment="0" applyProtection="0"/>
    <xf numFmtId="0" fontId="9" fillId="0" borderId="0"/>
    <xf numFmtId="0" fontId="30" fillId="0" borderId="0"/>
    <xf numFmtId="0" fontId="7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0" fontId="33" fillId="55" borderId="11" applyNumberFormat="0" applyAlignment="0" applyProtection="0"/>
    <xf numFmtId="0" fontId="30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2" applyNumberFormat="0" applyFill="0" applyAlignment="0" applyProtection="0"/>
    <xf numFmtId="0" fontId="38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0" applyNumberFormat="0" applyFill="0" applyBorder="0" applyAlignment="0" applyProtection="0"/>
    <xf numFmtId="0" fontId="22" fillId="0" borderId="15" applyNumberFormat="0" applyFill="0" applyAlignment="0" applyProtection="0"/>
    <xf numFmtId="0" fontId="40" fillId="43" borderId="0" applyNumberFormat="0" applyBorder="0" applyAlignment="0" applyProtection="0"/>
    <xf numFmtId="0" fontId="41" fillId="44" borderId="0" applyNumberFormat="0" applyBorder="0" applyAlignment="0" applyProtection="0"/>
    <xf numFmtId="169" fontId="17" fillId="0" borderId="0" applyFont="0" applyFill="0" applyBorder="0" applyAlignment="0" applyProtection="0"/>
    <xf numFmtId="0" fontId="7" fillId="0" borderId="0"/>
    <xf numFmtId="174" fontId="9" fillId="0" borderId="0"/>
    <xf numFmtId="174" fontId="9" fillId="0" borderId="0"/>
    <xf numFmtId="3" fontId="9" fillId="40" borderId="7" applyFont="0" applyFill="0" applyBorder="0" applyAlignment="0" applyProtection="0"/>
    <xf numFmtId="3" fontId="9" fillId="40" borderId="7" applyFont="0" applyFill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1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5" borderId="0" applyNumberFormat="0" applyBorder="0" applyAlignment="0" applyProtection="0"/>
    <xf numFmtId="0" fontId="21" fillId="47" borderId="0" applyNumberFormat="0" applyBorder="0" applyAlignment="0" applyProtection="0"/>
    <xf numFmtId="0" fontId="21" fillId="50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5" borderId="0" applyNumberFormat="0" applyBorder="0" applyAlignment="0" applyProtection="0"/>
    <xf numFmtId="0" fontId="21" fillId="47" borderId="0" applyNumberFormat="0" applyBorder="0" applyAlignment="0" applyProtection="0"/>
    <xf numFmtId="0" fontId="21" fillId="50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9" fillId="0" borderId="0" applyNumberFormat="0" applyFont="0" applyFill="0" applyBorder="0" applyProtection="0">
      <alignment horizontal="left" vertical="center" indent="5"/>
    </xf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25" fillId="51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52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7" borderId="0" applyNumberFormat="0" applyBorder="0" applyAlignment="0" applyProtection="0"/>
    <xf numFmtId="0" fontId="25" fillId="58" borderId="0" applyNumberFormat="0" applyBorder="0" applyAlignment="0" applyProtection="0"/>
    <xf numFmtId="0" fontId="25" fillId="59" borderId="0" applyNumberFormat="0" applyBorder="0" applyAlignment="0" applyProtection="0"/>
    <xf numFmtId="0" fontId="25" fillId="52" borderId="0" applyNumberFormat="0" applyBorder="0" applyAlignment="0" applyProtection="0"/>
    <xf numFmtId="0" fontId="25" fillId="53" borderId="0" applyNumberFormat="0" applyBorder="0" applyAlignment="0" applyProtection="0"/>
    <xf numFmtId="0" fontId="25" fillId="60" borderId="0" applyNumberFormat="0" applyBorder="0" applyAlignment="0" applyProtection="0"/>
    <xf numFmtId="4" fontId="43" fillId="64" borderId="16">
      <alignment horizontal="right" vertical="center"/>
    </xf>
    <xf numFmtId="4" fontId="43" fillId="64" borderId="16">
      <alignment horizontal="right" vertical="center"/>
    </xf>
    <xf numFmtId="0" fontId="40" fillId="43" borderId="0" applyNumberFormat="0" applyBorder="0" applyAlignment="0" applyProtection="0"/>
    <xf numFmtId="0" fontId="26" fillId="8" borderId="0" applyNumberFormat="0" applyBorder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9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9" fillId="13" borderId="5" applyNumberFormat="0" applyFont="0" applyAlignment="0" applyProtection="0"/>
    <xf numFmtId="0" fontId="9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9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3" fontId="57" fillId="65" borderId="7" applyNumberFormat="0" applyBorder="0" applyAlignment="0" applyProtection="0"/>
    <xf numFmtId="0" fontId="46" fillId="0" borderId="0"/>
    <xf numFmtId="0" fontId="47" fillId="0" borderId="0">
      <alignment horizontal="right"/>
    </xf>
    <xf numFmtId="0" fontId="48" fillId="0" borderId="0"/>
    <xf numFmtId="0" fontId="49" fillId="0" borderId="0"/>
    <xf numFmtId="0" fontId="50" fillId="0" borderId="0"/>
    <xf numFmtId="0" fontId="51" fillId="0" borderId="17" applyNumberFormat="0" applyAlignment="0"/>
    <xf numFmtId="0" fontId="52" fillId="0" borderId="0" applyAlignment="0">
      <alignment horizontal="left"/>
    </xf>
    <xf numFmtId="0" fontId="52" fillId="0" borderId="0">
      <alignment horizontal="right"/>
    </xf>
    <xf numFmtId="175" fontId="52" fillId="0" borderId="0">
      <alignment horizontal="right"/>
    </xf>
    <xf numFmtId="165" fontId="53" fillId="0" borderId="0">
      <alignment horizontal="right"/>
    </xf>
    <xf numFmtId="0" fontId="54" fillId="0" borderId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14" fillId="11" borderId="3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14" fillId="11" borderId="3" applyNumberFormat="0" applyAlignment="0" applyProtection="0"/>
    <xf numFmtId="0" fontId="42" fillId="66" borderId="7" applyNumberFormat="0" applyBorder="0" applyAlignment="0" applyProtection="0"/>
    <xf numFmtId="0" fontId="29" fillId="56" borderId="10" applyNumberFormat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44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5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0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44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0" fontId="44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44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58" fillId="7" borderId="0" applyNumberFormat="0" applyBorder="0" applyAlignment="0" applyProtection="0"/>
    <xf numFmtId="0" fontId="41" fillId="44" borderId="0" applyNumberFormat="0" applyBorder="0" applyAlignment="0" applyProtection="0"/>
    <xf numFmtId="0" fontId="37" fillId="0" borderId="12" applyNumberFormat="0" applyFill="0" applyAlignment="0" applyProtection="0"/>
    <xf numFmtId="0" fontId="38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74" fontId="56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13" fillId="10" borderId="3" applyNumberFormat="0" applyAlignment="0" applyProtection="0"/>
    <xf numFmtId="0" fontId="23" fillId="41" borderId="7" applyNumberFormat="0" applyAlignment="0" applyProtection="0"/>
    <xf numFmtId="4" fontId="45" fillId="0" borderId="0" applyBorder="0">
      <alignment horizontal="right" vertical="center"/>
    </xf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15" fillId="12" borderId="4" applyNumberFormat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77" fontId="62" fillId="67" borderId="0" applyNumberFormat="0" applyBorder="0" applyAlignment="0" applyProtection="0">
      <alignment horizontal="center" vertical="top" wrapText="1"/>
    </xf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28" fillId="0" borderId="9" applyNumberFormat="0" applyFill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0" borderId="0"/>
    <xf numFmtId="0" fontId="9" fillId="0" borderId="0"/>
    <xf numFmtId="0" fontId="30" fillId="0" borderId="0"/>
    <xf numFmtId="9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horizontal="left" vertical="center" indent="2"/>
    </xf>
    <xf numFmtId="4" fontId="45" fillId="68" borderId="16">
      <alignment horizontal="right" vertical="center"/>
    </xf>
    <xf numFmtId="0" fontId="43" fillId="0" borderId="0" applyNumberFormat="0">
      <alignment horizontal="right"/>
    </xf>
    <xf numFmtId="0" fontId="43" fillId="0" borderId="19">
      <alignment horizontal="left" vertical="top" wrapText="1"/>
    </xf>
    <xf numFmtId="0" fontId="9" fillId="0" borderId="8"/>
    <xf numFmtId="0" fontId="65" fillId="0" borderId="0" applyNumberFormat="0" applyFill="0" applyBorder="0" applyAlignment="0" applyProtection="0"/>
    <xf numFmtId="4" fontId="45" fillId="0" borderId="20">
      <alignment horizontal="right" vertical="center"/>
    </xf>
    <xf numFmtId="0" fontId="45" fillId="69" borderId="16"/>
    <xf numFmtId="0" fontId="45" fillId="0" borderId="0"/>
    <xf numFmtId="0" fontId="9" fillId="0" borderId="0"/>
    <xf numFmtId="0" fontId="7" fillId="13" borderId="5" applyNumberFormat="0" applyFon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7" fillId="0" borderId="0"/>
    <xf numFmtId="0" fontId="33" fillId="55" borderId="11" applyNumberFormat="0" applyAlignment="0" applyProtection="0"/>
    <xf numFmtId="0" fontId="33" fillId="55" borderId="11" applyNumberFormat="0" applyAlignment="0" applyProtection="0"/>
    <xf numFmtId="9" fontId="7" fillId="0" borderId="0" applyFont="0" applyFill="0" applyBorder="0" applyAlignment="0" applyProtection="0"/>
    <xf numFmtId="0" fontId="8" fillId="70" borderId="16" applyNumberFormat="0" applyProtection="0">
      <alignment horizontal="right"/>
    </xf>
    <xf numFmtId="1" fontId="9" fillId="0" borderId="16" applyFill="0" applyProtection="0">
      <alignment horizontal="right" vertical="top" wrapText="1"/>
    </xf>
    <xf numFmtId="0" fontId="9" fillId="0" borderId="16" applyFill="0" applyProtection="0">
      <alignment horizontal="right" vertical="top" wrapText="1"/>
    </xf>
    <xf numFmtId="0" fontId="64" fillId="0" borderId="0" applyNumberFormat="0" applyFill="0" applyBorder="0" applyAlignment="0" applyProtection="0"/>
    <xf numFmtId="0" fontId="22" fillId="0" borderId="15" applyNumberFormat="0" applyFill="0" applyAlignment="0" applyProtection="0"/>
    <xf numFmtId="9" fontId="7" fillId="0" borderId="0" applyFont="0" applyFill="0" applyBorder="0" applyAlignment="0" applyProtection="0"/>
    <xf numFmtId="0" fontId="9" fillId="0" borderId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7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27" fillId="55" borderId="7" applyNumberFormat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3" fontId="66" fillId="0" borderId="0" applyFont="0" applyFill="0" applyBorder="0" applyAlignment="0" applyProtection="0"/>
    <xf numFmtId="178" fontId="9" fillId="0" borderId="0"/>
    <xf numFmtId="178" fontId="9" fillId="0" borderId="0"/>
    <xf numFmtId="178" fontId="9" fillId="0" borderId="0"/>
    <xf numFmtId="178" fontId="9" fillId="0" borderId="0"/>
    <xf numFmtId="178" fontId="9" fillId="0" borderId="0"/>
    <xf numFmtId="0" fontId="30" fillId="0" borderId="0"/>
    <xf numFmtId="179" fontId="66" fillId="0" borderId="0" applyFont="0" applyFill="0" applyBorder="0" applyAlignment="0" applyProtection="0"/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66" fillId="0" borderId="0" applyFont="0" applyFill="0" applyBorder="0" applyAlignment="0" applyProtection="0"/>
    <xf numFmtId="0" fontId="30" fillId="0" borderId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2" fontId="66" fillId="0" borderId="0" applyFont="0" applyFill="0" applyBorder="0" applyAlignment="0" applyProtection="0"/>
    <xf numFmtId="0" fontId="67" fillId="71" borderId="21" applyNumberFormat="0" applyAlignment="0" applyProtection="0"/>
    <xf numFmtId="0" fontId="23" fillId="41" borderId="7" applyNumberFormat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3" fontId="62" fillId="66" borderId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45" fillId="0" borderId="16" applyFill="0" applyBorder="0" applyProtection="0">
      <alignment horizontal="right" vertical="center"/>
    </xf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0" fontId="44" fillId="62" borderId="6" applyNumberFormat="0" applyFont="0" applyAlignment="0" applyProtection="0"/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0" fontId="9" fillId="62" borderId="6" applyNumberFormat="0" applyFont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0" fontId="30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" fontId="68" fillId="3" borderId="22" applyNumberFormat="0" applyProtection="0">
      <alignment vertical="center"/>
    </xf>
    <xf numFmtId="4" fontId="69" fillId="3" borderId="22" applyNumberFormat="0" applyProtection="0">
      <alignment vertical="center"/>
    </xf>
    <xf numFmtId="4" fontId="70" fillId="61" borderId="22" applyNumberFormat="0" applyProtection="0">
      <alignment horizontal="left" vertical="center" indent="1"/>
    </xf>
    <xf numFmtId="0" fontId="9" fillId="0" borderId="0"/>
    <xf numFmtId="4" fontId="71" fillId="72" borderId="22" applyNumberFormat="0" applyProtection="0">
      <alignment horizontal="left" vertical="center" indent="1"/>
    </xf>
    <xf numFmtId="4" fontId="72" fillId="73" borderId="22" applyNumberFormat="0" applyProtection="0">
      <alignment vertical="center"/>
    </xf>
    <xf numFmtId="0" fontId="9" fillId="0" borderId="0"/>
    <xf numFmtId="0" fontId="9" fillId="0" borderId="0"/>
    <xf numFmtId="0" fontId="9" fillId="0" borderId="0"/>
    <xf numFmtId="4" fontId="20" fillId="64" borderId="22" applyNumberFormat="0" applyProtection="0">
      <alignment vertical="center"/>
    </xf>
    <xf numFmtId="0" fontId="9" fillId="0" borderId="0"/>
    <xf numFmtId="0" fontId="9" fillId="0" borderId="0"/>
    <xf numFmtId="0" fontId="9" fillId="0" borderId="0"/>
    <xf numFmtId="4" fontId="72" fillId="74" borderId="22" applyNumberFormat="0" applyProtection="0">
      <alignment vertical="center"/>
    </xf>
    <xf numFmtId="0" fontId="9" fillId="0" borderId="0"/>
    <xf numFmtId="0" fontId="9" fillId="0" borderId="0"/>
    <xf numFmtId="0" fontId="9" fillId="0" borderId="0"/>
    <xf numFmtId="4" fontId="73" fillId="73" borderId="22" applyNumberFormat="0" applyProtection="0">
      <alignment vertical="center"/>
    </xf>
    <xf numFmtId="4" fontId="74" fillId="75" borderId="22" applyNumberFormat="0" applyProtection="0">
      <alignment horizontal="left" vertical="center" indent="1"/>
    </xf>
    <xf numFmtId="4" fontId="74" fillId="72" borderId="22" applyNumberFormat="0" applyProtection="0">
      <alignment horizontal="left" vertical="center" indent="1"/>
    </xf>
    <xf numFmtId="4" fontId="74" fillId="72" borderId="22" applyNumberFormat="0" applyProtection="0">
      <alignment horizontal="left" vertical="center" indent="1"/>
    </xf>
    <xf numFmtId="4" fontId="75" fillId="4" borderId="22" applyNumberFormat="0" applyProtection="0">
      <alignment vertical="center"/>
    </xf>
    <xf numFmtId="4" fontId="76" fillId="40" borderId="22" applyNumberFormat="0" applyProtection="0">
      <alignment horizontal="left" vertical="center" indent="1"/>
    </xf>
    <xf numFmtId="4" fontId="77" fillId="72" borderId="0" applyNumberFormat="0" applyProtection="0">
      <alignment horizontal="left" vertical="center" indent="1"/>
    </xf>
    <xf numFmtId="4" fontId="78" fillId="72" borderId="0" applyNumberFormat="0" applyProtection="0">
      <alignment horizontal="left" vertical="center" indent="1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" fontId="79" fillId="40" borderId="22" applyNumberFormat="0" applyProtection="0">
      <alignment vertical="center"/>
    </xf>
    <xf numFmtId="4" fontId="80" fillId="40" borderId="22" applyNumberFormat="0" applyProtection="0">
      <alignment vertical="center"/>
    </xf>
    <xf numFmtId="4" fontId="81" fillId="39" borderId="22" applyNumberFormat="0" applyProtection="0">
      <alignment horizontal="left" vertical="center" indent="1"/>
    </xf>
    <xf numFmtId="0" fontId="9" fillId="0" borderId="0"/>
    <xf numFmtId="4" fontId="82" fillId="40" borderId="22" applyNumberFormat="0" applyProtection="0">
      <alignment horizontal="right" vertical="center"/>
    </xf>
    <xf numFmtId="4" fontId="83" fillId="40" borderId="22" applyNumberFormat="0" applyProtection="0">
      <alignment vertical="center"/>
    </xf>
    <xf numFmtId="4" fontId="82" fillId="62" borderId="22" applyNumberFormat="0" applyProtection="0">
      <alignment horizontal="left" vertical="center"/>
    </xf>
    <xf numFmtId="0" fontId="9" fillId="0" borderId="0"/>
    <xf numFmtId="4" fontId="84" fillId="40" borderId="22" applyNumberFormat="0" applyProtection="0">
      <alignment vertical="center"/>
    </xf>
    <xf numFmtId="4" fontId="85" fillId="40" borderId="22" applyNumberFormat="0" applyProtection="0">
      <alignment vertical="center"/>
    </xf>
    <xf numFmtId="4" fontId="81" fillId="76" borderId="22" applyNumberFormat="0" applyProtection="0">
      <alignment horizontal="left" vertical="center" indent="1"/>
    </xf>
    <xf numFmtId="4" fontId="86" fillId="77" borderId="0" applyNumberFormat="0" applyProtection="0">
      <alignment horizontal="left" indent="1"/>
    </xf>
    <xf numFmtId="4" fontId="87" fillId="40" borderId="22" applyNumberFormat="0" applyProtection="0">
      <alignment vertical="center"/>
    </xf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3" fontId="88" fillId="66" borderId="3" applyBorder="0" applyAlignment="0" applyProtection="0">
      <alignment horizontal="center" vertical="center"/>
    </xf>
    <xf numFmtId="3" fontId="9" fillId="40" borderId="7" applyFont="0" applyFill="0" applyBorder="0" applyAlignment="0" applyProtection="0"/>
    <xf numFmtId="3" fontId="9" fillId="40" borderId="7" applyFont="0" applyFill="0" applyBorder="0" applyAlignment="0" applyProtection="0"/>
    <xf numFmtId="0" fontId="11" fillId="8" borderId="0" applyNumberFormat="0" applyBorder="0" applyAlignment="0" applyProtection="0"/>
    <xf numFmtId="0" fontId="26" fillId="8" borderId="0" applyNumberFormat="0" applyBorder="0" applyAlignment="0" applyProtection="0"/>
    <xf numFmtId="3" fontId="57" fillId="65" borderId="7" applyNumberFormat="0" applyBorder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42" fillId="66" borderId="7" applyNumberFormat="0" applyBorder="0" applyAlignment="0" applyProtection="0"/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170" fontId="9" fillId="0" borderId="0" applyFont="0" applyFill="0" applyBorder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7" fillId="0" borderId="0"/>
    <xf numFmtId="0" fontId="7" fillId="0" borderId="0"/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33" fillId="55" borderId="11" applyNumberFormat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0" fontId="22" fillId="0" borderId="15" applyNumberFormat="0" applyFill="0" applyAlignment="0" applyProtection="0"/>
    <xf numFmtId="3" fontId="9" fillId="40" borderId="7" applyFont="0" applyFill="0" applyBorder="0" applyAlignment="0" applyProtection="0"/>
    <xf numFmtId="3" fontId="9" fillId="40" borderId="7" applyFont="0" applyFill="0" applyBorder="0" applyAlignment="0" applyProtection="0"/>
    <xf numFmtId="3" fontId="57" fillId="65" borderId="7" applyNumberFormat="0" applyBorder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42" fillId="66" borderId="7" applyNumberFormat="0" applyBorder="0" applyAlignment="0" applyProtection="0"/>
    <xf numFmtId="169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5" fillId="69" borderId="16"/>
    <xf numFmtId="0" fontId="9" fillId="0" borderId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8" fillId="70" borderId="16" applyNumberFormat="0" applyProtection="0">
      <alignment horizontal="right"/>
    </xf>
    <xf numFmtId="1" fontId="9" fillId="0" borderId="16" applyFill="0" applyProtection="0">
      <alignment horizontal="right" vertical="top" wrapText="1"/>
    </xf>
    <xf numFmtId="0" fontId="9" fillId="0" borderId="16" applyFill="0" applyProtection="0">
      <alignment horizontal="right" vertical="top" wrapText="1"/>
    </xf>
    <xf numFmtId="0" fontId="27" fillId="55" borderId="7" applyNumberFormat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23" fillId="41" borderId="7" applyNumberFormat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45" fillId="0" borderId="16" applyFill="0" applyBorder="0" applyProtection="0">
      <alignment horizontal="right" vertical="center"/>
    </xf>
    <xf numFmtId="3" fontId="9" fillId="40" borderId="7" applyFont="0" applyFill="0" applyBorder="0" applyAlignment="0" applyProtection="0"/>
    <xf numFmtId="3" fontId="9" fillId="40" borderId="7" applyFont="0" applyFill="0" applyBorder="0" applyAlignment="0" applyProtection="0"/>
    <xf numFmtId="3" fontId="57" fillId="65" borderId="7" applyNumberFormat="0" applyBorder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27" fillId="55" borderId="7" applyNumberFormat="0" applyAlignment="0" applyProtection="0"/>
    <xf numFmtId="0" fontId="42" fillId="66" borderId="7" applyNumberFormat="0" applyBorder="0" applyAlignment="0" applyProtection="0"/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45" fillId="0" borderId="18">
      <alignment horizontal="left" vertical="center" wrapText="1" indent="2"/>
    </xf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0" fontId="23" fillId="41" borderId="7" applyNumberFormat="0" applyAlignment="0" applyProtection="0"/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" fontId="45" fillId="0" borderId="16" applyFill="0" applyBorder="0" applyProtection="0">
      <alignment horizontal="right" vertical="center"/>
    </xf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7" fillId="0" borderId="0"/>
    <xf numFmtId="0" fontId="15" fillId="12" borderId="4" applyNumberFormat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" fillId="20" borderId="0" applyNumberFormat="0" applyBorder="0" applyAlignment="0" applyProtection="0"/>
    <xf numFmtId="0" fontId="16" fillId="30" borderId="0" applyNumberFormat="0" applyBorder="0" applyAlignment="0" applyProtection="0"/>
    <xf numFmtId="0" fontId="7" fillId="31" borderId="0" applyNumberFormat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1" fillId="0" borderId="0"/>
    <xf numFmtId="0" fontId="9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49" fontId="45" fillId="0" borderId="16" applyNumberFormat="0" applyFont="0" applyFill="0" applyBorder="0" applyProtection="0">
      <alignment horizontal="left" vertical="center" indent="2"/>
    </xf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49" fontId="45" fillId="0" borderId="30" applyNumberFormat="0" applyFont="0" applyFill="0" applyBorder="0" applyProtection="0">
      <alignment horizontal="left" vertical="center" indent="5"/>
    </xf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3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6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0" fontId="16" fillId="48" borderId="0" applyNumberFormat="0" applyBorder="0" applyAlignment="0" applyProtection="0"/>
    <xf numFmtId="183" fontId="52" fillId="0" borderId="0" applyAlignment="0" applyProtection="0"/>
    <xf numFmtId="183" fontId="52" fillId="0" borderId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111" fillId="72" borderId="3" applyNumberFormat="0" applyAlignment="0" applyProtection="0"/>
    <xf numFmtId="0" fontId="111" fillId="72" borderId="3" applyNumberFormat="0" applyAlignment="0" applyProtection="0"/>
    <xf numFmtId="0" fontId="111" fillId="72" borderId="3" applyNumberFormat="0" applyAlignment="0" applyProtection="0"/>
    <xf numFmtId="0" fontId="111" fillId="72" borderId="3" applyNumberFormat="0" applyAlignment="0" applyProtection="0"/>
    <xf numFmtId="0" fontId="111" fillId="72" borderId="3" applyNumberFormat="0" applyAlignment="0" applyProtection="0"/>
    <xf numFmtId="0" fontId="94" fillId="46" borderId="0" applyNumberFormat="0" applyBorder="0" applyAlignment="0" applyProtection="0"/>
    <xf numFmtId="0" fontId="94" fillId="46" borderId="0" applyNumberFormat="0" applyBorder="0" applyAlignment="0" applyProtection="0"/>
    <xf numFmtId="0" fontId="94" fillId="46" borderId="0" applyNumberFormat="0" applyBorder="0" applyAlignment="0" applyProtection="0"/>
    <xf numFmtId="0" fontId="94" fillId="46" borderId="0" applyNumberFormat="0" applyBorder="0" applyAlignment="0" applyProtection="0"/>
    <xf numFmtId="0" fontId="94" fillId="46" borderId="0" applyNumberFormat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3" fillId="61" borderId="3" applyNumberFormat="0" applyAlignment="0" applyProtection="0"/>
    <xf numFmtId="0" fontId="13" fillId="61" borderId="3" applyNumberFormat="0" applyAlignment="0" applyProtection="0"/>
    <xf numFmtId="0" fontId="13" fillId="61" borderId="3" applyNumberFormat="0" applyAlignment="0" applyProtection="0"/>
    <xf numFmtId="0" fontId="13" fillId="61" borderId="3" applyNumberFormat="0" applyAlignment="0" applyProtection="0"/>
    <xf numFmtId="0" fontId="13" fillId="61" borderId="3" applyNumberFormat="0" applyAlignment="0" applyProtection="0"/>
    <xf numFmtId="181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9" fontId="104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104" fillId="0" borderId="0" applyFont="0" applyFill="0" applyBorder="0" applyAlignment="0" applyProtection="0"/>
    <xf numFmtId="164" fontId="9" fillId="0" borderId="0" applyFont="0" applyFill="0" applyBorder="0" applyAlignment="0" applyProtection="0"/>
    <xf numFmtId="169" fontId="104" fillId="0" borderId="0" applyFont="0" applyFill="0" applyBorder="0" applyAlignment="0" applyProtection="0"/>
    <xf numFmtId="169" fontId="104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104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</xf>
    <xf numFmtId="0" fontId="19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6" fillId="80" borderId="0" applyNumberFormat="0" applyBorder="0" applyAlignment="0" applyProtection="0"/>
    <xf numFmtId="0" fontId="16" fillId="80" borderId="0" applyNumberFormat="0" applyBorder="0" applyAlignment="0" applyProtection="0"/>
    <xf numFmtId="0" fontId="16" fillId="80" borderId="0" applyNumberFormat="0" applyBorder="0" applyAlignment="0" applyProtection="0"/>
    <xf numFmtId="0" fontId="16" fillId="80" borderId="0" applyNumberFormat="0" applyBorder="0" applyAlignment="0" applyProtection="0"/>
    <xf numFmtId="0" fontId="16" fillId="8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50" borderId="0" applyNumberFormat="0" applyBorder="0" applyAlignment="0" applyProtection="0"/>
    <xf numFmtId="0" fontId="16" fillId="81" borderId="0" applyNumberFormat="0" applyBorder="0" applyAlignment="0" applyProtection="0"/>
    <xf numFmtId="0" fontId="16" fillId="81" borderId="0" applyNumberFormat="0" applyBorder="0" applyAlignment="0" applyProtection="0"/>
    <xf numFmtId="0" fontId="16" fillId="81" borderId="0" applyNumberFormat="0" applyBorder="0" applyAlignment="0" applyProtection="0"/>
    <xf numFmtId="0" fontId="16" fillId="81" borderId="0" applyNumberFormat="0" applyBorder="0" applyAlignment="0" applyProtection="0"/>
    <xf numFmtId="0" fontId="16" fillId="81" borderId="0" applyNumberFormat="0" applyBorder="0" applyAlignment="0" applyProtection="0"/>
    <xf numFmtId="0" fontId="16" fillId="58" borderId="0" applyNumberFormat="0" applyBorder="0" applyAlignment="0" applyProtection="0"/>
    <xf numFmtId="0" fontId="16" fillId="58" borderId="0" applyNumberFormat="0" applyBorder="0" applyAlignment="0" applyProtection="0"/>
    <xf numFmtId="0" fontId="16" fillId="58" borderId="0" applyNumberFormat="0" applyBorder="0" applyAlignment="0" applyProtection="0"/>
    <xf numFmtId="0" fontId="16" fillId="58" borderId="0" applyNumberFormat="0" applyBorder="0" applyAlignment="0" applyProtection="0"/>
    <xf numFmtId="0" fontId="16" fillId="58" borderId="0" applyNumberFormat="0" applyBorder="0" applyAlignment="0" applyProtection="0"/>
    <xf numFmtId="0" fontId="113" fillId="9" borderId="0" applyNumberFormat="0" applyBorder="0" applyAlignment="0" applyProtection="0"/>
    <xf numFmtId="0" fontId="113" fillId="9" borderId="0" applyNumberFormat="0" applyBorder="0" applyAlignment="0" applyProtection="0"/>
    <xf numFmtId="0" fontId="113" fillId="9" borderId="0" applyNumberFormat="0" applyBorder="0" applyAlignment="0" applyProtection="0"/>
    <xf numFmtId="0" fontId="113" fillId="9" borderId="0" applyNumberFormat="0" applyBorder="0" applyAlignment="0" applyProtection="0"/>
    <xf numFmtId="0" fontId="113" fillId="9" borderId="0" applyNumberFormat="0" applyBorder="0" applyAlignment="0" applyProtection="0"/>
    <xf numFmtId="0" fontId="9" fillId="0" borderId="0"/>
    <xf numFmtId="0" fontId="114" fillId="0" borderId="0" applyNumberFormat="0" applyBorder="0" applyAlignment="0"/>
    <xf numFmtId="0" fontId="9" fillId="0" borderId="0"/>
    <xf numFmtId="0" fontId="9" fillId="0" borderId="0"/>
    <xf numFmtId="0" fontId="104" fillId="0" borderId="0">
      <alignment vertical="top"/>
    </xf>
    <xf numFmtId="0" fontId="7" fillId="0" borderId="0"/>
    <xf numFmtId="0" fontId="9" fillId="0" borderId="0"/>
    <xf numFmtId="0" fontId="9" fillId="0" borderId="0"/>
    <xf numFmtId="0" fontId="66" fillId="0" borderId="0"/>
    <xf numFmtId="0" fontId="66" fillId="0" borderId="0"/>
    <xf numFmtId="0" fontId="66" fillId="0" borderId="0"/>
    <xf numFmtId="0" fontId="9" fillId="0" borderId="0"/>
    <xf numFmtId="0" fontId="104" fillId="0" borderId="0">
      <alignment vertical="top"/>
    </xf>
    <xf numFmtId="0" fontId="9" fillId="0" borderId="0"/>
    <xf numFmtId="0" fontId="9" fillId="0" borderId="0"/>
    <xf numFmtId="0" fontId="104" fillId="0" borderId="0">
      <alignment vertical="top"/>
    </xf>
    <xf numFmtId="0" fontId="104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4" fillId="0" borderId="0">
      <alignment vertical="top"/>
    </xf>
    <xf numFmtId="0" fontId="104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4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04" fillId="0" borderId="0">
      <alignment vertical="top"/>
    </xf>
    <xf numFmtId="49" fontId="103" fillId="0" borderId="16" applyNumberFormat="0" applyFill="0" applyBorder="0" applyProtection="0">
      <alignment horizontal="left" vertical="center"/>
    </xf>
    <xf numFmtId="0" fontId="21" fillId="13" borderId="5" applyNumberFormat="0" applyFont="0" applyAlignment="0" applyProtection="0"/>
    <xf numFmtId="0" fontId="21" fillId="13" borderId="5" applyNumberFormat="0" applyFont="0" applyAlignment="0" applyProtection="0"/>
    <xf numFmtId="0" fontId="95" fillId="72" borderId="27" applyNumberFormat="0" applyAlignment="0" applyProtection="0"/>
    <xf numFmtId="0" fontId="95" fillId="72" borderId="27" applyNumberFormat="0" applyAlignment="0" applyProtection="0"/>
    <xf numFmtId="0" fontId="95" fillId="72" borderId="27" applyNumberFormat="0" applyAlignment="0" applyProtection="0"/>
    <xf numFmtId="0" fontId="95" fillId="72" borderId="27" applyNumberFormat="0" applyAlignment="0" applyProtection="0"/>
    <xf numFmtId="0" fontId="95" fillId="72" borderId="27" applyNumberFormat="0" applyAlignment="0" applyProtection="0"/>
    <xf numFmtId="0" fontId="105" fillId="0" borderId="31" applyNumberFormat="0" applyFill="0" applyAlignment="0" applyProtection="0"/>
    <xf numFmtId="0" fontId="105" fillId="0" borderId="31" applyNumberFormat="0" applyFill="0" applyAlignment="0" applyProtection="0"/>
    <xf numFmtId="0" fontId="105" fillId="0" borderId="31" applyNumberFormat="0" applyFill="0" applyAlignment="0" applyProtection="0"/>
    <xf numFmtId="0" fontId="105" fillId="0" borderId="31" applyNumberFormat="0" applyFill="0" applyAlignment="0" applyProtection="0"/>
    <xf numFmtId="0" fontId="105" fillId="0" borderId="31" applyNumberFormat="0" applyFill="0" applyAlignment="0" applyProtection="0"/>
    <xf numFmtId="0" fontId="106" fillId="0" borderId="32" applyNumberFormat="0" applyFill="0" applyAlignment="0" applyProtection="0"/>
    <xf numFmtId="0" fontId="106" fillId="0" borderId="32" applyNumberFormat="0" applyFill="0" applyAlignment="0" applyProtection="0"/>
    <xf numFmtId="0" fontId="106" fillId="0" borderId="32" applyNumberFormat="0" applyFill="0" applyAlignment="0" applyProtection="0"/>
    <xf numFmtId="0" fontId="106" fillId="0" borderId="32" applyNumberFormat="0" applyFill="0" applyAlignment="0" applyProtection="0"/>
    <xf numFmtId="0" fontId="106" fillId="0" borderId="32" applyNumberFormat="0" applyFill="0" applyAlignment="0" applyProtection="0"/>
    <xf numFmtId="0" fontId="107" fillId="0" borderId="33" applyNumberFormat="0" applyFill="0" applyAlignment="0" applyProtection="0"/>
    <xf numFmtId="0" fontId="107" fillId="0" borderId="33" applyNumberFormat="0" applyFill="0" applyAlignment="0" applyProtection="0"/>
    <xf numFmtId="0" fontId="107" fillId="0" borderId="33" applyNumberFormat="0" applyFill="0" applyAlignment="0" applyProtection="0"/>
    <xf numFmtId="0" fontId="107" fillId="0" borderId="33" applyNumberFormat="0" applyFill="0" applyAlignment="0" applyProtection="0"/>
    <xf numFmtId="0" fontId="107" fillId="0" borderId="33" applyNumberFormat="0" applyFill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9" fontId="100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4" fillId="0" borderId="0" applyFont="0" applyFill="0" applyBorder="0" applyAlignment="0" applyProtection="0"/>
    <xf numFmtId="10" fontId="66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4" fillId="0" borderId="0" applyFont="0" applyFill="0" applyBorder="0" applyAlignment="0" applyProtection="0"/>
    <xf numFmtId="0" fontId="34" fillId="0" borderId="34" applyNumberFormat="0" applyFill="0" applyAlignment="0" applyProtection="0"/>
    <xf numFmtId="0" fontId="34" fillId="0" borderId="34" applyNumberFormat="0" applyFill="0" applyAlignment="0" applyProtection="0"/>
    <xf numFmtId="0" fontId="34" fillId="0" borderId="34" applyNumberFormat="0" applyFill="0" applyAlignment="0" applyProtection="0"/>
    <xf numFmtId="0" fontId="34" fillId="0" borderId="34" applyNumberFormat="0" applyFill="0" applyAlignment="0" applyProtection="0"/>
    <xf numFmtId="0" fontId="34" fillId="0" borderId="34" applyNumberFormat="0" applyFill="0" applyAlignment="0" applyProtection="0"/>
    <xf numFmtId="0" fontId="34" fillId="0" borderId="34" applyNumberFormat="0" applyFill="0" applyAlignment="0" applyProtection="0"/>
    <xf numFmtId="0" fontId="34" fillId="0" borderId="34" applyNumberFormat="0" applyFill="0" applyAlignment="0" applyProtection="0"/>
    <xf numFmtId="0" fontId="102" fillId="0" borderId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99" fillId="0" borderId="35" applyNumberFormat="0" applyFill="0" applyAlignment="0" applyProtection="0"/>
    <xf numFmtId="0" fontId="99" fillId="0" borderId="35" applyNumberFormat="0" applyFill="0" applyAlignment="0" applyProtection="0"/>
    <xf numFmtId="0" fontId="66" fillId="0" borderId="36" applyNumberFormat="0" applyFont="0" applyFill="0" applyAlignment="0" applyProtection="0"/>
    <xf numFmtId="0" fontId="99" fillId="0" borderId="35" applyNumberFormat="0" applyFill="0" applyAlignment="0" applyProtection="0"/>
    <xf numFmtId="0" fontId="99" fillId="0" borderId="35" applyNumberFormat="0" applyFill="0" applyAlignment="0" applyProtection="0"/>
    <xf numFmtId="0" fontId="99" fillId="0" borderId="35" applyNumberFormat="0" applyFill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182" fontId="100" fillId="0" borderId="0" applyFont="0" applyFill="0" applyBorder="0" applyAlignment="0" applyProtection="0"/>
    <xf numFmtId="182" fontId="100" fillId="0" borderId="0" applyFont="0" applyFill="0" applyBorder="0" applyAlignment="0" applyProtection="0"/>
    <xf numFmtId="182" fontId="100" fillId="0" borderId="0" applyFont="0" applyFill="0" applyBorder="0" applyAlignment="0" applyProtection="0"/>
    <xf numFmtId="182" fontId="100" fillId="0" borderId="0" applyFont="0" applyFill="0" applyBorder="0" applyAlignment="0" applyProtection="0"/>
    <xf numFmtId="182" fontId="100" fillId="0" borderId="0" applyFont="0" applyFill="0" applyBorder="0" applyAlignment="0" applyProtection="0"/>
    <xf numFmtId="0" fontId="100" fillId="0" borderId="0"/>
    <xf numFmtId="0" fontId="64" fillId="0" borderId="0" applyNumberFormat="0" applyFill="0" applyBorder="0" applyAlignment="0" applyProtection="0"/>
    <xf numFmtId="0" fontId="91" fillId="0" borderId="24" applyNumberFormat="0" applyFill="0" applyAlignment="0" applyProtection="0"/>
    <xf numFmtId="0" fontId="92" fillId="0" borderId="25" applyNumberFormat="0" applyFill="0" applyAlignment="0" applyProtection="0"/>
    <xf numFmtId="0" fontId="93" fillId="0" borderId="26" applyNumberFormat="0" applyFill="0" applyAlignment="0" applyProtection="0"/>
    <xf numFmtId="0" fontId="93" fillId="0" borderId="0" applyNumberFormat="0" applyFill="0" applyBorder="0" applyAlignment="0" applyProtection="0"/>
    <xf numFmtId="0" fontId="94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0" fontId="13" fillId="10" borderId="3" applyNumberFormat="0" applyAlignment="0" applyProtection="0"/>
    <xf numFmtId="0" fontId="95" fillId="11" borderId="27" applyNumberFormat="0" applyAlignment="0" applyProtection="0"/>
    <xf numFmtId="0" fontId="14" fillId="11" borderId="3" applyNumberFormat="0" applyAlignment="0" applyProtection="0"/>
    <xf numFmtId="0" fontId="96" fillId="0" borderId="28" applyNumberFormat="0" applyFill="0" applyAlignment="0" applyProtection="0"/>
    <xf numFmtId="0" fontId="99" fillId="0" borderId="29" applyNumberFormat="0" applyFill="0" applyAlignment="0" applyProtection="0"/>
    <xf numFmtId="0" fontId="16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16" fillId="29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16" fillId="3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3" fontId="66" fillId="0" borderId="0" applyFont="0" applyFill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7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9" fontId="7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169" fontId="7" fillId="0" borderId="0" applyFont="0" applyFill="0" applyBorder="0" applyAlignment="0" applyProtection="0"/>
    <xf numFmtId="0" fontId="7" fillId="0" borderId="0"/>
    <xf numFmtId="0" fontId="104" fillId="0" borderId="0">
      <alignment vertical="top"/>
    </xf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13" borderId="5" applyNumberFormat="0" applyFont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43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62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4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46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92" fillId="0" borderId="25" applyNumberFormat="0" applyFill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93" fillId="0" borderId="26" applyNumberFormat="0" applyFill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61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61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1" borderId="0" applyNumberFormat="0" applyBorder="0" applyAlignment="0" applyProtection="0"/>
    <xf numFmtId="9" fontId="7" fillId="0" borderId="0" applyFont="0" applyFill="0" applyBorder="0" applyAlignment="0" applyProtection="0"/>
    <xf numFmtId="0" fontId="12" fillId="9" borderId="0" applyNumberFormat="0" applyBorder="0" applyAlignment="0" applyProtection="0"/>
    <xf numFmtId="0" fontId="7" fillId="62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7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7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7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2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169" fontId="7" fillId="0" borderId="0" applyFont="0" applyFill="0" applyBorder="0" applyAlignment="0" applyProtection="0"/>
    <xf numFmtId="0" fontId="7" fillId="0" borderId="0"/>
    <xf numFmtId="0" fontId="66" fillId="0" borderId="0"/>
    <xf numFmtId="3" fontId="66" fillId="0" borderId="0" applyFont="0" applyFill="0" applyBorder="0" applyAlignment="0" applyProtection="0"/>
    <xf numFmtId="179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2" fontId="66" fillId="0" borderId="0" applyFon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10" fontId="66" fillId="0" borderId="0" applyFont="0" applyFill="0" applyBorder="0" applyAlignment="0" applyProtection="0"/>
    <xf numFmtId="0" fontId="66" fillId="0" borderId="36" applyNumberFormat="0" applyFont="0" applyFill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41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48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9" fontId="7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169" fontId="7" fillId="0" borderId="0" applyFont="0" applyFill="0" applyBorder="0" applyAlignment="0" applyProtection="0"/>
    <xf numFmtId="0" fontId="7" fillId="0" borderId="0"/>
    <xf numFmtId="0" fontId="66" fillId="0" borderId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16" fillId="29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16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91" fillId="0" borderId="24" applyNumberFormat="0" applyFill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28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16" fillId="14" borderId="0" applyNumberFormat="0" applyBorder="0" applyAlignment="0" applyProtection="0"/>
    <xf numFmtId="0" fontId="7" fillId="62" borderId="0" applyNumberFormat="0" applyBorder="0" applyAlignment="0" applyProtection="0"/>
    <xf numFmtId="0" fontId="16" fillId="2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96" fillId="0" borderId="28" applyNumberFormat="0" applyFill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0" borderId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7" fillId="24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95" fillId="11" borderId="27" applyNumberFormat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36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3" borderId="0" applyNumberFormat="0" applyBorder="0" applyAlignment="0" applyProtection="0"/>
    <xf numFmtId="0" fontId="16" fillId="2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16" fillId="34" borderId="0" applyNumberFormat="0" applyBorder="0" applyAlignment="0" applyProtection="0"/>
    <xf numFmtId="0" fontId="7" fillId="19" borderId="0" applyNumberFormat="0" applyBorder="0" applyAlignment="0" applyProtection="0"/>
    <xf numFmtId="0" fontId="11" fillId="8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93" fillId="0" borderId="0" applyNumberFormat="0" applyFill="0" applyBorder="0" applyAlignment="0" applyProtection="0"/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3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16" fillId="17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15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64" fillId="0" borderId="0" applyNumberFormat="0" applyFill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27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99" fillId="0" borderId="29" applyNumberFormat="0" applyFill="0" applyAlignment="0" applyProtection="0"/>
    <xf numFmtId="0" fontId="7" fillId="48" borderId="0" applyNumberFormat="0" applyBorder="0" applyAlignment="0" applyProtection="0"/>
    <xf numFmtId="0" fontId="16" fillId="25" borderId="0" applyNumberFormat="0" applyBorder="0" applyAlignment="0" applyProtection="0"/>
    <xf numFmtId="0" fontId="9" fillId="0" borderId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3" borderId="5" applyNumberFormat="0" applyFont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14" fillId="11" borderId="3" applyNumberFormat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16" fillId="37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23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13" fillId="10" borderId="3" applyNumberFormat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3" borderId="0" applyNumberFormat="0" applyBorder="0" applyAlignment="0" applyProtection="0"/>
    <xf numFmtId="0" fontId="16" fillId="21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3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9" fontId="7" fillId="0" borderId="0" applyFont="0" applyFill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43" borderId="0" applyNumberFormat="0" applyBorder="0" applyAlignment="0" applyProtection="0"/>
    <xf numFmtId="0" fontId="16" fillId="33" borderId="0" applyNumberFormat="0" applyBorder="0" applyAlignment="0" applyProtection="0"/>
    <xf numFmtId="0" fontId="16" fillId="18" borderId="0" applyNumberFormat="0" applyBorder="0" applyAlignment="0" applyProtection="0"/>
    <xf numFmtId="0" fontId="94" fillId="7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61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46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1" borderId="0" applyNumberFormat="0" applyBorder="0" applyAlignment="0" applyProtection="0"/>
    <xf numFmtId="0" fontId="7" fillId="41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0" fontId="7" fillId="13" borderId="5" applyNumberFormat="0" applyFont="0" applyAlignment="0" applyProtection="0"/>
    <xf numFmtId="169" fontId="7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178" fontId="9" fillId="0" borderId="0"/>
    <xf numFmtId="178" fontId="9" fillId="0" borderId="0"/>
    <xf numFmtId="178" fontId="9" fillId="0" borderId="0"/>
    <xf numFmtId="178" fontId="9" fillId="0" borderId="0"/>
    <xf numFmtId="178" fontId="9" fillId="0" borderId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6" fillId="0" borderId="0"/>
    <xf numFmtId="0" fontId="9" fillId="0" borderId="0"/>
    <xf numFmtId="0" fontId="117" fillId="0" borderId="0" applyNumberFormat="0" applyFill="0" applyBorder="0" applyAlignment="0" applyProtection="0"/>
    <xf numFmtId="0" fontId="118" fillId="0" borderId="0"/>
    <xf numFmtId="0" fontId="3" fillId="0" borderId="0"/>
    <xf numFmtId="0" fontId="104" fillId="0" borderId="0">
      <alignment vertical="top"/>
    </xf>
    <xf numFmtId="169" fontId="104" fillId="0" borderId="0" applyFont="0" applyFill="0" applyBorder="0" applyAlignment="0" applyProtection="0"/>
    <xf numFmtId="0" fontId="130" fillId="0" borderId="0"/>
    <xf numFmtId="0" fontId="63" fillId="0" borderId="0"/>
    <xf numFmtId="0" fontId="131" fillId="0" borderId="0"/>
    <xf numFmtId="0" fontId="2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63" fillId="0" borderId="0"/>
    <xf numFmtId="43" fontId="9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40" fillId="0" borderId="0"/>
    <xf numFmtId="0" fontId="55" fillId="0" borderId="0"/>
    <xf numFmtId="0" fontId="55" fillId="0" borderId="0"/>
    <xf numFmtId="0" fontId="151" fillId="0" borderId="0"/>
  </cellStyleXfs>
  <cellXfs count="298">
    <xf numFmtId="0" fontId="0" fillId="0" borderId="0" xfId="0"/>
    <xf numFmtId="0" fontId="9" fillId="0" borderId="0" xfId="0" applyNumberFormat="1" applyFont="1" applyFill="1" applyBorder="1" applyAlignment="1" applyProtection="1"/>
    <xf numFmtId="0" fontId="8" fillId="6" borderId="0" xfId="0" applyNumberFormat="1" applyFont="1" applyFill="1" applyBorder="1" applyAlignment="1" applyProtection="1"/>
    <xf numFmtId="167" fontId="8" fillId="6" borderId="0" xfId="0" applyNumberFormat="1" applyFont="1" applyFill="1" applyBorder="1" applyAlignment="1" applyProtection="1">
      <alignment horizontal="right"/>
    </xf>
    <xf numFmtId="166" fontId="9" fillId="0" borderId="0" xfId="0" applyNumberFormat="1" applyFont="1" applyFill="1" applyBorder="1" applyAlignment="1" applyProtection="1"/>
    <xf numFmtId="166" fontId="8" fillId="0" borderId="0" xfId="0" applyNumberFormat="1" applyFont="1" applyFill="1" applyBorder="1" applyAlignment="1" applyProtection="1"/>
    <xf numFmtId="0" fontId="89" fillId="0" borderId="0" xfId="0" applyFont="1"/>
    <xf numFmtId="0" fontId="8" fillId="0" borderId="0" xfId="0" applyFont="1" applyAlignment="1">
      <alignment horizontal="center"/>
    </xf>
    <xf numFmtId="0" fontId="8" fillId="3" borderId="1" xfId="0" applyFont="1" applyFill="1" applyBorder="1"/>
    <xf numFmtId="0" fontId="8" fillId="4" borderId="1" xfId="0" applyFont="1" applyFill="1" applyBorder="1"/>
    <xf numFmtId="0" fontId="9" fillId="3" borderId="1" xfId="0" applyFont="1" applyFill="1" applyBorder="1"/>
    <xf numFmtId="0" fontId="8" fillId="78" borderId="23" xfId="0" applyFont="1" applyFill="1" applyBorder="1"/>
    <xf numFmtId="0" fontId="9" fillId="78" borderId="23" xfId="0" applyFont="1" applyFill="1" applyBorder="1"/>
    <xf numFmtId="1" fontId="0" fillId="0" borderId="0" xfId="0" applyNumberFormat="1"/>
    <xf numFmtId="180" fontId="9" fillId="0" borderId="0" xfId="26540" applyNumberFormat="1" applyFont="1" applyFill="1"/>
    <xf numFmtId="180" fontId="8" fillId="6" borderId="0" xfId="33364" applyNumberFormat="1" applyFont="1" applyFill="1"/>
    <xf numFmtId="0" fontId="8" fillId="79" borderId="0" xfId="33364" applyFont="1" applyFill="1"/>
    <xf numFmtId="0" fontId="8" fillId="0" borderId="0" xfId="33364" applyFont="1" applyBorder="1"/>
    <xf numFmtId="1" fontId="8" fillId="39" borderId="0" xfId="33364" applyNumberFormat="1" applyFont="1" applyFill="1" applyAlignment="1">
      <alignment horizontal="right"/>
    </xf>
    <xf numFmtId="166" fontId="8" fillId="79" borderId="0" xfId="33364" applyNumberFormat="1" applyFont="1" applyFill="1" applyBorder="1"/>
    <xf numFmtId="0" fontId="9" fillId="0" borderId="0" xfId="33364" applyFont="1" applyFill="1"/>
    <xf numFmtId="0" fontId="9" fillId="39" borderId="2" xfId="33364" applyFont="1" applyFill="1" applyBorder="1"/>
    <xf numFmtId="180" fontId="9" fillId="0" borderId="0" xfId="33364" applyNumberFormat="1" applyFont="1" applyFill="1"/>
    <xf numFmtId="1" fontId="8" fillId="39" borderId="2" xfId="33364" applyNumberFormat="1" applyFont="1" applyFill="1" applyBorder="1" applyAlignment="1">
      <alignment horizontal="right"/>
    </xf>
    <xf numFmtId="0" fontId="9" fillId="0" borderId="0" xfId="33364" applyFont="1"/>
    <xf numFmtId="0" fontId="9" fillId="39" borderId="2" xfId="33364" quotePrefix="1" applyFont="1" applyFill="1" applyBorder="1" applyAlignment="1">
      <alignment horizontal="right"/>
    </xf>
    <xf numFmtId="0" fontId="9" fillId="39" borderId="0" xfId="33364" applyFont="1" applyFill="1" applyAlignment="1">
      <alignment horizontal="center"/>
    </xf>
    <xf numFmtId="180" fontId="9" fillId="0" borderId="0" xfId="33364" applyNumberFormat="1" applyFont="1"/>
    <xf numFmtId="166" fontId="9" fillId="0" borderId="0" xfId="33364" applyNumberFormat="1" applyFont="1" applyFill="1"/>
    <xf numFmtId="166" fontId="9" fillId="0" borderId="0" xfId="33364" applyNumberFormat="1" applyFont="1" applyBorder="1"/>
    <xf numFmtId="0" fontId="115" fillId="0" borderId="0" xfId="33364" applyFont="1"/>
    <xf numFmtId="0" fontId="115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0" fontId="9" fillId="5" borderId="0" xfId="0" applyNumberFormat="1" applyFont="1" applyFill="1" applyBorder="1" applyAlignment="1" applyProtection="1">
      <alignment horizontal="center" wrapText="1"/>
    </xf>
    <xf numFmtId="0" fontId="9" fillId="5" borderId="37" xfId="0" applyNumberFormat="1" applyFont="1" applyFill="1" applyBorder="1" applyAlignment="1" applyProtection="1"/>
    <xf numFmtId="0" fontId="9" fillId="5" borderId="37" xfId="0" applyNumberFormat="1" applyFont="1" applyFill="1" applyBorder="1" applyAlignment="1" applyProtection="1">
      <alignment horizontal="right"/>
    </xf>
    <xf numFmtId="0" fontId="9" fillId="5" borderId="37" xfId="0" quotePrefix="1" applyNumberFormat="1" applyFont="1" applyFill="1" applyBorder="1" applyAlignment="1" applyProtection="1">
      <alignment horizontal="right"/>
    </xf>
    <xf numFmtId="165" fontId="8" fillId="5" borderId="0" xfId="0" applyNumberFormat="1" applyFont="1" applyFill="1" applyBorder="1" applyAlignment="1" applyProtection="1">
      <alignment horizontal="right"/>
    </xf>
    <xf numFmtId="167" fontId="9" fillId="0" borderId="0" xfId="0" applyNumberFormat="1" applyFont="1" applyFill="1" applyBorder="1" applyAlignment="1" applyProtection="1"/>
    <xf numFmtId="165" fontId="9" fillId="5" borderId="0" xfId="0" applyNumberFormat="1" applyFont="1" applyFill="1" applyBorder="1" applyAlignment="1" applyProtection="1">
      <alignment horizontal="right"/>
    </xf>
    <xf numFmtId="180" fontId="9" fillId="0" borderId="0" xfId="0" applyNumberFormat="1" applyFont="1" applyFill="1" applyBorder="1" applyAlignment="1" applyProtection="1"/>
    <xf numFmtId="1" fontId="9" fillId="5" borderId="0" xfId="0" applyNumberFormat="1" applyFont="1" applyFill="1" applyBorder="1" applyAlignment="1" applyProtection="1">
      <alignment horizontal="right"/>
    </xf>
    <xf numFmtId="180" fontId="8" fillId="0" borderId="0" xfId="0" applyNumberFormat="1" applyFont="1" applyFill="1" applyBorder="1" applyAlignment="1" applyProtection="1"/>
    <xf numFmtId="1" fontId="8" fillId="5" borderId="0" xfId="0" applyNumberFormat="1" applyFont="1" applyFill="1" applyBorder="1" applyAlignment="1" applyProtection="1">
      <alignment horizontal="right"/>
    </xf>
    <xf numFmtId="0" fontId="9" fillId="0" borderId="37" xfId="0" applyNumberFormat="1" applyFont="1" applyFill="1" applyBorder="1" applyAlignment="1" applyProtection="1"/>
    <xf numFmtId="180" fontId="9" fillId="0" borderId="37" xfId="0" applyNumberFormat="1" applyFont="1" applyFill="1" applyBorder="1" applyAlignment="1" applyProtection="1"/>
    <xf numFmtId="1" fontId="9" fillId="5" borderId="37" xfId="0" applyNumberFormat="1" applyFont="1" applyFill="1" applyBorder="1" applyAlignment="1" applyProtection="1">
      <alignment horizontal="right"/>
    </xf>
    <xf numFmtId="2" fontId="0" fillId="0" borderId="0" xfId="0" applyNumberFormat="1"/>
    <xf numFmtId="0" fontId="6" fillId="0" borderId="0" xfId="33369"/>
    <xf numFmtId="0" fontId="99" fillId="0" borderId="0" xfId="0" applyFont="1"/>
    <xf numFmtId="0" fontId="6" fillId="0" borderId="0" xfId="0" applyFont="1" applyAlignment="1">
      <alignment horizontal="left"/>
    </xf>
    <xf numFmtId="14" fontId="6" fillId="0" borderId="0" xfId="0" applyNumberFormat="1" applyFont="1" applyAlignment="1">
      <alignment horizontal="left"/>
    </xf>
    <xf numFmtId="0" fontId="9" fillId="0" borderId="0" xfId="33370"/>
    <xf numFmtId="0" fontId="117" fillId="0" borderId="0" xfId="33371"/>
    <xf numFmtId="0" fontId="7" fillId="0" borderId="0" xfId="5828"/>
    <xf numFmtId="2" fontId="7" fillId="0" borderId="0" xfId="5828" applyNumberFormat="1"/>
    <xf numFmtId="0" fontId="5" fillId="0" borderId="0" xfId="5828" applyFont="1" applyAlignment="1"/>
    <xf numFmtId="0" fontId="7" fillId="0" borderId="0" xfId="5828" applyAlignment="1"/>
    <xf numFmtId="0" fontId="118" fillId="0" borderId="0" xfId="33372"/>
    <xf numFmtId="0" fontId="9" fillId="0" borderId="0" xfId="33308"/>
    <xf numFmtId="1" fontId="118" fillId="0" borderId="0" xfId="33372" applyNumberFormat="1"/>
    <xf numFmtId="0" fontId="118" fillId="63" borderId="0" xfId="33372" applyFill="1"/>
    <xf numFmtId="0" fontId="118" fillId="82" borderId="0" xfId="33372" applyFill="1"/>
    <xf numFmtId="0" fontId="118" fillId="2" borderId="0" xfId="33372" applyFill="1"/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114" fillId="0" borderId="0" xfId="33308" applyFont="1" applyAlignment="1">
      <alignment vertical="center"/>
    </xf>
    <xf numFmtId="0" fontId="9" fillId="83" borderId="39" xfId="33308" applyFill="1" applyBorder="1"/>
    <xf numFmtId="0" fontId="9" fillId="83" borderId="20" xfId="33308" applyFill="1" applyBorder="1"/>
    <xf numFmtId="0" fontId="9" fillId="83" borderId="40" xfId="33308" applyFill="1" applyBorder="1"/>
    <xf numFmtId="0" fontId="9" fillId="83" borderId="38" xfId="33308" applyFill="1" applyBorder="1"/>
    <xf numFmtId="0" fontId="9" fillId="83" borderId="41" xfId="33308" applyFill="1" applyBorder="1"/>
    <xf numFmtId="0" fontId="9" fillId="83" borderId="42" xfId="33308" applyFill="1" applyBorder="1"/>
    <xf numFmtId="0" fontId="9" fillId="83" borderId="16" xfId="33308" applyFill="1" applyBorder="1"/>
    <xf numFmtId="0" fontId="9" fillId="83" borderId="30" xfId="33308" applyFill="1" applyBorder="1"/>
    <xf numFmtId="0" fontId="9" fillId="83" borderId="0" xfId="33308" applyFill="1"/>
    <xf numFmtId="0" fontId="9" fillId="83" borderId="43" xfId="33308" applyFill="1" applyBorder="1"/>
    <xf numFmtId="0" fontId="9" fillId="83" borderId="44" xfId="33308" applyFill="1" applyBorder="1"/>
    <xf numFmtId="0" fontId="9" fillId="83" borderId="45" xfId="33308" applyFill="1" applyBorder="1"/>
    <xf numFmtId="0" fontId="9" fillId="83" borderId="46" xfId="33308" applyFill="1" applyBorder="1"/>
    <xf numFmtId="0" fontId="9" fillId="84" borderId="39" xfId="33308" applyFill="1" applyBorder="1"/>
    <xf numFmtId="0" fontId="9" fillId="84" borderId="20" xfId="33308" applyFill="1" applyBorder="1"/>
    <xf numFmtId="0" fontId="9" fillId="84" borderId="40" xfId="33308" applyFill="1" applyBorder="1"/>
    <xf numFmtId="0" fontId="9" fillId="84" borderId="47" xfId="33308" applyFill="1" applyBorder="1"/>
    <xf numFmtId="0" fontId="9" fillId="84" borderId="44" xfId="33308" applyFill="1" applyBorder="1"/>
    <xf numFmtId="0" fontId="9" fillId="84" borderId="45" xfId="33308" applyFill="1" applyBorder="1"/>
    <xf numFmtId="0" fontId="9" fillId="84" borderId="46" xfId="33308" applyFill="1" applyBorder="1"/>
    <xf numFmtId="0" fontId="9" fillId="84" borderId="0" xfId="33308" applyFill="1"/>
    <xf numFmtId="0" fontId="9" fillId="84" borderId="43" xfId="33308" applyFill="1" applyBorder="1"/>
    <xf numFmtId="0" fontId="9" fillId="83" borderId="47" xfId="33308" applyFill="1" applyBorder="1"/>
    <xf numFmtId="0" fontId="9" fillId="84" borderId="42" xfId="33308" applyFill="1" applyBorder="1"/>
    <xf numFmtId="0" fontId="9" fillId="84" borderId="16" xfId="33308" applyFill="1" applyBorder="1"/>
    <xf numFmtId="0" fontId="9" fillId="84" borderId="30" xfId="33308" applyFill="1" applyBorder="1"/>
    <xf numFmtId="0" fontId="119" fillId="84" borderId="47" xfId="33308" applyFont="1" applyFill="1" applyBorder="1"/>
    <xf numFmtId="0" fontId="9" fillId="84" borderId="48" xfId="33308" applyFill="1" applyBorder="1"/>
    <xf numFmtId="0" fontId="9" fillId="84" borderId="49" xfId="33308" applyFill="1" applyBorder="1"/>
    <xf numFmtId="0" fontId="9" fillId="84" borderId="50" xfId="33308" applyFill="1" applyBorder="1"/>
    <xf numFmtId="0" fontId="119" fillId="84" borderId="0" xfId="33308" applyFont="1" applyFill="1"/>
    <xf numFmtId="0" fontId="119" fillId="84" borderId="43" xfId="33308" applyFont="1" applyFill="1" applyBorder="1"/>
    <xf numFmtId="0" fontId="9" fillId="83" borderId="1" xfId="33308" applyFill="1" applyBorder="1"/>
    <xf numFmtId="0" fontId="9" fillId="83" borderId="51" xfId="33308" applyFill="1" applyBorder="1"/>
    <xf numFmtId="0" fontId="8" fillId="66" borderId="52" xfId="33308" applyFont="1" applyFill="1" applyBorder="1"/>
    <xf numFmtId="0" fontId="8" fillId="66" borderId="53" xfId="33308" applyFont="1" applyFill="1" applyBorder="1"/>
    <xf numFmtId="0" fontId="8" fillId="66" borderId="54" xfId="33308" applyFont="1" applyFill="1" applyBorder="1"/>
    <xf numFmtId="0" fontId="8" fillId="66" borderId="47" xfId="33308" applyFont="1" applyFill="1" applyBorder="1"/>
    <xf numFmtId="0" fontId="9" fillId="66" borderId="55" xfId="33308" applyFill="1" applyBorder="1"/>
    <xf numFmtId="0" fontId="9" fillId="66" borderId="56" xfId="33308" applyFill="1" applyBorder="1"/>
    <xf numFmtId="0" fontId="9" fillId="0" borderId="56" xfId="33308" applyBorder="1"/>
    <xf numFmtId="0" fontId="9" fillId="0" borderId="57" xfId="33308" applyBorder="1"/>
    <xf numFmtId="0" fontId="9" fillId="66" borderId="58" xfId="33308" applyFill="1" applyBorder="1"/>
    <xf numFmtId="0" fontId="9" fillId="66" borderId="59" xfId="33308" applyFill="1" applyBorder="1"/>
    <xf numFmtId="0" fontId="3" fillId="0" borderId="0" xfId="33373"/>
    <xf numFmtId="0" fontId="120" fillId="0" borderId="0" xfId="33373" applyFont="1"/>
    <xf numFmtId="0" fontId="104" fillId="0" borderId="0" xfId="33374">
      <alignment vertical="top"/>
    </xf>
    <xf numFmtId="184" fontId="121" fillId="0" borderId="0" xfId="33374" applyNumberFormat="1" applyFont="1">
      <alignment vertical="top"/>
    </xf>
    <xf numFmtId="0" fontId="121" fillId="0" borderId="0" xfId="33374" applyFont="1">
      <alignment vertical="top"/>
    </xf>
    <xf numFmtId="0" fontId="122" fillId="0" borderId="0" xfId="33374" applyFont="1">
      <alignment vertical="top"/>
    </xf>
    <xf numFmtId="49" fontId="123" fillId="0" borderId="0" xfId="33374" applyNumberFormat="1" applyFont="1" applyAlignment="1" applyProtection="1">
      <alignment horizontal="left"/>
      <protection locked="0"/>
    </xf>
    <xf numFmtId="184" fontId="121" fillId="0" borderId="0" xfId="33374" quotePrefix="1" applyNumberFormat="1" applyFont="1">
      <alignment vertical="top"/>
    </xf>
    <xf numFmtId="184" fontId="121" fillId="0" borderId="0" xfId="33374" quotePrefix="1" applyNumberFormat="1" applyFont="1" applyAlignment="1">
      <alignment horizontal="left" vertical="top"/>
    </xf>
    <xf numFmtId="0" fontId="121" fillId="0" borderId="0" xfId="33374" applyFont="1" applyAlignment="1">
      <alignment vertical="center"/>
    </xf>
    <xf numFmtId="49" fontId="121" fillId="0" borderId="0" xfId="33374" applyNumberFormat="1" applyFont="1" applyAlignment="1">
      <alignment vertical="center"/>
    </xf>
    <xf numFmtId="184" fontId="121" fillId="0" borderId="0" xfId="33374" quotePrefix="1" applyNumberFormat="1" applyFont="1" applyAlignment="1"/>
    <xf numFmtId="184" fontId="121" fillId="0" borderId="0" xfId="33374" quotePrefix="1" applyNumberFormat="1" applyFont="1" applyAlignment="1">
      <alignment horizontal="left" vertical="center"/>
    </xf>
    <xf numFmtId="184" fontId="121" fillId="0" borderId="0" xfId="33374" quotePrefix="1" applyNumberFormat="1" applyFont="1" applyAlignment="1">
      <alignment horizontal="left"/>
    </xf>
    <xf numFmtId="49" fontId="123" fillId="0" borderId="0" xfId="33374" applyNumberFormat="1" applyFont="1" applyAlignment="1" applyProtection="1">
      <alignment horizontal="left" vertical="center"/>
      <protection locked="0"/>
    </xf>
    <xf numFmtId="184" fontId="124" fillId="0" borderId="0" xfId="33374" applyNumberFormat="1" applyFont="1" applyAlignment="1">
      <alignment horizontal="left" vertical="top"/>
    </xf>
    <xf numFmtId="1" fontId="124" fillId="0" borderId="0" xfId="33374" applyNumberFormat="1" applyFont="1" applyAlignment="1">
      <alignment vertical="center"/>
    </xf>
    <xf numFmtId="0" fontId="8" fillId="0" borderId="0" xfId="33374" applyFont="1" applyAlignment="1">
      <alignment vertical="center"/>
    </xf>
    <xf numFmtId="184" fontId="124" fillId="0" borderId="0" xfId="33374" applyNumberFormat="1" applyFont="1" applyAlignment="1"/>
    <xf numFmtId="184" fontId="124" fillId="0" borderId="0" xfId="33374" applyNumberFormat="1" applyFont="1" applyAlignment="1">
      <alignment horizontal="left" vertical="center"/>
    </xf>
    <xf numFmtId="0" fontId="3" fillId="0" borderId="38" xfId="33373" applyBorder="1"/>
    <xf numFmtId="184" fontId="121" fillId="0" borderId="38" xfId="33374" quotePrefix="1" applyNumberFormat="1" applyFont="1" applyBorder="1" applyAlignment="1">
      <alignment horizontal="left" vertical="top"/>
    </xf>
    <xf numFmtId="0" fontId="104" fillId="0" borderId="38" xfId="33374" applyBorder="1">
      <alignment vertical="top"/>
    </xf>
    <xf numFmtId="184" fontId="121" fillId="0" borderId="38" xfId="33374" applyNumberFormat="1" applyFont="1" applyBorder="1">
      <alignment vertical="top"/>
    </xf>
    <xf numFmtId="0" fontId="121" fillId="0" borderId="38" xfId="33374" applyFont="1" applyBorder="1" applyAlignment="1">
      <alignment vertical="center"/>
    </xf>
    <xf numFmtId="49" fontId="121" fillId="0" borderId="38" xfId="33374" applyNumberFormat="1" applyFont="1" applyBorder="1" applyAlignment="1">
      <alignment vertical="center"/>
    </xf>
    <xf numFmtId="184" fontId="121" fillId="0" borderId="38" xfId="33374" quotePrefix="1" applyNumberFormat="1" applyFont="1" applyBorder="1" applyAlignment="1"/>
    <xf numFmtId="184" fontId="121" fillId="0" borderId="38" xfId="33374" quotePrefix="1" applyNumberFormat="1" applyFont="1" applyBorder="1" applyAlignment="1">
      <alignment horizontal="left" vertical="center"/>
    </xf>
    <xf numFmtId="185" fontId="125" fillId="0" borderId="0" xfId="33374" applyNumberFormat="1" applyFont="1" applyAlignment="1"/>
    <xf numFmtId="185" fontId="125" fillId="0" borderId="0" xfId="33374" applyNumberFormat="1" applyFont="1" applyAlignment="1">
      <alignment horizontal="left" vertical="center"/>
    </xf>
    <xf numFmtId="184" fontId="123" fillId="0" borderId="0" xfId="33374" quotePrefix="1" applyNumberFormat="1" applyFont="1" applyAlignment="1" applyProtection="1">
      <alignment horizontal="left"/>
      <protection locked="0"/>
    </xf>
    <xf numFmtId="184" fontId="123" fillId="0" borderId="0" xfId="33374" quotePrefix="1" applyNumberFormat="1" applyFont="1" applyAlignment="1" applyProtection="1">
      <alignment horizontal="left" vertical="center"/>
      <protection locked="0"/>
    </xf>
    <xf numFmtId="186" fontId="9" fillId="0" borderId="0" xfId="33374" applyNumberFormat="1" applyFont="1" applyAlignment="1">
      <alignment horizontal="left" vertical="top"/>
    </xf>
    <xf numFmtId="184" fontId="9" fillId="0" borderId="0" xfId="33374" applyNumberFormat="1" applyFont="1" applyAlignment="1">
      <alignment horizontal="left" vertical="top"/>
    </xf>
    <xf numFmtId="187" fontId="9" fillId="0" borderId="0" xfId="33374" applyNumberFormat="1" applyFont="1" applyAlignment="1">
      <alignment horizontal="left" vertical="top"/>
    </xf>
    <xf numFmtId="188" fontId="9" fillId="0" borderId="0" xfId="33374" applyNumberFormat="1" applyFont="1" applyAlignment="1">
      <alignment horizontal="left" vertical="top"/>
    </xf>
    <xf numFmtId="184" fontId="8" fillId="0" borderId="0" xfId="33374" applyNumberFormat="1" applyFont="1" applyAlignment="1">
      <alignment horizontal="left" vertical="top"/>
    </xf>
    <xf numFmtId="169" fontId="9" fillId="0" borderId="0" xfId="33375" applyFont="1" applyAlignment="1">
      <alignment horizontal="left" vertical="top"/>
    </xf>
    <xf numFmtId="184" fontId="121" fillId="0" borderId="0" xfId="33374" applyNumberFormat="1" applyFont="1" applyAlignment="1">
      <alignment horizontal="left" vertical="top"/>
    </xf>
    <xf numFmtId="0" fontId="8" fillId="0" borderId="0" xfId="33374" applyFont="1">
      <alignment vertical="top"/>
    </xf>
    <xf numFmtId="0" fontId="124" fillId="0" borderId="0" xfId="33374" applyFont="1" applyAlignment="1"/>
    <xf numFmtId="0" fontId="124" fillId="0" borderId="0" xfId="33374" applyFont="1" applyAlignment="1">
      <alignment horizontal="left" vertical="center"/>
    </xf>
    <xf numFmtId="0" fontId="99" fillId="0" borderId="38" xfId="33373" applyFont="1" applyBorder="1"/>
    <xf numFmtId="0" fontId="126" fillId="0" borderId="38" xfId="33374" applyFont="1" applyBorder="1">
      <alignment vertical="top"/>
    </xf>
    <xf numFmtId="184" fontId="124" fillId="0" borderId="38" xfId="33374" quotePrefix="1" applyNumberFormat="1" applyFont="1" applyBorder="1" applyAlignment="1">
      <alignment horizontal="left" vertical="top"/>
    </xf>
    <xf numFmtId="184" fontId="124" fillId="0" borderId="38" xfId="33374" applyNumberFormat="1" applyFont="1" applyBorder="1">
      <alignment vertical="top"/>
    </xf>
    <xf numFmtId="0" fontId="124" fillId="0" borderId="38" xfId="33374" applyFont="1" applyBorder="1" applyAlignment="1">
      <alignment vertical="center"/>
    </xf>
    <xf numFmtId="49" fontId="124" fillId="0" borderId="38" xfId="33374" applyNumberFormat="1" applyFont="1" applyBorder="1" applyAlignment="1">
      <alignment vertical="center"/>
    </xf>
    <xf numFmtId="184" fontId="124" fillId="0" borderId="38" xfId="33374" quotePrefix="1" applyNumberFormat="1" applyFont="1" applyBorder="1" applyAlignment="1"/>
    <xf numFmtId="184" fontId="124" fillId="0" borderId="38" xfId="33374" quotePrefix="1" applyNumberFormat="1" applyFont="1" applyBorder="1" applyAlignment="1">
      <alignment horizontal="left" vertical="center"/>
    </xf>
    <xf numFmtId="184" fontId="116" fillId="0" borderId="0" xfId="33374" quotePrefix="1" applyNumberFormat="1" applyFont="1" applyAlignment="1">
      <alignment horizontal="left" vertical="center"/>
    </xf>
    <xf numFmtId="0" fontId="121" fillId="0" borderId="38" xfId="33374" applyFont="1" applyBorder="1">
      <alignment vertical="top"/>
    </xf>
    <xf numFmtId="184" fontId="127" fillId="0" borderId="0" xfId="33374" quotePrefix="1" applyNumberFormat="1" applyFont="1" applyAlignment="1">
      <alignment horizontal="left" vertical="top"/>
    </xf>
    <xf numFmtId="0" fontId="104" fillId="0" borderId="0" xfId="33374" applyAlignment="1">
      <alignment vertical="center"/>
    </xf>
    <xf numFmtId="184" fontId="127" fillId="0" borderId="0" xfId="33374" quotePrefix="1" applyNumberFormat="1" applyFont="1" applyAlignment="1"/>
    <xf numFmtId="184" fontId="127" fillId="0" borderId="0" xfId="33374" quotePrefix="1" applyNumberFormat="1" applyFont="1" applyAlignment="1">
      <alignment horizontal="left" vertical="center"/>
    </xf>
    <xf numFmtId="184" fontId="102" fillId="0" borderId="0" xfId="33374" applyNumberFormat="1" applyFont="1" applyAlignment="1">
      <alignment horizontal="left" vertical="top"/>
    </xf>
    <xf numFmtId="184" fontId="115" fillId="0" borderId="0" xfId="33374" applyNumberFormat="1" applyFont="1" applyAlignment="1">
      <alignment horizontal="left" vertical="top"/>
    </xf>
    <xf numFmtId="184" fontId="121" fillId="85" borderId="0" xfId="33374" applyNumberFormat="1" applyFont="1" applyFill="1">
      <alignment vertical="top"/>
    </xf>
    <xf numFmtId="0" fontId="121" fillId="85" borderId="0" xfId="33374" applyFont="1" applyFill="1">
      <alignment vertical="top"/>
    </xf>
    <xf numFmtId="0" fontId="121" fillId="85" borderId="0" xfId="33374" applyFont="1" applyFill="1" applyAlignment="1">
      <alignment vertical="center"/>
    </xf>
    <xf numFmtId="49" fontId="102" fillId="85" borderId="0" xfId="33374" applyNumberFormat="1" applyFont="1" applyFill="1" applyAlignment="1">
      <alignment vertical="center"/>
    </xf>
    <xf numFmtId="49" fontId="121" fillId="85" borderId="0" xfId="33374" applyNumberFormat="1" applyFont="1" applyFill="1" applyAlignment="1">
      <alignment vertical="center"/>
    </xf>
    <xf numFmtId="184" fontId="115" fillId="85" borderId="0" xfId="33374" applyNumberFormat="1" applyFont="1" applyFill="1" applyAlignment="1"/>
    <xf numFmtId="184" fontId="115" fillId="85" borderId="0" xfId="33374" applyNumberFormat="1" applyFont="1" applyFill="1" applyAlignment="1">
      <alignment horizontal="left" vertical="center"/>
    </xf>
    <xf numFmtId="0" fontId="122" fillId="0" borderId="0" xfId="33374" applyFont="1" applyAlignment="1">
      <alignment vertical="center"/>
    </xf>
    <xf numFmtId="184" fontId="124" fillId="0" borderId="0" xfId="33374" quotePrefix="1" applyNumberFormat="1" applyFont="1" applyAlignment="1">
      <alignment horizontal="left"/>
    </xf>
    <xf numFmtId="184" fontId="124" fillId="0" borderId="0" xfId="33374" quotePrefix="1" applyNumberFormat="1" applyFont="1" applyAlignment="1">
      <alignment horizontal="left" vertical="center"/>
    </xf>
    <xf numFmtId="184" fontId="9" fillId="0" borderId="0" xfId="33374" quotePrefix="1" applyNumberFormat="1" applyFont="1" applyAlignment="1">
      <alignment horizontal="left" vertical="top"/>
    </xf>
    <xf numFmtId="0" fontId="121" fillId="0" borderId="0" xfId="33373" applyFont="1" applyAlignment="1">
      <alignment vertical="center"/>
    </xf>
    <xf numFmtId="49" fontId="121" fillId="0" borderId="0" xfId="33373" applyNumberFormat="1" applyFont="1" applyAlignment="1">
      <alignment vertical="center"/>
    </xf>
    <xf numFmtId="49" fontId="9" fillId="0" borderId="0" xfId="33374" applyNumberFormat="1" applyFont="1" applyAlignment="1">
      <alignment vertical="center"/>
    </xf>
    <xf numFmtId="184" fontId="119" fillId="0" borderId="0" xfId="33374" applyNumberFormat="1" applyFont="1" applyAlignment="1">
      <alignment horizontal="left" vertical="top"/>
    </xf>
    <xf numFmtId="49" fontId="121" fillId="4" borderId="0" xfId="33374" applyNumberFormat="1" applyFont="1" applyFill="1" applyAlignment="1">
      <alignment vertical="center"/>
    </xf>
    <xf numFmtId="184" fontId="115" fillId="4" borderId="0" xfId="33374" applyNumberFormat="1" applyFont="1" applyFill="1" applyAlignment="1"/>
    <xf numFmtId="184" fontId="115" fillId="4" borderId="0" xfId="33374" applyNumberFormat="1" applyFont="1" applyFill="1" applyAlignment="1">
      <alignment horizontal="left" vertical="center"/>
    </xf>
    <xf numFmtId="0" fontId="124" fillId="0" borderId="0" xfId="33374" applyFont="1" applyAlignment="1">
      <alignment vertical="center"/>
    </xf>
    <xf numFmtId="49" fontId="124" fillId="0" borderId="0" xfId="33374" applyNumberFormat="1" applyFont="1" applyAlignment="1">
      <alignment vertical="center"/>
    </xf>
    <xf numFmtId="189" fontId="9" fillId="0" borderId="0" xfId="33374" applyNumberFormat="1" applyFont="1" applyAlignment="1">
      <alignment horizontal="left" vertical="top"/>
    </xf>
    <xf numFmtId="184" fontId="128" fillId="0" borderId="0" xfId="33373" quotePrefix="1" applyNumberFormat="1" applyFont="1"/>
    <xf numFmtId="184" fontId="121" fillId="0" borderId="0" xfId="33374" applyNumberFormat="1" applyFont="1" applyAlignment="1">
      <alignment horizontal="right" vertical="top"/>
    </xf>
    <xf numFmtId="0" fontId="121" fillId="0" borderId="0" xfId="33374" applyFont="1" applyAlignment="1">
      <alignment horizontal="right" vertical="top"/>
    </xf>
    <xf numFmtId="190" fontId="9" fillId="0" borderId="0" xfId="33374" applyNumberFormat="1" applyFont="1" applyAlignment="1">
      <alignment horizontal="left" vertical="top"/>
    </xf>
    <xf numFmtId="184" fontId="127" fillId="0" borderId="0" xfId="33373" quotePrefix="1" applyNumberFormat="1" applyFont="1"/>
    <xf numFmtId="1" fontId="124" fillId="0" borderId="0" xfId="33374" applyNumberFormat="1" applyFont="1" applyAlignment="1"/>
    <xf numFmtId="0" fontId="104" fillId="85" borderId="0" xfId="33374" applyFill="1">
      <alignment vertical="top"/>
    </xf>
    <xf numFmtId="0" fontId="122" fillId="85" borderId="0" xfId="33374" applyFont="1" applyFill="1">
      <alignment vertical="top"/>
    </xf>
    <xf numFmtId="1" fontId="115" fillId="85" borderId="0" xfId="33374" applyNumberFormat="1" applyFont="1" applyFill="1" applyAlignment="1">
      <alignment vertical="center"/>
    </xf>
    <xf numFmtId="1" fontId="9" fillId="0" borderId="0" xfId="33374" applyNumberFormat="1" applyFont="1" applyAlignment="1">
      <alignment horizontal="left" vertical="top"/>
    </xf>
    <xf numFmtId="1" fontId="124" fillId="0" borderId="0" xfId="33374" applyNumberFormat="1" applyFont="1" applyAlignment="1">
      <alignment horizontal="left" vertical="top"/>
    </xf>
    <xf numFmtId="1" fontId="121" fillId="39" borderId="0" xfId="33374" applyNumberFormat="1" applyFont="1" applyFill="1" applyAlignment="1">
      <alignment horizontal="left" vertical="center"/>
    </xf>
    <xf numFmtId="0" fontId="121" fillId="39" borderId="0" xfId="33374" applyFont="1" applyFill="1" applyAlignment="1">
      <alignment horizontal="left" vertical="center"/>
    </xf>
    <xf numFmtId="0" fontId="121" fillId="39" borderId="0" xfId="33374" applyFont="1" applyFill="1" applyAlignment="1">
      <alignment vertical="center"/>
    </xf>
    <xf numFmtId="49" fontId="121" fillId="39" borderId="0" xfId="33374" applyNumberFormat="1" applyFont="1" applyFill="1" applyAlignment="1">
      <alignment vertical="center"/>
    </xf>
    <xf numFmtId="1" fontId="124" fillId="39" borderId="0" xfId="33374" applyNumberFormat="1" applyFont="1" applyFill="1" applyAlignment="1">
      <alignment vertical="center"/>
    </xf>
    <xf numFmtId="0" fontId="119" fillId="84" borderId="53" xfId="33308" applyFont="1" applyFill="1" applyBorder="1"/>
    <xf numFmtId="0" fontId="9" fillId="84" borderId="53" xfId="33308" applyFill="1" applyBorder="1"/>
    <xf numFmtId="0" fontId="9" fillId="83" borderId="53" xfId="33308" applyFill="1" applyBorder="1"/>
    <xf numFmtId="1" fontId="9" fillId="2" borderId="46" xfId="33308" applyNumberFormat="1" applyFill="1" applyBorder="1"/>
    <xf numFmtId="0" fontId="0" fillId="0" borderId="0" xfId="33373" applyFont="1"/>
    <xf numFmtId="0" fontId="8" fillId="86" borderId="1" xfId="0" applyFont="1" applyFill="1" applyBorder="1"/>
    <xf numFmtId="0" fontId="0" fillId="87" borderId="0" xfId="0" applyFill="1"/>
    <xf numFmtId="0" fontId="8" fillId="87" borderId="0" xfId="0" applyFont="1" applyFill="1"/>
    <xf numFmtId="0" fontId="132" fillId="0" borderId="0" xfId="0" applyFont="1"/>
    <xf numFmtId="0" fontId="118" fillId="0" borderId="0" xfId="33372" applyFill="1"/>
    <xf numFmtId="1" fontId="133" fillId="0" borderId="0" xfId="33372" applyNumberFormat="1" applyFont="1"/>
    <xf numFmtId="0" fontId="1" fillId="0" borderId="0" xfId="33385"/>
    <xf numFmtId="0" fontId="1" fillId="0" borderId="0" xfId="33385" applyAlignment="1">
      <alignment wrapText="1"/>
    </xf>
    <xf numFmtId="0" fontId="99" fillId="0" borderId="0" xfId="33385" applyFont="1"/>
    <xf numFmtId="191" fontId="0" fillId="2" borderId="0" xfId="33386" applyNumberFormat="1" applyFont="1" applyFill="1"/>
    <xf numFmtId="191" fontId="0" fillId="0" borderId="0" xfId="33386" applyNumberFormat="1" applyFont="1"/>
    <xf numFmtId="192" fontId="1" fillId="0" borderId="0" xfId="33385" applyNumberFormat="1"/>
    <xf numFmtId="0" fontId="8" fillId="3" borderId="0" xfId="0" applyFont="1" applyFill="1" applyBorder="1"/>
    <xf numFmtId="0" fontId="134" fillId="0" borderId="0" xfId="33380" applyFont="1"/>
    <xf numFmtId="0" fontId="132" fillId="0" borderId="0" xfId="33387" applyFont="1" applyAlignment="1">
      <alignment horizontal="left"/>
    </xf>
    <xf numFmtId="0" fontId="135" fillId="0" borderId="0" xfId="33387" applyFont="1" applyAlignment="1">
      <alignment horizontal="left"/>
    </xf>
    <xf numFmtId="0" fontId="21" fillId="0" borderId="0" xfId="33387" applyAlignment="1">
      <alignment horizontal="left"/>
    </xf>
    <xf numFmtId="165" fontId="132" fillId="0" borderId="0" xfId="33387" applyNumberFormat="1" applyFont="1" applyAlignment="1">
      <alignment horizontal="left"/>
    </xf>
    <xf numFmtId="0" fontId="7" fillId="0" borderId="0" xfId="4"/>
    <xf numFmtId="0" fontId="136" fillId="2" borderId="0" xfId="33387" applyFont="1" applyFill="1" applyAlignment="1">
      <alignment horizontal="left"/>
    </xf>
    <xf numFmtId="165" fontId="21" fillId="0" borderId="0" xfId="33387" applyNumberFormat="1" applyAlignment="1">
      <alignment horizontal="left"/>
    </xf>
    <xf numFmtId="0" fontId="136" fillId="0" borderId="0" xfId="33387" applyFont="1" applyAlignment="1">
      <alignment horizontal="left"/>
    </xf>
    <xf numFmtId="0" fontId="24" fillId="9" borderId="0" xfId="31575" applyFont="1" applyAlignment="1">
      <alignment horizontal="left"/>
    </xf>
    <xf numFmtId="165" fontId="24" fillId="9" borderId="0" xfId="31575" applyNumberFormat="1" applyFont="1" applyAlignment="1">
      <alignment horizontal="left"/>
    </xf>
    <xf numFmtId="0" fontId="137" fillId="9" borderId="0" xfId="31575" applyFont="1" applyAlignment="1">
      <alignment wrapText="1"/>
    </xf>
    <xf numFmtId="0" fontId="134" fillId="63" borderId="58" xfId="9655" applyFont="1" applyFill="1" applyBorder="1" applyAlignment="1">
      <alignment vertical="top" wrapText="1"/>
    </xf>
    <xf numFmtId="0" fontId="97" fillId="63" borderId="58" xfId="9655" applyFont="1" applyFill="1" applyBorder="1" applyAlignment="1">
      <alignment vertical="top" wrapText="1"/>
    </xf>
    <xf numFmtId="0" fontId="138" fillId="88" borderId="1" xfId="9655" applyFont="1" applyFill="1" applyBorder="1" applyAlignment="1">
      <alignment horizontal="left" vertical="top" wrapText="1"/>
    </xf>
    <xf numFmtId="0" fontId="139" fillId="88" borderId="1" xfId="9655" applyFont="1" applyFill="1" applyBorder="1" applyAlignment="1">
      <alignment horizontal="left" vertical="top" wrapText="1"/>
    </xf>
    <xf numFmtId="0" fontId="136" fillId="0" borderId="0" xfId="4" applyFont="1" applyAlignment="1">
      <alignment horizontal="left"/>
    </xf>
    <xf numFmtId="1" fontId="132" fillId="0" borderId="0" xfId="33387" applyNumberFormat="1" applyFont="1" applyAlignment="1">
      <alignment horizontal="left"/>
    </xf>
    <xf numFmtId="165" fontId="97" fillId="0" borderId="0" xfId="372" applyNumberFormat="1" applyFont="1"/>
    <xf numFmtId="165" fontId="7" fillId="0" borderId="0" xfId="4" applyNumberFormat="1"/>
    <xf numFmtId="0" fontId="134" fillId="0" borderId="0" xfId="4" applyFont="1"/>
    <xf numFmtId="2" fontId="132" fillId="0" borderId="0" xfId="33386" applyNumberFormat="1" applyFont="1" applyAlignment="1">
      <alignment horizontal="left"/>
    </xf>
    <xf numFmtId="193" fontId="7" fillId="0" borderId="0" xfId="4" applyNumberFormat="1"/>
    <xf numFmtId="2" fontId="132" fillId="0" borderId="0" xfId="33387" applyNumberFormat="1" applyFont="1" applyAlignment="1">
      <alignment horizontal="left"/>
    </xf>
    <xf numFmtId="192" fontId="132" fillId="0" borderId="0" xfId="33387" applyNumberFormat="1" applyFont="1" applyAlignment="1">
      <alignment horizontal="left"/>
    </xf>
    <xf numFmtId="165" fontId="118" fillId="0" borderId="0" xfId="33372" applyNumberFormat="1"/>
    <xf numFmtId="195" fontId="118" fillId="0" borderId="0" xfId="33372" applyNumberFormat="1"/>
    <xf numFmtId="194" fontId="0" fillId="0" borderId="0" xfId="0" applyNumberFormat="1"/>
    <xf numFmtId="165" fontId="0" fillId="0" borderId="0" xfId="0" applyNumberFormat="1"/>
    <xf numFmtId="0" fontId="136" fillId="0" borderId="0" xfId="4" applyFont="1" applyFill="1" applyAlignment="1">
      <alignment horizontal="left"/>
    </xf>
    <xf numFmtId="0" fontId="141" fillId="0" borderId="0" xfId="33388" applyFont="1" applyAlignment="1">
      <alignment horizontal="left" vertical="center"/>
    </xf>
    <xf numFmtId="0" fontId="140" fillId="0" borderId="0" xfId="33388"/>
    <xf numFmtId="0" fontId="142" fillId="89" borderId="0" xfId="33388" applyFont="1" applyFill="1" applyAlignment="1">
      <alignment horizontal="left" vertical="center"/>
    </xf>
    <xf numFmtId="0" fontId="143" fillId="0" borderId="0" xfId="33388" applyFont="1" applyAlignment="1">
      <alignment horizontal="left" vertical="top" wrapText="1"/>
    </xf>
    <xf numFmtId="0" fontId="143" fillId="0" borderId="0" xfId="33388" applyFont="1" applyAlignment="1">
      <alignment horizontal="left" vertical="center"/>
    </xf>
    <xf numFmtId="0" fontId="144" fillId="0" borderId="0" xfId="33388" applyFont="1" applyAlignment="1">
      <alignment horizontal="left" vertical="center"/>
    </xf>
    <xf numFmtId="0" fontId="143" fillId="89" borderId="0" xfId="33388" applyFont="1" applyFill="1" applyAlignment="1">
      <alignment horizontal="left" vertical="center"/>
    </xf>
    <xf numFmtId="0" fontId="142" fillId="0" borderId="0" xfId="33388" applyFont="1" applyAlignment="1">
      <alignment horizontal="left" vertical="center"/>
    </xf>
    <xf numFmtId="0" fontId="141" fillId="89" borderId="0" xfId="33388" applyFont="1" applyFill="1" applyAlignment="1">
      <alignment horizontal="left" vertical="center"/>
    </xf>
    <xf numFmtId="0" fontId="144" fillId="89" borderId="0" xfId="33388" applyFont="1" applyFill="1" applyAlignment="1">
      <alignment horizontal="left" vertical="center"/>
    </xf>
    <xf numFmtId="0" fontId="144" fillId="91" borderId="60" xfId="33388" applyFont="1" applyFill="1" applyBorder="1" applyAlignment="1">
      <alignment horizontal="left" vertical="center"/>
    </xf>
    <xf numFmtId="0" fontId="140" fillId="92" borderId="0" xfId="33388" applyFill="1"/>
    <xf numFmtId="0" fontId="144" fillId="93" borderId="60" xfId="33388" applyFont="1" applyFill="1" applyBorder="1" applyAlignment="1">
      <alignment horizontal="left" vertical="center"/>
    </xf>
    <xf numFmtId="196" fontId="143" fillId="0" borderId="0" xfId="33388" applyNumberFormat="1" applyFont="1" applyAlignment="1">
      <alignment horizontal="right" vertical="center" shrinkToFit="1"/>
    </xf>
    <xf numFmtId="3" fontId="143" fillId="0" borderId="0" xfId="33388" applyNumberFormat="1" applyFont="1" applyAlignment="1">
      <alignment horizontal="right" vertical="center" shrinkToFit="1"/>
    </xf>
    <xf numFmtId="197" fontId="143" fillId="89" borderId="0" xfId="33388" applyNumberFormat="1" applyFont="1" applyFill="1" applyAlignment="1">
      <alignment horizontal="right" vertical="center" shrinkToFit="1"/>
    </xf>
    <xf numFmtId="3" fontId="143" fillId="89" borderId="0" xfId="33388" applyNumberFormat="1" applyFont="1" applyFill="1" applyAlignment="1">
      <alignment horizontal="right" vertical="center" shrinkToFit="1"/>
    </xf>
    <xf numFmtId="197" fontId="143" fillId="0" borderId="0" xfId="33388" applyNumberFormat="1" applyFont="1" applyAlignment="1">
      <alignment horizontal="right" vertical="center" shrinkToFit="1"/>
    </xf>
    <xf numFmtId="196" fontId="143" fillId="89" borderId="0" xfId="33388" applyNumberFormat="1" applyFont="1" applyFill="1" applyAlignment="1">
      <alignment horizontal="right" vertical="center" shrinkToFit="1"/>
    </xf>
    <xf numFmtId="0" fontId="140" fillId="0" borderId="0" xfId="33388"/>
    <xf numFmtId="197" fontId="140" fillId="0" borderId="0" xfId="33388" applyNumberFormat="1"/>
    <xf numFmtId="0" fontId="0" fillId="0" borderId="0" xfId="0" quotePrefix="1"/>
    <xf numFmtId="165" fontId="118" fillId="0" borderId="0" xfId="33372" applyNumberFormat="1" applyFill="1"/>
    <xf numFmtId="0" fontId="146" fillId="94" borderId="0" xfId="33389" applyFont="1" applyFill="1" applyAlignment="1">
      <alignment horizontal="left"/>
    </xf>
    <xf numFmtId="165" fontId="147" fillId="94" borderId="0" xfId="33389" applyNumberFormat="1" applyFont="1" applyFill="1" applyAlignment="1">
      <alignment horizontal="right"/>
    </xf>
    <xf numFmtId="165" fontId="146" fillId="94" borderId="0" xfId="33389" applyNumberFormat="1" applyFont="1" applyFill="1" applyAlignment="1">
      <alignment horizontal="right"/>
    </xf>
    <xf numFmtId="0" fontId="146" fillId="66" borderId="0" xfId="33389" applyFont="1" applyFill="1" applyAlignment="1">
      <alignment horizontal="left"/>
    </xf>
    <xf numFmtId="165" fontId="147" fillId="66" borderId="0" xfId="7" applyNumberFormat="1" applyFont="1" applyFill="1"/>
    <xf numFmtId="165" fontId="146" fillId="66" borderId="0" xfId="7" applyNumberFormat="1" applyFont="1" applyFill="1"/>
    <xf numFmtId="0" fontId="147" fillId="66" borderId="38" xfId="33389" applyFont="1" applyFill="1" applyBorder="1" applyAlignment="1">
      <alignment horizontal="right" wrapText="1"/>
    </xf>
    <xf numFmtId="0" fontId="146" fillId="66" borderId="38" xfId="33390" applyFont="1" applyFill="1" applyBorder="1" applyAlignment="1">
      <alignment horizontal="right"/>
    </xf>
    <xf numFmtId="0" fontId="148" fillId="40" borderId="0" xfId="33389" applyFont="1" applyFill="1"/>
    <xf numFmtId="0" fontId="149" fillId="0" borderId="0" xfId="0" applyFont="1"/>
    <xf numFmtId="0" fontId="150" fillId="40" borderId="0" xfId="33389" applyFont="1" applyFill="1"/>
    <xf numFmtId="0" fontId="147" fillId="66" borderId="38" xfId="33391" applyFont="1" applyFill="1" applyBorder="1" applyAlignment="1">
      <alignment horizontal="right" wrapText="1"/>
    </xf>
    <xf numFmtId="1" fontId="147" fillId="94" borderId="0" xfId="33389" applyNumberFormat="1" applyFont="1" applyFill="1" applyAlignment="1">
      <alignment horizontal="right"/>
    </xf>
    <xf numFmtId="1" fontId="146" fillId="94" borderId="0" xfId="33389" applyNumberFormat="1" applyFont="1" applyFill="1" applyAlignment="1">
      <alignment horizontal="right"/>
    </xf>
    <xf numFmtId="1" fontId="147" fillId="66" borderId="0" xfId="33389" applyNumberFormat="1" applyFont="1" applyFill="1" applyAlignment="1">
      <alignment horizontal="right"/>
    </xf>
    <xf numFmtId="1" fontId="146" fillId="66" borderId="0" xfId="33389" applyNumberFormat="1" applyFont="1" applyFill="1" applyAlignment="1">
      <alignment horizontal="right"/>
    </xf>
    <xf numFmtId="0" fontId="143" fillId="0" borderId="0" xfId="33388" applyFont="1" applyAlignment="1">
      <alignment horizontal="left" vertical="top" wrapText="1"/>
    </xf>
    <xf numFmtId="0" fontId="140" fillId="0" borderId="0" xfId="33388"/>
    <xf numFmtId="0" fontId="145" fillId="90" borderId="60" xfId="33388" applyFont="1" applyFill="1" applyBorder="1" applyAlignment="1">
      <alignment horizontal="left" vertical="center"/>
    </xf>
    <xf numFmtId="0" fontId="145" fillId="90" borderId="60" xfId="33388" applyFont="1" applyFill="1" applyBorder="1" applyAlignment="1">
      <alignment horizontal="right" vertical="center"/>
    </xf>
  </cellXfs>
  <cellStyles count="33392">
    <cellStyle name="_x000a_shell=progma 2" xfId="717" xr:uid="{00000000-0005-0000-0000-000000000000}"/>
    <cellStyle name="_x000a_shell=progma 2 2" xfId="718" xr:uid="{00000000-0005-0000-0000-000001000000}"/>
    <cellStyle name="1.000" xfId="719" xr:uid="{00000000-0005-0000-0000-000002000000}"/>
    <cellStyle name="1.000 2" xfId="720" xr:uid="{00000000-0005-0000-0000-000003000000}"/>
    <cellStyle name="1.000 2 2" xfId="12644" xr:uid="{00000000-0005-0000-0000-000004000000}"/>
    <cellStyle name="1.000 2 2 2" xfId="15885" xr:uid="{00000000-0005-0000-0000-000005000000}"/>
    <cellStyle name="1.000 2 3" xfId="12721" xr:uid="{00000000-0005-0000-0000-000006000000}"/>
    <cellStyle name="1.000 3" xfId="12645" xr:uid="{00000000-0005-0000-0000-000007000000}"/>
    <cellStyle name="1.000 3 2" xfId="15886" xr:uid="{00000000-0005-0000-0000-000008000000}"/>
    <cellStyle name="1.000 4" xfId="12720" xr:uid="{00000000-0005-0000-0000-000009000000}"/>
    <cellStyle name="20 % - Markeringsfarve1" xfId="721" xr:uid="{00000000-0005-0000-0000-00000A000000}"/>
    <cellStyle name="20 % - Markeringsfarve1 10" xfId="9674" xr:uid="{00000000-0005-0000-0000-00000B000000}"/>
    <cellStyle name="20 % - Markeringsfarve1 10 2" xfId="9675" xr:uid="{00000000-0005-0000-0000-00000C000000}"/>
    <cellStyle name="20 % - Markeringsfarve1 10 2 2" xfId="31972" xr:uid="{00000000-0005-0000-0000-00000D000000}"/>
    <cellStyle name="20 % - Markeringsfarve1 10 2 3" xfId="26548" xr:uid="{00000000-0005-0000-0000-00000E000000}"/>
    <cellStyle name="20 % - Markeringsfarve1 10 3" xfId="26549" xr:uid="{00000000-0005-0000-0000-00000F000000}"/>
    <cellStyle name="20 % - Markeringsfarve1 10 3 2" xfId="31594" xr:uid="{00000000-0005-0000-0000-000010000000}"/>
    <cellStyle name="20 % - Markeringsfarve1 10 4" xfId="29915" xr:uid="{00000000-0005-0000-0000-000011000000}"/>
    <cellStyle name="20 % - Markeringsfarve1 10 5" xfId="26547" xr:uid="{00000000-0005-0000-0000-000012000000}"/>
    <cellStyle name="20 % - Markeringsfarve1 11" xfId="9676" xr:uid="{00000000-0005-0000-0000-000013000000}"/>
    <cellStyle name="20 % - Markeringsfarve1 11 2" xfId="26551" xr:uid="{00000000-0005-0000-0000-000014000000}"/>
    <cellStyle name="20 % - Markeringsfarve1 11 2 2" xfId="32983" xr:uid="{00000000-0005-0000-0000-000015000000}"/>
    <cellStyle name="20 % - Markeringsfarve1 11 3" xfId="29916" xr:uid="{00000000-0005-0000-0000-000016000000}"/>
    <cellStyle name="20 % - Markeringsfarve1 11 4" xfId="26550" xr:uid="{00000000-0005-0000-0000-000017000000}"/>
    <cellStyle name="20 % - Markeringsfarve1 12" xfId="26552" xr:uid="{00000000-0005-0000-0000-000018000000}"/>
    <cellStyle name="20 % - Markeringsfarve1 12 2" xfId="26553" xr:uid="{00000000-0005-0000-0000-000019000000}"/>
    <cellStyle name="20 % - Markeringsfarve1 12 2 2" xfId="31586" xr:uid="{00000000-0005-0000-0000-00001A000000}"/>
    <cellStyle name="20 % - Markeringsfarve1 12 3" xfId="29917" xr:uid="{00000000-0005-0000-0000-00001B000000}"/>
    <cellStyle name="20 % - Markeringsfarve1 13" xfId="26554" xr:uid="{00000000-0005-0000-0000-00001C000000}"/>
    <cellStyle name="20 % - Markeringsfarve1 13 2" xfId="26555" xr:uid="{00000000-0005-0000-0000-00001D000000}"/>
    <cellStyle name="20 % - Markeringsfarve1 13 2 2" xfId="32862" xr:uid="{00000000-0005-0000-0000-00001E000000}"/>
    <cellStyle name="20 % - Markeringsfarve1 13 3" xfId="29914" xr:uid="{00000000-0005-0000-0000-00001F000000}"/>
    <cellStyle name="20 % - Markeringsfarve1 14" xfId="26556" xr:uid="{00000000-0005-0000-0000-000020000000}"/>
    <cellStyle name="20 % - Markeringsfarve1 14 2" xfId="31200" xr:uid="{00000000-0005-0000-0000-000021000000}"/>
    <cellStyle name="20 % - Markeringsfarve1 15" xfId="26557" xr:uid="{00000000-0005-0000-0000-000022000000}"/>
    <cellStyle name="20 % - Markeringsfarve1 15 2" xfId="33032" xr:uid="{00000000-0005-0000-0000-000023000000}"/>
    <cellStyle name="20 % - Markeringsfarve1 16" xfId="26558" xr:uid="{00000000-0005-0000-0000-000024000000}"/>
    <cellStyle name="20 % - Markeringsfarve1 16 2" xfId="31602" xr:uid="{00000000-0005-0000-0000-000025000000}"/>
    <cellStyle name="20 % - Markeringsfarve1 17" xfId="29892" xr:uid="{00000000-0005-0000-0000-000026000000}"/>
    <cellStyle name="20 % - Markeringsfarve1 18" xfId="26546" xr:uid="{00000000-0005-0000-0000-000027000000}"/>
    <cellStyle name="20 % - Markeringsfarve1 2" xfId="722" xr:uid="{00000000-0005-0000-0000-000028000000}"/>
    <cellStyle name="20 % - Markeringsfarve1 2 10" xfId="9677" xr:uid="{00000000-0005-0000-0000-000029000000}"/>
    <cellStyle name="20 % - Markeringsfarve1 2 10 2" xfId="31233" xr:uid="{00000000-0005-0000-0000-00002A000000}"/>
    <cellStyle name="20 % - Markeringsfarve1 2 10 3" xfId="26560" xr:uid="{00000000-0005-0000-0000-00002B000000}"/>
    <cellStyle name="20 % - Markeringsfarve1 2 11" xfId="26561" xr:uid="{00000000-0005-0000-0000-00002C000000}"/>
    <cellStyle name="20 % - Markeringsfarve1 2 11 2" xfId="31600" xr:uid="{00000000-0005-0000-0000-00002D000000}"/>
    <cellStyle name="20 % - Markeringsfarve1 2 12" xfId="29918" xr:uid="{00000000-0005-0000-0000-00002E000000}"/>
    <cellStyle name="20 % - Markeringsfarve1 2 13" xfId="26559" xr:uid="{00000000-0005-0000-0000-00002F000000}"/>
    <cellStyle name="20 % - Markeringsfarve1 2 2" xfId="723" xr:uid="{00000000-0005-0000-0000-000030000000}"/>
    <cellStyle name="20 % - Markeringsfarve1 2 2 10" xfId="29919" xr:uid="{00000000-0005-0000-0000-000031000000}"/>
    <cellStyle name="20 % - Markeringsfarve1 2 2 11" xfId="26562" xr:uid="{00000000-0005-0000-0000-000032000000}"/>
    <cellStyle name="20 % - Markeringsfarve1 2 2 2" xfId="724" xr:uid="{00000000-0005-0000-0000-000033000000}"/>
    <cellStyle name="20 % - Markeringsfarve1 2 2 2 2" xfId="9678" xr:uid="{00000000-0005-0000-0000-000034000000}"/>
    <cellStyle name="20 % - Markeringsfarve1 2 2 2 2 2" xfId="26565" xr:uid="{00000000-0005-0000-0000-000035000000}"/>
    <cellStyle name="20 % - Markeringsfarve1 2 2 2 2 2 2" xfId="32139" xr:uid="{00000000-0005-0000-0000-000036000000}"/>
    <cellStyle name="20 % - Markeringsfarve1 2 2 2 2 3" xfId="30737" xr:uid="{00000000-0005-0000-0000-000037000000}"/>
    <cellStyle name="20 % - Markeringsfarve1 2 2 2 2 4" xfId="26564" xr:uid="{00000000-0005-0000-0000-000038000000}"/>
    <cellStyle name="20 % - Markeringsfarve1 2 2 2 3" xfId="9679" xr:uid="{00000000-0005-0000-0000-000039000000}"/>
    <cellStyle name="20 % - Markeringsfarve1 2 2 2 3 2" xfId="31392" xr:uid="{00000000-0005-0000-0000-00003A000000}"/>
    <cellStyle name="20 % - Markeringsfarve1 2 2 2 3 3" xfId="26566" xr:uid="{00000000-0005-0000-0000-00003B000000}"/>
    <cellStyle name="20 % - Markeringsfarve1 2 2 2 4" xfId="26567" xr:uid="{00000000-0005-0000-0000-00003C000000}"/>
    <cellStyle name="20 % - Markeringsfarve1 2 2 2 4 2" xfId="32839" xr:uid="{00000000-0005-0000-0000-00003D000000}"/>
    <cellStyle name="20 % - Markeringsfarve1 2 2 2 5" xfId="29920" xr:uid="{00000000-0005-0000-0000-00003E000000}"/>
    <cellStyle name="20 % - Markeringsfarve1 2 2 2 6" xfId="26563" xr:uid="{00000000-0005-0000-0000-00003F000000}"/>
    <cellStyle name="20 % - Markeringsfarve1 2 2 3" xfId="9680" xr:uid="{00000000-0005-0000-0000-000040000000}"/>
    <cellStyle name="20 % - Markeringsfarve1 2 2 3 2" xfId="9681" xr:uid="{00000000-0005-0000-0000-000041000000}"/>
    <cellStyle name="20 % - Markeringsfarve1 2 2 3 2 2" xfId="26570" xr:uid="{00000000-0005-0000-0000-000042000000}"/>
    <cellStyle name="20 % - Markeringsfarve1 2 2 3 2 2 2" xfId="32193" xr:uid="{00000000-0005-0000-0000-000043000000}"/>
    <cellStyle name="20 % - Markeringsfarve1 2 2 3 2 3" xfId="30782" xr:uid="{00000000-0005-0000-0000-000044000000}"/>
    <cellStyle name="20 % - Markeringsfarve1 2 2 3 2 4" xfId="26569" xr:uid="{00000000-0005-0000-0000-000045000000}"/>
    <cellStyle name="20 % - Markeringsfarve1 2 2 3 3" xfId="9682" xr:uid="{00000000-0005-0000-0000-000046000000}"/>
    <cellStyle name="20 % - Markeringsfarve1 2 2 3 3 2" xfId="31446" xr:uid="{00000000-0005-0000-0000-000047000000}"/>
    <cellStyle name="20 % - Markeringsfarve1 2 2 3 3 3" xfId="26571" xr:uid="{00000000-0005-0000-0000-000048000000}"/>
    <cellStyle name="20 % - Markeringsfarve1 2 2 3 4" xfId="26572" xr:uid="{00000000-0005-0000-0000-000049000000}"/>
    <cellStyle name="20 % - Markeringsfarve1 2 2 3 4 2" xfId="32838" xr:uid="{00000000-0005-0000-0000-00004A000000}"/>
    <cellStyle name="20 % - Markeringsfarve1 2 2 3 5" xfId="29921" xr:uid="{00000000-0005-0000-0000-00004B000000}"/>
    <cellStyle name="20 % - Markeringsfarve1 2 2 3 6" xfId="26568" xr:uid="{00000000-0005-0000-0000-00004C000000}"/>
    <cellStyle name="20 % - Markeringsfarve1 2 2 4" xfId="9683" xr:uid="{00000000-0005-0000-0000-00004D000000}"/>
    <cellStyle name="20 % - Markeringsfarve1 2 2 4 2" xfId="9684" xr:uid="{00000000-0005-0000-0000-00004E000000}"/>
    <cellStyle name="20 % - Markeringsfarve1 2 2 4 2 2" xfId="26575" xr:uid="{00000000-0005-0000-0000-00004F000000}"/>
    <cellStyle name="20 % - Markeringsfarve1 2 2 4 2 2 2" xfId="32375" xr:uid="{00000000-0005-0000-0000-000050000000}"/>
    <cellStyle name="20 % - Markeringsfarve1 2 2 4 2 3" xfId="30939" xr:uid="{00000000-0005-0000-0000-000051000000}"/>
    <cellStyle name="20 % - Markeringsfarve1 2 2 4 2 4" xfId="26574" xr:uid="{00000000-0005-0000-0000-000052000000}"/>
    <cellStyle name="20 % - Markeringsfarve1 2 2 4 3" xfId="9685" xr:uid="{00000000-0005-0000-0000-000053000000}"/>
    <cellStyle name="20 % - Markeringsfarve1 2 2 4 3 2" xfId="31674" xr:uid="{00000000-0005-0000-0000-000054000000}"/>
    <cellStyle name="20 % - Markeringsfarve1 2 2 4 3 3" xfId="26576" xr:uid="{00000000-0005-0000-0000-000055000000}"/>
    <cellStyle name="20 % - Markeringsfarve1 2 2 4 4" xfId="26577" xr:uid="{00000000-0005-0000-0000-000056000000}"/>
    <cellStyle name="20 % - Markeringsfarve1 2 2 4 4 2" xfId="32837" xr:uid="{00000000-0005-0000-0000-000057000000}"/>
    <cellStyle name="20 % - Markeringsfarve1 2 2 4 5" xfId="29922" xr:uid="{00000000-0005-0000-0000-000058000000}"/>
    <cellStyle name="20 % - Markeringsfarve1 2 2 4 6" xfId="26573" xr:uid="{00000000-0005-0000-0000-000059000000}"/>
    <cellStyle name="20 % - Markeringsfarve1 2 2 5" xfId="9686" xr:uid="{00000000-0005-0000-0000-00005A000000}"/>
    <cellStyle name="20 % - Markeringsfarve1 2 2 5 2" xfId="9687" xr:uid="{00000000-0005-0000-0000-00005B000000}"/>
    <cellStyle name="20 % - Markeringsfarve1 2 2 5 2 2" xfId="26580" xr:uid="{00000000-0005-0000-0000-00005C000000}"/>
    <cellStyle name="20 % - Markeringsfarve1 2 2 5 2 2 2" xfId="32492" xr:uid="{00000000-0005-0000-0000-00005D000000}"/>
    <cellStyle name="20 % - Markeringsfarve1 2 2 5 2 3" xfId="31038" xr:uid="{00000000-0005-0000-0000-00005E000000}"/>
    <cellStyle name="20 % - Markeringsfarve1 2 2 5 2 4" xfId="26579" xr:uid="{00000000-0005-0000-0000-00005F000000}"/>
    <cellStyle name="20 % - Markeringsfarve1 2 2 5 3" xfId="9688" xr:uid="{00000000-0005-0000-0000-000060000000}"/>
    <cellStyle name="20 % - Markeringsfarve1 2 2 5 3 2" xfId="31791" xr:uid="{00000000-0005-0000-0000-000061000000}"/>
    <cellStyle name="20 % - Markeringsfarve1 2 2 5 3 3" xfId="26581" xr:uid="{00000000-0005-0000-0000-000062000000}"/>
    <cellStyle name="20 % - Markeringsfarve1 2 2 5 4" xfId="26582" xr:uid="{00000000-0005-0000-0000-000063000000}"/>
    <cellStyle name="20 % - Markeringsfarve1 2 2 5 4 2" xfId="32836" xr:uid="{00000000-0005-0000-0000-000064000000}"/>
    <cellStyle name="20 % - Markeringsfarve1 2 2 5 5" xfId="29923" xr:uid="{00000000-0005-0000-0000-000065000000}"/>
    <cellStyle name="20 % - Markeringsfarve1 2 2 5 6" xfId="26578" xr:uid="{00000000-0005-0000-0000-000066000000}"/>
    <cellStyle name="20 % - Markeringsfarve1 2 2 6" xfId="9689" xr:uid="{00000000-0005-0000-0000-000067000000}"/>
    <cellStyle name="20 % - Markeringsfarve1 2 2 6 2" xfId="9690" xr:uid="{00000000-0005-0000-0000-000068000000}"/>
    <cellStyle name="20 % - Markeringsfarve1 2 2 6 2 2" xfId="26585" xr:uid="{00000000-0005-0000-0000-000069000000}"/>
    <cellStyle name="20 % - Markeringsfarve1 2 2 6 2 2 2" xfId="32546" xr:uid="{00000000-0005-0000-0000-00006A000000}"/>
    <cellStyle name="20 % - Markeringsfarve1 2 2 6 2 3" xfId="31084" xr:uid="{00000000-0005-0000-0000-00006B000000}"/>
    <cellStyle name="20 % - Markeringsfarve1 2 2 6 2 4" xfId="26584" xr:uid="{00000000-0005-0000-0000-00006C000000}"/>
    <cellStyle name="20 % - Markeringsfarve1 2 2 6 3" xfId="9691" xr:uid="{00000000-0005-0000-0000-00006D000000}"/>
    <cellStyle name="20 % - Markeringsfarve1 2 2 6 3 2" xfId="31846" xr:uid="{00000000-0005-0000-0000-00006E000000}"/>
    <cellStyle name="20 % - Markeringsfarve1 2 2 6 3 3" xfId="26586" xr:uid="{00000000-0005-0000-0000-00006F000000}"/>
    <cellStyle name="20 % - Markeringsfarve1 2 2 6 4" xfId="26587" xr:uid="{00000000-0005-0000-0000-000070000000}"/>
    <cellStyle name="20 % - Markeringsfarve1 2 2 6 4 2" xfId="32835" xr:uid="{00000000-0005-0000-0000-000071000000}"/>
    <cellStyle name="20 % - Markeringsfarve1 2 2 6 5" xfId="29924" xr:uid="{00000000-0005-0000-0000-000072000000}"/>
    <cellStyle name="20 % - Markeringsfarve1 2 2 6 6" xfId="26583" xr:uid="{00000000-0005-0000-0000-000073000000}"/>
    <cellStyle name="20 % - Markeringsfarve1 2 2 7" xfId="9692" xr:uid="{00000000-0005-0000-0000-000074000000}"/>
    <cellStyle name="20 % - Markeringsfarve1 2 2 7 2" xfId="9693" xr:uid="{00000000-0005-0000-0000-000075000000}"/>
    <cellStyle name="20 % - Markeringsfarve1 2 2 7 2 2" xfId="32030" xr:uid="{00000000-0005-0000-0000-000076000000}"/>
    <cellStyle name="20 % - Markeringsfarve1 2 2 7 2 3" xfId="26589" xr:uid="{00000000-0005-0000-0000-000077000000}"/>
    <cellStyle name="20 % - Markeringsfarve1 2 2 7 3" xfId="30638" xr:uid="{00000000-0005-0000-0000-000078000000}"/>
    <cellStyle name="20 % - Markeringsfarve1 2 2 7 4" xfId="26588" xr:uid="{00000000-0005-0000-0000-000079000000}"/>
    <cellStyle name="20 % - Markeringsfarve1 2 2 8" xfId="9694" xr:uid="{00000000-0005-0000-0000-00007A000000}"/>
    <cellStyle name="20 % - Markeringsfarve1 2 2 8 2" xfId="31273" xr:uid="{00000000-0005-0000-0000-00007B000000}"/>
    <cellStyle name="20 % - Markeringsfarve1 2 2 8 3" xfId="26590" xr:uid="{00000000-0005-0000-0000-00007C000000}"/>
    <cellStyle name="20 % - Markeringsfarve1 2 2 9" xfId="26591" xr:uid="{00000000-0005-0000-0000-00007D000000}"/>
    <cellStyle name="20 % - Markeringsfarve1 2 2 9 2" xfId="32840" xr:uid="{00000000-0005-0000-0000-00007E000000}"/>
    <cellStyle name="20 % - Markeringsfarve1 2 3" xfId="725" xr:uid="{00000000-0005-0000-0000-00007F000000}"/>
    <cellStyle name="20 % - Markeringsfarve1 2 3 10" xfId="29925" xr:uid="{00000000-0005-0000-0000-000080000000}"/>
    <cellStyle name="20 % - Markeringsfarve1 2 3 11" xfId="26592" xr:uid="{00000000-0005-0000-0000-000081000000}"/>
    <cellStyle name="20 % - Markeringsfarve1 2 3 2" xfId="726" xr:uid="{00000000-0005-0000-0000-000082000000}"/>
    <cellStyle name="20 % - Markeringsfarve1 2 3 2 2" xfId="9695" xr:uid="{00000000-0005-0000-0000-000083000000}"/>
    <cellStyle name="20 % - Markeringsfarve1 2 3 2 2 2" xfId="26595" xr:uid="{00000000-0005-0000-0000-000084000000}"/>
    <cellStyle name="20 % - Markeringsfarve1 2 3 2 2 2 2" xfId="32178" xr:uid="{00000000-0005-0000-0000-000085000000}"/>
    <cellStyle name="20 % - Markeringsfarve1 2 3 2 2 3" xfId="30770" xr:uid="{00000000-0005-0000-0000-000086000000}"/>
    <cellStyle name="20 % - Markeringsfarve1 2 3 2 2 4" xfId="26594" xr:uid="{00000000-0005-0000-0000-000087000000}"/>
    <cellStyle name="20 % - Markeringsfarve1 2 3 2 3" xfId="9696" xr:uid="{00000000-0005-0000-0000-000088000000}"/>
    <cellStyle name="20 % - Markeringsfarve1 2 3 2 3 2" xfId="31431" xr:uid="{00000000-0005-0000-0000-000089000000}"/>
    <cellStyle name="20 % - Markeringsfarve1 2 3 2 3 3" xfId="26596" xr:uid="{00000000-0005-0000-0000-00008A000000}"/>
    <cellStyle name="20 % - Markeringsfarve1 2 3 2 4" xfId="26597" xr:uid="{00000000-0005-0000-0000-00008B000000}"/>
    <cellStyle name="20 % - Markeringsfarve1 2 3 2 4 2" xfId="32833" xr:uid="{00000000-0005-0000-0000-00008C000000}"/>
    <cellStyle name="20 % - Markeringsfarve1 2 3 2 5" xfId="29926" xr:uid="{00000000-0005-0000-0000-00008D000000}"/>
    <cellStyle name="20 % - Markeringsfarve1 2 3 2 6" xfId="26593" xr:uid="{00000000-0005-0000-0000-00008E000000}"/>
    <cellStyle name="20 % - Markeringsfarve1 2 3 3" xfId="9697" xr:uid="{00000000-0005-0000-0000-00008F000000}"/>
    <cellStyle name="20 % - Markeringsfarve1 2 3 3 2" xfId="9698" xr:uid="{00000000-0005-0000-0000-000090000000}"/>
    <cellStyle name="20 % - Markeringsfarve1 2 3 3 2 2" xfId="26600" xr:uid="{00000000-0005-0000-0000-000091000000}"/>
    <cellStyle name="20 % - Markeringsfarve1 2 3 3 2 2 2" xfId="32194" xr:uid="{00000000-0005-0000-0000-000092000000}"/>
    <cellStyle name="20 % - Markeringsfarve1 2 3 3 2 3" xfId="30783" xr:uid="{00000000-0005-0000-0000-000093000000}"/>
    <cellStyle name="20 % - Markeringsfarve1 2 3 3 2 4" xfId="26599" xr:uid="{00000000-0005-0000-0000-000094000000}"/>
    <cellStyle name="20 % - Markeringsfarve1 2 3 3 3" xfId="9699" xr:uid="{00000000-0005-0000-0000-000095000000}"/>
    <cellStyle name="20 % - Markeringsfarve1 2 3 3 3 2" xfId="31447" xr:uid="{00000000-0005-0000-0000-000096000000}"/>
    <cellStyle name="20 % - Markeringsfarve1 2 3 3 3 3" xfId="26601" xr:uid="{00000000-0005-0000-0000-000097000000}"/>
    <cellStyle name="20 % - Markeringsfarve1 2 3 3 4" xfId="26602" xr:uid="{00000000-0005-0000-0000-000098000000}"/>
    <cellStyle name="20 % - Markeringsfarve1 2 3 3 4 2" xfId="32832" xr:uid="{00000000-0005-0000-0000-000099000000}"/>
    <cellStyle name="20 % - Markeringsfarve1 2 3 3 5" xfId="29927" xr:uid="{00000000-0005-0000-0000-00009A000000}"/>
    <cellStyle name="20 % - Markeringsfarve1 2 3 3 6" xfId="26598" xr:uid="{00000000-0005-0000-0000-00009B000000}"/>
    <cellStyle name="20 % - Markeringsfarve1 2 3 4" xfId="9700" xr:uid="{00000000-0005-0000-0000-00009C000000}"/>
    <cellStyle name="20 % - Markeringsfarve1 2 3 4 2" xfId="9701" xr:uid="{00000000-0005-0000-0000-00009D000000}"/>
    <cellStyle name="20 % - Markeringsfarve1 2 3 4 2 2" xfId="26605" xr:uid="{00000000-0005-0000-0000-00009E000000}"/>
    <cellStyle name="20 % - Markeringsfarve1 2 3 4 2 2 2" xfId="32414" xr:uid="{00000000-0005-0000-0000-00009F000000}"/>
    <cellStyle name="20 % - Markeringsfarve1 2 3 4 2 3" xfId="30972" xr:uid="{00000000-0005-0000-0000-0000A0000000}"/>
    <cellStyle name="20 % - Markeringsfarve1 2 3 4 2 4" xfId="26604" xr:uid="{00000000-0005-0000-0000-0000A1000000}"/>
    <cellStyle name="20 % - Markeringsfarve1 2 3 4 3" xfId="9702" xr:uid="{00000000-0005-0000-0000-0000A2000000}"/>
    <cellStyle name="20 % - Markeringsfarve1 2 3 4 3 2" xfId="31713" xr:uid="{00000000-0005-0000-0000-0000A3000000}"/>
    <cellStyle name="20 % - Markeringsfarve1 2 3 4 3 3" xfId="26606" xr:uid="{00000000-0005-0000-0000-0000A4000000}"/>
    <cellStyle name="20 % - Markeringsfarve1 2 3 4 4" xfId="26607" xr:uid="{00000000-0005-0000-0000-0000A5000000}"/>
    <cellStyle name="20 % - Markeringsfarve1 2 3 4 4 2" xfId="32831" xr:uid="{00000000-0005-0000-0000-0000A6000000}"/>
    <cellStyle name="20 % - Markeringsfarve1 2 3 4 5" xfId="29928" xr:uid="{00000000-0005-0000-0000-0000A7000000}"/>
    <cellStyle name="20 % - Markeringsfarve1 2 3 4 6" xfId="26603" xr:uid="{00000000-0005-0000-0000-0000A8000000}"/>
    <cellStyle name="20 % - Markeringsfarve1 2 3 5" xfId="9703" xr:uid="{00000000-0005-0000-0000-0000A9000000}"/>
    <cellStyle name="20 % - Markeringsfarve1 2 3 5 2" xfId="9704" xr:uid="{00000000-0005-0000-0000-0000AA000000}"/>
    <cellStyle name="20 % - Markeringsfarve1 2 3 5 2 2" xfId="26610" xr:uid="{00000000-0005-0000-0000-0000AB000000}"/>
    <cellStyle name="20 % - Markeringsfarve1 2 3 5 2 2 2" xfId="32531" xr:uid="{00000000-0005-0000-0000-0000AC000000}"/>
    <cellStyle name="20 % - Markeringsfarve1 2 3 5 2 3" xfId="31071" xr:uid="{00000000-0005-0000-0000-0000AD000000}"/>
    <cellStyle name="20 % - Markeringsfarve1 2 3 5 2 4" xfId="26609" xr:uid="{00000000-0005-0000-0000-0000AE000000}"/>
    <cellStyle name="20 % - Markeringsfarve1 2 3 5 3" xfId="9705" xr:uid="{00000000-0005-0000-0000-0000AF000000}"/>
    <cellStyle name="20 % - Markeringsfarve1 2 3 5 3 2" xfId="31830" xr:uid="{00000000-0005-0000-0000-0000B0000000}"/>
    <cellStyle name="20 % - Markeringsfarve1 2 3 5 3 3" xfId="26611" xr:uid="{00000000-0005-0000-0000-0000B1000000}"/>
    <cellStyle name="20 % - Markeringsfarve1 2 3 5 4" xfId="26612" xr:uid="{00000000-0005-0000-0000-0000B2000000}"/>
    <cellStyle name="20 % - Markeringsfarve1 2 3 5 4 2" xfId="32830" xr:uid="{00000000-0005-0000-0000-0000B3000000}"/>
    <cellStyle name="20 % - Markeringsfarve1 2 3 5 5" xfId="29929" xr:uid="{00000000-0005-0000-0000-0000B4000000}"/>
    <cellStyle name="20 % - Markeringsfarve1 2 3 5 6" xfId="26608" xr:uid="{00000000-0005-0000-0000-0000B5000000}"/>
    <cellStyle name="20 % - Markeringsfarve1 2 3 6" xfId="9706" xr:uid="{00000000-0005-0000-0000-0000B6000000}"/>
    <cellStyle name="20 % - Markeringsfarve1 2 3 6 2" xfId="9707" xr:uid="{00000000-0005-0000-0000-0000B7000000}"/>
    <cellStyle name="20 % - Markeringsfarve1 2 3 6 2 2" xfId="26615" xr:uid="{00000000-0005-0000-0000-0000B8000000}"/>
    <cellStyle name="20 % - Markeringsfarve1 2 3 6 2 2 2" xfId="32547" xr:uid="{00000000-0005-0000-0000-0000B9000000}"/>
    <cellStyle name="20 % - Markeringsfarve1 2 3 6 2 3" xfId="31085" xr:uid="{00000000-0005-0000-0000-0000BA000000}"/>
    <cellStyle name="20 % - Markeringsfarve1 2 3 6 2 4" xfId="26614" xr:uid="{00000000-0005-0000-0000-0000BB000000}"/>
    <cellStyle name="20 % - Markeringsfarve1 2 3 6 3" xfId="9708" xr:uid="{00000000-0005-0000-0000-0000BC000000}"/>
    <cellStyle name="20 % - Markeringsfarve1 2 3 6 3 2" xfId="31847" xr:uid="{00000000-0005-0000-0000-0000BD000000}"/>
    <cellStyle name="20 % - Markeringsfarve1 2 3 6 3 3" xfId="26616" xr:uid="{00000000-0005-0000-0000-0000BE000000}"/>
    <cellStyle name="20 % - Markeringsfarve1 2 3 6 4" xfId="26617" xr:uid="{00000000-0005-0000-0000-0000BF000000}"/>
    <cellStyle name="20 % - Markeringsfarve1 2 3 6 4 2" xfId="32829" xr:uid="{00000000-0005-0000-0000-0000C0000000}"/>
    <cellStyle name="20 % - Markeringsfarve1 2 3 6 5" xfId="29930" xr:uid="{00000000-0005-0000-0000-0000C1000000}"/>
    <cellStyle name="20 % - Markeringsfarve1 2 3 6 6" xfId="26613" xr:uid="{00000000-0005-0000-0000-0000C2000000}"/>
    <cellStyle name="20 % - Markeringsfarve1 2 3 7" xfId="9709" xr:uid="{00000000-0005-0000-0000-0000C3000000}"/>
    <cellStyle name="20 % - Markeringsfarve1 2 3 7 2" xfId="9710" xr:uid="{00000000-0005-0000-0000-0000C4000000}"/>
    <cellStyle name="20 % - Markeringsfarve1 2 3 7 2 2" xfId="32063" xr:uid="{00000000-0005-0000-0000-0000C5000000}"/>
    <cellStyle name="20 % - Markeringsfarve1 2 3 7 2 3" xfId="26619" xr:uid="{00000000-0005-0000-0000-0000C6000000}"/>
    <cellStyle name="20 % - Markeringsfarve1 2 3 7 3" xfId="30671" xr:uid="{00000000-0005-0000-0000-0000C7000000}"/>
    <cellStyle name="20 % - Markeringsfarve1 2 3 7 4" xfId="26618" xr:uid="{00000000-0005-0000-0000-0000C8000000}"/>
    <cellStyle name="20 % - Markeringsfarve1 2 3 8" xfId="9711" xr:uid="{00000000-0005-0000-0000-0000C9000000}"/>
    <cellStyle name="20 % - Markeringsfarve1 2 3 8 2" xfId="31312" xr:uid="{00000000-0005-0000-0000-0000CA000000}"/>
    <cellStyle name="20 % - Markeringsfarve1 2 3 8 3" xfId="26620" xr:uid="{00000000-0005-0000-0000-0000CB000000}"/>
    <cellStyle name="20 % - Markeringsfarve1 2 3 9" xfId="26621" xr:uid="{00000000-0005-0000-0000-0000CC000000}"/>
    <cellStyle name="20 % - Markeringsfarve1 2 3 9 2" xfId="32834" xr:uid="{00000000-0005-0000-0000-0000CD000000}"/>
    <cellStyle name="20 % - Markeringsfarve1 2 4" xfId="727" xr:uid="{00000000-0005-0000-0000-0000CE000000}"/>
    <cellStyle name="20 % - Markeringsfarve1 2 4 2" xfId="9712" xr:uid="{00000000-0005-0000-0000-0000CF000000}"/>
    <cellStyle name="20 % - Markeringsfarve1 2 4 2 2" xfId="26624" xr:uid="{00000000-0005-0000-0000-0000D0000000}"/>
    <cellStyle name="20 % - Markeringsfarve1 2 4 2 2 2" xfId="32100" xr:uid="{00000000-0005-0000-0000-0000D1000000}"/>
    <cellStyle name="20 % - Markeringsfarve1 2 4 2 3" xfId="30704" xr:uid="{00000000-0005-0000-0000-0000D2000000}"/>
    <cellStyle name="20 % - Markeringsfarve1 2 4 2 4" xfId="26623" xr:uid="{00000000-0005-0000-0000-0000D3000000}"/>
    <cellStyle name="20 % - Markeringsfarve1 2 4 3" xfId="9713" xr:uid="{00000000-0005-0000-0000-0000D4000000}"/>
    <cellStyle name="20 % - Markeringsfarve1 2 4 3 2" xfId="31353" xr:uid="{00000000-0005-0000-0000-0000D5000000}"/>
    <cellStyle name="20 % - Markeringsfarve1 2 4 3 3" xfId="26625" xr:uid="{00000000-0005-0000-0000-0000D6000000}"/>
    <cellStyle name="20 % - Markeringsfarve1 2 4 4" xfId="26626" xr:uid="{00000000-0005-0000-0000-0000D7000000}"/>
    <cellStyle name="20 % - Markeringsfarve1 2 4 4 2" xfId="32828" xr:uid="{00000000-0005-0000-0000-0000D8000000}"/>
    <cellStyle name="20 % - Markeringsfarve1 2 4 5" xfId="29931" xr:uid="{00000000-0005-0000-0000-0000D9000000}"/>
    <cellStyle name="20 % - Markeringsfarve1 2 4 6" xfId="26622" xr:uid="{00000000-0005-0000-0000-0000DA000000}"/>
    <cellStyle name="20 % - Markeringsfarve1 2 5" xfId="9714" xr:uid="{00000000-0005-0000-0000-0000DB000000}"/>
    <cellStyle name="20 % - Markeringsfarve1 2 5 2" xfId="9715" xr:uid="{00000000-0005-0000-0000-0000DC000000}"/>
    <cellStyle name="20 % - Markeringsfarve1 2 5 2 2" xfId="26629" xr:uid="{00000000-0005-0000-0000-0000DD000000}"/>
    <cellStyle name="20 % - Markeringsfarve1 2 5 2 2 2" xfId="32192" xr:uid="{00000000-0005-0000-0000-0000DE000000}"/>
    <cellStyle name="20 % - Markeringsfarve1 2 5 2 3" xfId="30781" xr:uid="{00000000-0005-0000-0000-0000DF000000}"/>
    <cellStyle name="20 % - Markeringsfarve1 2 5 2 4" xfId="26628" xr:uid="{00000000-0005-0000-0000-0000E0000000}"/>
    <cellStyle name="20 % - Markeringsfarve1 2 5 3" xfId="9716" xr:uid="{00000000-0005-0000-0000-0000E1000000}"/>
    <cellStyle name="20 % - Markeringsfarve1 2 5 3 2" xfId="31445" xr:uid="{00000000-0005-0000-0000-0000E2000000}"/>
    <cellStyle name="20 % - Markeringsfarve1 2 5 3 3" xfId="26630" xr:uid="{00000000-0005-0000-0000-0000E3000000}"/>
    <cellStyle name="20 % - Markeringsfarve1 2 5 4" xfId="26631" xr:uid="{00000000-0005-0000-0000-0000E4000000}"/>
    <cellStyle name="20 % - Markeringsfarve1 2 5 4 2" xfId="32827" xr:uid="{00000000-0005-0000-0000-0000E5000000}"/>
    <cellStyle name="20 % - Markeringsfarve1 2 5 5" xfId="29932" xr:uid="{00000000-0005-0000-0000-0000E6000000}"/>
    <cellStyle name="20 % - Markeringsfarve1 2 5 6" xfId="26627" xr:uid="{00000000-0005-0000-0000-0000E7000000}"/>
    <cellStyle name="20 % - Markeringsfarve1 2 6" xfId="9717" xr:uid="{00000000-0005-0000-0000-0000E8000000}"/>
    <cellStyle name="20 % - Markeringsfarve1 2 6 2" xfId="9718" xr:uid="{00000000-0005-0000-0000-0000E9000000}"/>
    <cellStyle name="20 % - Markeringsfarve1 2 6 2 2" xfId="26634" xr:uid="{00000000-0005-0000-0000-0000EA000000}"/>
    <cellStyle name="20 % - Markeringsfarve1 2 6 2 2 2" xfId="32336" xr:uid="{00000000-0005-0000-0000-0000EB000000}"/>
    <cellStyle name="20 % - Markeringsfarve1 2 6 2 3" xfId="30906" xr:uid="{00000000-0005-0000-0000-0000EC000000}"/>
    <cellStyle name="20 % - Markeringsfarve1 2 6 2 4" xfId="26633" xr:uid="{00000000-0005-0000-0000-0000ED000000}"/>
    <cellStyle name="20 % - Markeringsfarve1 2 6 3" xfId="9719" xr:uid="{00000000-0005-0000-0000-0000EE000000}"/>
    <cellStyle name="20 % - Markeringsfarve1 2 6 3 2" xfId="31635" xr:uid="{00000000-0005-0000-0000-0000EF000000}"/>
    <cellStyle name="20 % - Markeringsfarve1 2 6 3 3" xfId="26635" xr:uid="{00000000-0005-0000-0000-0000F0000000}"/>
    <cellStyle name="20 % - Markeringsfarve1 2 6 4" xfId="26636" xr:uid="{00000000-0005-0000-0000-0000F1000000}"/>
    <cellStyle name="20 % - Markeringsfarve1 2 6 4 2" xfId="32826" xr:uid="{00000000-0005-0000-0000-0000F2000000}"/>
    <cellStyle name="20 % - Markeringsfarve1 2 6 5" xfId="29933" xr:uid="{00000000-0005-0000-0000-0000F3000000}"/>
    <cellStyle name="20 % - Markeringsfarve1 2 6 6" xfId="26632" xr:uid="{00000000-0005-0000-0000-0000F4000000}"/>
    <cellStyle name="20 % - Markeringsfarve1 2 7" xfId="9720" xr:uid="{00000000-0005-0000-0000-0000F5000000}"/>
    <cellStyle name="20 % - Markeringsfarve1 2 7 2" xfId="9721" xr:uid="{00000000-0005-0000-0000-0000F6000000}"/>
    <cellStyle name="20 % - Markeringsfarve1 2 7 2 2" xfId="26639" xr:uid="{00000000-0005-0000-0000-0000F7000000}"/>
    <cellStyle name="20 % - Markeringsfarve1 2 7 2 2 2" xfId="32453" xr:uid="{00000000-0005-0000-0000-0000F8000000}"/>
    <cellStyle name="20 % - Markeringsfarve1 2 7 2 3" xfId="31005" xr:uid="{00000000-0005-0000-0000-0000F9000000}"/>
    <cellStyle name="20 % - Markeringsfarve1 2 7 2 4" xfId="26638" xr:uid="{00000000-0005-0000-0000-0000FA000000}"/>
    <cellStyle name="20 % - Markeringsfarve1 2 7 3" xfId="9722" xr:uid="{00000000-0005-0000-0000-0000FB000000}"/>
    <cellStyle name="20 % - Markeringsfarve1 2 7 3 2" xfId="31752" xr:uid="{00000000-0005-0000-0000-0000FC000000}"/>
    <cellStyle name="20 % - Markeringsfarve1 2 7 3 3" xfId="26640" xr:uid="{00000000-0005-0000-0000-0000FD000000}"/>
    <cellStyle name="20 % - Markeringsfarve1 2 7 4" xfId="26641" xr:uid="{00000000-0005-0000-0000-0000FE000000}"/>
    <cellStyle name="20 % - Markeringsfarve1 2 7 4 2" xfId="32825" xr:uid="{00000000-0005-0000-0000-0000FF000000}"/>
    <cellStyle name="20 % - Markeringsfarve1 2 7 5" xfId="29934" xr:uid="{00000000-0005-0000-0000-000000010000}"/>
    <cellStyle name="20 % - Markeringsfarve1 2 7 6" xfId="26637" xr:uid="{00000000-0005-0000-0000-000001010000}"/>
    <cellStyle name="20 % - Markeringsfarve1 2 8" xfId="9723" xr:uid="{00000000-0005-0000-0000-000002010000}"/>
    <cellStyle name="20 % - Markeringsfarve1 2 8 2" xfId="9724" xr:uid="{00000000-0005-0000-0000-000003010000}"/>
    <cellStyle name="20 % - Markeringsfarve1 2 8 2 2" xfId="26644" xr:uid="{00000000-0005-0000-0000-000004010000}"/>
    <cellStyle name="20 % - Markeringsfarve1 2 8 2 2 2" xfId="32545" xr:uid="{00000000-0005-0000-0000-000005010000}"/>
    <cellStyle name="20 % - Markeringsfarve1 2 8 2 3" xfId="31083" xr:uid="{00000000-0005-0000-0000-000006010000}"/>
    <cellStyle name="20 % - Markeringsfarve1 2 8 2 4" xfId="26643" xr:uid="{00000000-0005-0000-0000-000007010000}"/>
    <cellStyle name="20 % - Markeringsfarve1 2 8 3" xfId="9725" xr:uid="{00000000-0005-0000-0000-000008010000}"/>
    <cellStyle name="20 % - Markeringsfarve1 2 8 3 2" xfId="31845" xr:uid="{00000000-0005-0000-0000-000009010000}"/>
    <cellStyle name="20 % - Markeringsfarve1 2 8 3 3" xfId="26645" xr:uid="{00000000-0005-0000-0000-00000A010000}"/>
    <cellStyle name="20 % - Markeringsfarve1 2 8 4" xfId="26646" xr:uid="{00000000-0005-0000-0000-00000B010000}"/>
    <cellStyle name="20 % - Markeringsfarve1 2 8 4 2" xfId="32824" xr:uid="{00000000-0005-0000-0000-00000C010000}"/>
    <cellStyle name="20 % - Markeringsfarve1 2 8 5" xfId="29935" xr:uid="{00000000-0005-0000-0000-00000D010000}"/>
    <cellStyle name="20 % - Markeringsfarve1 2 8 6" xfId="26642" xr:uid="{00000000-0005-0000-0000-00000E010000}"/>
    <cellStyle name="20 % - Markeringsfarve1 2 9" xfId="9726" xr:uid="{00000000-0005-0000-0000-00000F010000}"/>
    <cellStyle name="20 % - Markeringsfarve1 2 9 2" xfId="9727" xr:uid="{00000000-0005-0000-0000-000010010000}"/>
    <cellStyle name="20 % - Markeringsfarve1 2 9 2 2" xfId="31997" xr:uid="{00000000-0005-0000-0000-000011010000}"/>
    <cellStyle name="20 % - Markeringsfarve1 2 9 2 3" xfId="26648" xr:uid="{00000000-0005-0000-0000-000012010000}"/>
    <cellStyle name="20 % - Markeringsfarve1 2 9 3" xfId="30605" xr:uid="{00000000-0005-0000-0000-000013010000}"/>
    <cellStyle name="20 % - Markeringsfarve1 2 9 4" xfId="26647" xr:uid="{00000000-0005-0000-0000-000014010000}"/>
    <cellStyle name="20 % - Markeringsfarve1 3" xfId="728" xr:uid="{00000000-0005-0000-0000-000015010000}"/>
    <cellStyle name="20 % - Markeringsfarve1 3 10" xfId="9728" xr:uid="{00000000-0005-0000-0000-000016010000}"/>
    <cellStyle name="20 % - Markeringsfarve1 3 10 2" xfId="31219" xr:uid="{00000000-0005-0000-0000-000017010000}"/>
    <cellStyle name="20 % - Markeringsfarve1 3 10 3" xfId="26650" xr:uid="{00000000-0005-0000-0000-000018010000}"/>
    <cellStyle name="20 % - Markeringsfarve1 3 11" xfId="26651" xr:uid="{00000000-0005-0000-0000-000019010000}"/>
    <cellStyle name="20 % - Markeringsfarve1 3 11 2" xfId="32823" xr:uid="{00000000-0005-0000-0000-00001A010000}"/>
    <cellStyle name="20 % - Markeringsfarve1 3 12" xfId="29936" xr:uid="{00000000-0005-0000-0000-00001B010000}"/>
    <cellStyle name="20 % - Markeringsfarve1 3 13" xfId="26649" xr:uid="{00000000-0005-0000-0000-00001C010000}"/>
    <cellStyle name="20 % - Markeringsfarve1 3 2" xfId="729" xr:uid="{00000000-0005-0000-0000-00001D010000}"/>
    <cellStyle name="20 % - Markeringsfarve1 3 2 10" xfId="29937" xr:uid="{00000000-0005-0000-0000-00001E010000}"/>
    <cellStyle name="20 % - Markeringsfarve1 3 2 11" xfId="26652" xr:uid="{00000000-0005-0000-0000-00001F010000}"/>
    <cellStyle name="20 % - Markeringsfarve1 3 2 2" xfId="730" xr:uid="{00000000-0005-0000-0000-000020010000}"/>
    <cellStyle name="20 % - Markeringsfarve1 3 2 2 2" xfId="9729" xr:uid="{00000000-0005-0000-0000-000021010000}"/>
    <cellStyle name="20 % - Markeringsfarve1 3 2 2 2 2" xfId="26655" xr:uid="{00000000-0005-0000-0000-000022010000}"/>
    <cellStyle name="20 % - Markeringsfarve1 3 2 2 2 2 2" xfId="32127" xr:uid="{00000000-0005-0000-0000-000023010000}"/>
    <cellStyle name="20 % - Markeringsfarve1 3 2 2 2 3" xfId="30727" xr:uid="{00000000-0005-0000-0000-000024010000}"/>
    <cellStyle name="20 % - Markeringsfarve1 3 2 2 2 4" xfId="26654" xr:uid="{00000000-0005-0000-0000-000025010000}"/>
    <cellStyle name="20 % - Markeringsfarve1 3 2 2 3" xfId="9730" xr:uid="{00000000-0005-0000-0000-000026010000}"/>
    <cellStyle name="20 % - Markeringsfarve1 3 2 2 3 2" xfId="31380" xr:uid="{00000000-0005-0000-0000-000027010000}"/>
    <cellStyle name="20 % - Markeringsfarve1 3 2 2 3 3" xfId="26656" xr:uid="{00000000-0005-0000-0000-000028010000}"/>
    <cellStyle name="20 % - Markeringsfarve1 3 2 2 4" xfId="26657" xr:uid="{00000000-0005-0000-0000-000029010000}"/>
    <cellStyle name="20 % - Markeringsfarve1 3 2 2 4 2" xfId="32821" xr:uid="{00000000-0005-0000-0000-00002A010000}"/>
    <cellStyle name="20 % - Markeringsfarve1 3 2 2 5" xfId="29938" xr:uid="{00000000-0005-0000-0000-00002B010000}"/>
    <cellStyle name="20 % - Markeringsfarve1 3 2 2 6" xfId="26653" xr:uid="{00000000-0005-0000-0000-00002C010000}"/>
    <cellStyle name="20 % - Markeringsfarve1 3 2 3" xfId="9731" xr:uid="{00000000-0005-0000-0000-00002D010000}"/>
    <cellStyle name="20 % - Markeringsfarve1 3 2 3 2" xfId="9732" xr:uid="{00000000-0005-0000-0000-00002E010000}"/>
    <cellStyle name="20 % - Markeringsfarve1 3 2 3 2 2" xfId="26660" xr:uid="{00000000-0005-0000-0000-00002F010000}"/>
    <cellStyle name="20 % - Markeringsfarve1 3 2 3 2 2 2" xfId="32196" xr:uid="{00000000-0005-0000-0000-000030010000}"/>
    <cellStyle name="20 % - Markeringsfarve1 3 2 3 2 3" xfId="30785" xr:uid="{00000000-0005-0000-0000-000031010000}"/>
    <cellStyle name="20 % - Markeringsfarve1 3 2 3 2 4" xfId="26659" xr:uid="{00000000-0005-0000-0000-000032010000}"/>
    <cellStyle name="20 % - Markeringsfarve1 3 2 3 3" xfId="9733" xr:uid="{00000000-0005-0000-0000-000033010000}"/>
    <cellStyle name="20 % - Markeringsfarve1 3 2 3 3 2" xfId="31449" xr:uid="{00000000-0005-0000-0000-000034010000}"/>
    <cellStyle name="20 % - Markeringsfarve1 3 2 3 3 3" xfId="26661" xr:uid="{00000000-0005-0000-0000-000035010000}"/>
    <cellStyle name="20 % - Markeringsfarve1 3 2 3 4" xfId="26662" xr:uid="{00000000-0005-0000-0000-000036010000}"/>
    <cellStyle name="20 % - Markeringsfarve1 3 2 3 4 2" xfId="32820" xr:uid="{00000000-0005-0000-0000-000037010000}"/>
    <cellStyle name="20 % - Markeringsfarve1 3 2 3 5" xfId="29939" xr:uid="{00000000-0005-0000-0000-000038010000}"/>
    <cellStyle name="20 % - Markeringsfarve1 3 2 3 6" xfId="26658" xr:uid="{00000000-0005-0000-0000-000039010000}"/>
    <cellStyle name="20 % - Markeringsfarve1 3 2 4" xfId="9734" xr:uid="{00000000-0005-0000-0000-00003A010000}"/>
    <cellStyle name="20 % - Markeringsfarve1 3 2 4 2" xfId="9735" xr:uid="{00000000-0005-0000-0000-00003B010000}"/>
    <cellStyle name="20 % - Markeringsfarve1 3 2 4 2 2" xfId="26665" xr:uid="{00000000-0005-0000-0000-00003C010000}"/>
    <cellStyle name="20 % - Markeringsfarve1 3 2 4 2 2 2" xfId="32363" xr:uid="{00000000-0005-0000-0000-00003D010000}"/>
    <cellStyle name="20 % - Markeringsfarve1 3 2 4 2 3" xfId="30929" xr:uid="{00000000-0005-0000-0000-00003E010000}"/>
    <cellStyle name="20 % - Markeringsfarve1 3 2 4 2 4" xfId="26664" xr:uid="{00000000-0005-0000-0000-00003F010000}"/>
    <cellStyle name="20 % - Markeringsfarve1 3 2 4 3" xfId="9736" xr:uid="{00000000-0005-0000-0000-000040010000}"/>
    <cellStyle name="20 % - Markeringsfarve1 3 2 4 3 2" xfId="31662" xr:uid="{00000000-0005-0000-0000-000041010000}"/>
    <cellStyle name="20 % - Markeringsfarve1 3 2 4 3 3" xfId="26666" xr:uid="{00000000-0005-0000-0000-000042010000}"/>
    <cellStyle name="20 % - Markeringsfarve1 3 2 4 4" xfId="26667" xr:uid="{00000000-0005-0000-0000-000043010000}"/>
    <cellStyle name="20 % - Markeringsfarve1 3 2 4 4 2" xfId="32819" xr:uid="{00000000-0005-0000-0000-000044010000}"/>
    <cellStyle name="20 % - Markeringsfarve1 3 2 4 5" xfId="29940" xr:uid="{00000000-0005-0000-0000-000045010000}"/>
    <cellStyle name="20 % - Markeringsfarve1 3 2 4 6" xfId="26663" xr:uid="{00000000-0005-0000-0000-000046010000}"/>
    <cellStyle name="20 % - Markeringsfarve1 3 2 5" xfId="9737" xr:uid="{00000000-0005-0000-0000-000047010000}"/>
    <cellStyle name="20 % - Markeringsfarve1 3 2 5 2" xfId="9738" xr:uid="{00000000-0005-0000-0000-000048010000}"/>
    <cellStyle name="20 % - Markeringsfarve1 3 2 5 2 2" xfId="26670" xr:uid="{00000000-0005-0000-0000-000049010000}"/>
    <cellStyle name="20 % - Markeringsfarve1 3 2 5 2 2 2" xfId="32480" xr:uid="{00000000-0005-0000-0000-00004A010000}"/>
    <cellStyle name="20 % - Markeringsfarve1 3 2 5 2 3" xfId="31028" xr:uid="{00000000-0005-0000-0000-00004B010000}"/>
    <cellStyle name="20 % - Markeringsfarve1 3 2 5 2 4" xfId="26669" xr:uid="{00000000-0005-0000-0000-00004C010000}"/>
    <cellStyle name="20 % - Markeringsfarve1 3 2 5 3" xfId="9739" xr:uid="{00000000-0005-0000-0000-00004D010000}"/>
    <cellStyle name="20 % - Markeringsfarve1 3 2 5 3 2" xfId="31779" xr:uid="{00000000-0005-0000-0000-00004E010000}"/>
    <cellStyle name="20 % - Markeringsfarve1 3 2 5 3 3" xfId="26671" xr:uid="{00000000-0005-0000-0000-00004F010000}"/>
    <cellStyle name="20 % - Markeringsfarve1 3 2 5 4" xfId="26672" xr:uid="{00000000-0005-0000-0000-000050010000}"/>
    <cellStyle name="20 % - Markeringsfarve1 3 2 5 4 2" xfId="32818" xr:uid="{00000000-0005-0000-0000-000051010000}"/>
    <cellStyle name="20 % - Markeringsfarve1 3 2 5 5" xfId="29941" xr:uid="{00000000-0005-0000-0000-000052010000}"/>
    <cellStyle name="20 % - Markeringsfarve1 3 2 5 6" xfId="26668" xr:uid="{00000000-0005-0000-0000-000053010000}"/>
    <cellStyle name="20 % - Markeringsfarve1 3 2 6" xfId="9740" xr:uid="{00000000-0005-0000-0000-000054010000}"/>
    <cellStyle name="20 % - Markeringsfarve1 3 2 6 2" xfId="9741" xr:uid="{00000000-0005-0000-0000-000055010000}"/>
    <cellStyle name="20 % - Markeringsfarve1 3 2 6 2 2" xfId="26675" xr:uid="{00000000-0005-0000-0000-000056010000}"/>
    <cellStyle name="20 % - Markeringsfarve1 3 2 6 2 2 2" xfId="32549" xr:uid="{00000000-0005-0000-0000-000057010000}"/>
    <cellStyle name="20 % - Markeringsfarve1 3 2 6 2 3" xfId="31087" xr:uid="{00000000-0005-0000-0000-000058010000}"/>
    <cellStyle name="20 % - Markeringsfarve1 3 2 6 2 4" xfId="26674" xr:uid="{00000000-0005-0000-0000-000059010000}"/>
    <cellStyle name="20 % - Markeringsfarve1 3 2 6 3" xfId="9742" xr:uid="{00000000-0005-0000-0000-00005A010000}"/>
    <cellStyle name="20 % - Markeringsfarve1 3 2 6 3 2" xfId="31849" xr:uid="{00000000-0005-0000-0000-00005B010000}"/>
    <cellStyle name="20 % - Markeringsfarve1 3 2 6 3 3" xfId="26676" xr:uid="{00000000-0005-0000-0000-00005C010000}"/>
    <cellStyle name="20 % - Markeringsfarve1 3 2 6 4" xfId="26677" xr:uid="{00000000-0005-0000-0000-00005D010000}"/>
    <cellStyle name="20 % - Markeringsfarve1 3 2 6 4 2" xfId="32817" xr:uid="{00000000-0005-0000-0000-00005E010000}"/>
    <cellStyle name="20 % - Markeringsfarve1 3 2 6 5" xfId="29942" xr:uid="{00000000-0005-0000-0000-00005F010000}"/>
    <cellStyle name="20 % - Markeringsfarve1 3 2 6 6" xfId="26673" xr:uid="{00000000-0005-0000-0000-000060010000}"/>
    <cellStyle name="20 % - Markeringsfarve1 3 2 7" xfId="9743" xr:uid="{00000000-0005-0000-0000-000061010000}"/>
    <cellStyle name="20 % - Markeringsfarve1 3 2 7 2" xfId="9744" xr:uid="{00000000-0005-0000-0000-000062010000}"/>
    <cellStyle name="20 % - Markeringsfarve1 3 2 7 2 2" xfId="32020" xr:uid="{00000000-0005-0000-0000-000063010000}"/>
    <cellStyle name="20 % - Markeringsfarve1 3 2 7 2 3" xfId="26679" xr:uid="{00000000-0005-0000-0000-000064010000}"/>
    <cellStyle name="20 % - Markeringsfarve1 3 2 7 3" xfId="30628" xr:uid="{00000000-0005-0000-0000-000065010000}"/>
    <cellStyle name="20 % - Markeringsfarve1 3 2 7 4" xfId="26678" xr:uid="{00000000-0005-0000-0000-000066010000}"/>
    <cellStyle name="20 % - Markeringsfarve1 3 2 8" xfId="9745" xr:uid="{00000000-0005-0000-0000-000067010000}"/>
    <cellStyle name="20 % - Markeringsfarve1 3 2 8 2" xfId="31261" xr:uid="{00000000-0005-0000-0000-000068010000}"/>
    <cellStyle name="20 % - Markeringsfarve1 3 2 8 3" xfId="26680" xr:uid="{00000000-0005-0000-0000-000069010000}"/>
    <cellStyle name="20 % - Markeringsfarve1 3 2 9" xfId="26681" xr:uid="{00000000-0005-0000-0000-00006A010000}"/>
    <cellStyle name="20 % - Markeringsfarve1 3 2 9 2" xfId="32822" xr:uid="{00000000-0005-0000-0000-00006B010000}"/>
    <cellStyle name="20 % - Markeringsfarve1 3 3" xfId="731" xr:uid="{00000000-0005-0000-0000-00006C010000}"/>
    <cellStyle name="20 % - Markeringsfarve1 3 3 10" xfId="29943" xr:uid="{00000000-0005-0000-0000-00006D010000}"/>
    <cellStyle name="20 % - Markeringsfarve1 3 3 11" xfId="26682" xr:uid="{00000000-0005-0000-0000-00006E010000}"/>
    <cellStyle name="20 % - Markeringsfarve1 3 3 2" xfId="9746" xr:uid="{00000000-0005-0000-0000-00006F010000}"/>
    <cellStyle name="20 % - Markeringsfarve1 3 3 2 2" xfId="9747" xr:uid="{00000000-0005-0000-0000-000070010000}"/>
    <cellStyle name="20 % - Markeringsfarve1 3 3 2 2 2" xfId="26685" xr:uid="{00000000-0005-0000-0000-000071010000}"/>
    <cellStyle name="20 % - Markeringsfarve1 3 3 2 2 2 2" xfId="32166" xr:uid="{00000000-0005-0000-0000-000072010000}"/>
    <cellStyle name="20 % - Markeringsfarve1 3 3 2 2 3" xfId="30760" xr:uid="{00000000-0005-0000-0000-000073010000}"/>
    <cellStyle name="20 % - Markeringsfarve1 3 3 2 2 4" xfId="26684" xr:uid="{00000000-0005-0000-0000-000074010000}"/>
    <cellStyle name="20 % - Markeringsfarve1 3 3 2 3" xfId="9748" xr:uid="{00000000-0005-0000-0000-000075010000}"/>
    <cellStyle name="20 % - Markeringsfarve1 3 3 2 3 2" xfId="31419" xr:uid="{00000000-0005-0000-0000-000076010000}"/>
    <cellStyle name="20 % - Markeringsfarve1 3 3 2 3 3" xfId="26686" xr:uid="{00000000-0005-0000-0000-000077010000}"/>
    <cellStyle name="20 % - Markeringsfarve1 3 3 2 4" xfId="26687" xr:uid="{00000000-0005-0000-0000-000078010000}"/>
    <cellStyle name="20 % - Markeringsfarve1 3 3 2 4 2" xfId="32815" xr:uid="{00000000-0005-0000-0000-000079010000}"/>
    <cellStyle name="20 % - Markeringsfarve1 3 3 2 5" xfId="29944" xr:uid="{00000000-0005-0000-0000-00007A010000}"/>
    <cellStyle name="20 % - Markeringsfarve1 3 3 2 6" xfId="26683" xr:uid="{00000000-0005-0000-0000-00007B010000}"/>
    <cellStyle name="20 % - Markeringsfarve1 3 3 3" xfId="9749" xr:uid="{00000000-0005-0000-0000-00007C010000}"/>
    <cellStyle name="20 % - Markeringsfarve1 3 3 3 2" xfId="9750" xr:uid="{00000000-0005-0000-0000-00007D010000}"/>
    <cellStyle name="20 % - Markeringsfarve1 3 3 3 2 2" xfId="26690" xr:uid="{00000000-0005-0000-0000-00007E010000}"/>
    <cellStyle name="20 % - Markeringsfarve1 3 3 3 2 2 2" xfId="32197" xr:uid="{00000000-0005-0000-0000-00007F010000}"/>
    <cellStyle name="20 % - Markeringsfarve1 3 3 3 2 3" xfId="30786" xr:uid="{00000000-0005-0000-0000-000080010000}"/>
    <cellStyle name="20 % - Markeringsfarve1 3 3 3 2 4" xfId="26689" xr:uid="{00000000-0005-0000-0000-000081010000}"/>
    <cellStyle name="20 % - Markeringsfarve1 3 3 3 3" xfId="9751" xr:uid="{00000000-0005-0000-0000-000082010000}"/>
    <cellStyle name="20 % - Markeringsfarve1 3 3 3 3 2" xfId="31450" xr:uid="{00000000-0005-0000-0000-000083010000}"/>
    <cellStyle name="20 % - Markeringsfarve1 3 3 3 3 3" xfId="26691" xr:uid="{00000000-0005-0000-0000-000084010000}"/>
    <cellStyle name="20 % - Markeringsfarve1 3 3 3 4" xfId="26692" xr:uid="{00000000-0005-0000-0000-000085010000}"/>
    <cellStyle name="20 % - Markeringsfarve1 3 3 3 4 2" xfId="32814" xr:uid="{00000000-0005-0000-0000-000086010000}"/>
    <cellStyle name="20 % - Markeringsfarve1 3 3 3 5" xfId="29945" xr:uid="{00000000-0005-0000-0000-000087010000}"/>
    <cellStyle name="20 % - Markeringsfarve1 3 3 3 6" xfId="26688" xr:uid="{00000000-0005-0000-0000-000088010000}"/>
    <cellStyle name="20 % - Markeringsfarve1 3 3 4" xfId="9752" xr:uid="{00000000-0005-0000-0000-000089010000}"/>
    <cellStyle name="20 % - Markeringsfarve1 3 3 4 2" xfId="9753" xr:uid="{00000000-0005-0000-0000-00008A010000}"/>
    <cellStyle name="20 % - Markeringsfarve1 3 3 4 2 2" xfId="26695" xr:uid="{00000000-0005-0000-0000-00008B010000}"/>
    <cellStyle name="20 % - Markeringsfarve1 3 3 4 2 2 2" xfId="32402" xr:uid="{00000000-0005-0000-0000-00008C010000}"/>
    <cellStyle name="20 % - Markeringsfarve1 3 3 4 2 3" xfId="30962" xr:uid="{00000000-0005-0000-0000-00008D010000}"/>
    <cellStyle name="20 % - Markeringsfarve1 3 3 4 2 4" xfId="26694" xr:uid="{00000000-0005-0000-0000-00008E010000}"/>
    <cellStyle name="20 % - Markeringsfarve1 3 3 4 3" xfId="9754" xr:uid="{00000000-0005-0000-0000-00008F010000}"/>
    <cellStyle name="20 % - Markeringsfarve1 3 3 4 3 2" xfId="31701" xr:uid="{00000000-0005-0000-0000-000090010000}"/>
    <cellStyle name="20 % - Markeringsfarve1 3 3 4 3 3" xfId="26696" xr:uid="{00000000-0005-0000-0000-000091010000}"/>
    <cellStyle name="20 % - Markeringsfarve1 3 3 4 4" xfId="26697" xr:uid="{00000000-0005-0000-0000-000092010000}"/>
    <cellStyle name="20 % - Markeringsfarve1 3 3 4 4 2" xfId="32813" xr:uid="{00000000-0005-0000-0000-000093010000}"/>
    <cellStyle name="20 % - Markeringsfarve1 3 3 4 5" xfId="29946" xr:uid="{00000000-0005-0000-0000-000094010000}"/>
    <cellStyle name="20 % - Markeringsfarve1 3 3 4 6" xfId="26693" xr:uid="{00000000-0005-0000-0000-000095010000}"/>
    <cellStyle name="20 % - Markeringsfarve1 3 3 5" xfId="9755" xr:uid="{00000000-0005-0000-0000-000096010000}"/>
    <cellStyle name="20 % - Markeringsfarve1 3 3 5 2" xfId="9756" xr:uid="{00000000-0005-0000-0000-000097010000}"/>
    <cellStyle name="20 % - Markeringsfarve1 3 3 5 2 2" xfId="26700" xr:uid="{00000000-0005-0000-0000-000098010000}"/>
    <cellStyle name="20 % - Markeringsfarve1 3 3 5 2 2 2" xfId="32519" xr:uid="{00000000-0005-0000-0000-000099010000}"/>
    <cellStyle name="20 % - Markeringsfarve1 3 3 5 2 3" xfId="31061" xr:uid="{00000000-0005-0000-0000-00009A010000}"/>
    <cellStyle name="20 % - Markeringsfarve1 3 3 5 2 4" xfId="26699" xr:uid="{00000000-0005-0000-0000-00009B010000}"/>
    <cellStyle name="20 % - Markeringsfarve1 3 3 5 3" xfId="9757" xr:uid="{00000000-0005-0000-0000-00009C010000}"/>
    <cellStyle name="20 % - Markeringsfarve1 3 3 5 3 2" xfId="31818" xr:uid="{00000000-0005-0000-0000-00009D010000}"/>
    <cellStyle name="20 % - Markeringsfarve1 3 3 5 3 3" xfId="26701" xr:uid="{00000000-0005-0000-0000-00009E010000}"/>
    <cellStyle name="20 % - Markeringsfarve1 3 3 5 4" xfId="26702" xr:uid="{00000000-0005-0000-0000-00009F010000}"/>
    <cellStyle name="20 % - Markeringsfarve1 3 3 5 4 2" xfId="32812" xr:uid="{00000000-0005-0000-0000-0000A0010000}"/>
    <cellStyle name="20 % - Markeringsfarve1 3 3 5 5" xfId="29947" xr:uid="{00000000-0005-0000-0000-0000A1010000}"/>
    <cellStyle name="20 % - Markeringsfarve1 3 3 5 6" xfId="26698" xr:uid="{00000000-0005-0000-0000-0000A2010000}"/>
    <cellStyle name="20 % - Markeringsfarve1 3 3 6" xfId="9758" xr:uid="{00000000-0005-0000-0000-0000A3010000}"/>
    <cellStyle name="20 % - Markeringsfarve1 3 3 6 2" xfId="9759" xr:uid="{00000000-0005-0000-0000-0000A4010000}"/>
    <cellStyle name="20 % - Markeringsfarve1 3 3 6 2 2" xfId="26705" xr:uid="{00000000-0005-0000-0000-0000A5010000}"/>
    <cellStyle name="20 % - Markeringsfarve1 3 3 6 2 2 2" xfId="32550" xr:uid="{00000000-0005-0000-0000-0000A6010000}"/>
    <cellStyle name="20 % - Markeringsfarve1 3 3 6 2 3" xfId="31088" xr:uid="{00000000-0005-0000-0000-0000A7010000}"/>
    <cellStyle name="20 % - Markeringsfarve1 3 3 6 2 4" xfId="26704" xr:uid="{00000000-0005-0000-0000-0000A8010000}"/>
    <cellStyle name="20 % - Markeringsfarve1 3 3 6 3" xfId="9760" xr:uid="{00000000-0005-0000-0000-0000A9010000}"/>
    <cellStyle name="20 % - Markeringsfarve1 3 3 6 3 2" xfId="31850" xr:uid="{00000000-0005-0000-0000-0000AA010000}"/>
    <cellStyle name="20 % - Markeringsfarve1 3 3 6 3 3" xfId="26706" xr:uid="{00000000-0005-0000-0000-0000AB010000}"/>
    <cellStyle name="20 % - Markeringsfarve1 3 3 6 4" xfId="26707" xr:uid="{00000000-0005-0000-0000-0000AC010000}"/>
    <cellStyle name="20 % - Markeringsfarve1 3 3 6 4 2" xfId="32811" xr:uid="{00000000-0005-0000-0000-0000AD010000}"/>
    <cellStyle name="20 % - Markeringsfarve1 3 3 6 5" xfId="29948" xr:uid="{00000000-0005-0000-0000-0000AE010000}"/>
    <cellStyle name="20 % - Markeringsfarve1 3 3 6 6" xfId="26703" xr:uid="{00000000-0005-0000-0000-0000AF010000}"/>
    <cellStyle name="20 % - Markeringsfarve1 3 3 7" xfId="9761" xr:uid="{00000000-0005-0000-0000-0000B0010000}"/>
    <cellStyle name="20 % - Markeringsfarve1 3 3 7 2" xfId="9762" xr:uid="{00000000-0005-0000-0000-0000B1010000}"/>
    <cellStyle name="20 % - Markeringsfarve1 3 3 7 2 2" xfId="32053" xr:uid="{00000000-0005-0000-0000-0000B2010000}"/>
    <cellStyle name="20 % - Markeringsfarve1 3 3 7 2 3" xfId="26709" xr:uid="{00000000-0005-0000-0000-0000B3010000}"/>
    <cellStyle name="20 % - Markeringsfarve1 3 3 7 3" xfId="30661" xr:uid="{00000000-0005-0000-0000-0000B4010000}"/>
    <cellStyle name="20 % - Markeringsfarve1 3 3 7 4" xfId="26708" xr:uid="{00000000-0005-0000-0000-0000B5010000}"/>
    <cellStyle name="20 % - Markeringsfarve1 3 3 8" xfId="9763" xr:uid="{00000000-0005-0000-0000-0000B6010000}"/>
    <cellStyle name="20 % - Markeringsfarve1 3 3 8 2" xfId="31300" xr:uid="{00000000-0005-0000-0000-0000B7010000}"/>
    <cellStyle name="20 % - Markeringsfarve1 3 3 8 3" xfId="26710" xr:uid="{00000000-0005-0000-0000-0000B8010000}"/>
    <cellStyle name="20 % - Markeringsfarve1 3 3 9" xfId="26711" xr:uid="{00000000-0005-0000-0000-0000B9010000}"/>
    <cellStyle name="20 % - Markeringsfarve1 3 3 9 2" xfId="32816" xr:uid="{00000000-0005-0000-0000-0000BA010000}"/>
    <cellStyle name="20 % - Markeringsfarve1 3 4" xfId="9764" xr:uid="{00000000-0005-0000-0000-0000BB010000}"/>
    <cellStyle name="20 % - Markeringsfarve1 3 4 2" xfId="9765" xr:uid="{00000000-0005-0000-0000-0000BC010000}"/>
    <cellStyle name="20 % - Markeringsfarve1 3 4 2 2" xfId="26714" xr:uid="{00000000-0005-0000-0000-0000BD010000}"/>
    <cellStyle name="20 % - Markeringsfarve1 3 4 2 2 2" xfId="32088" xr:uid="{00000000-0005-0000-0000-0000BE010000}"/>
    <cellStyle name="20 % - Markeringsfarve1 3 4 2 3" xfId="30694" xr:uid="{00000000-0005-0000-0000-0000BF010000}"/>
    <cellStyle name="20 % - Markeringsfarve1 3 4 2 4" xfId="26713" xr:uid="{00000000-0005-0000-0000-0000C0010000}"/>
    <cellStyle name="20 % - Markeringsfarve1 3 4 3" xfId="9766" xr:uid="{00000000-0005-0000-0000-0000C1010000}"/>
    <cellStyle name="20 % - Markeringsfarve1 3 4 3 2" xfId="31341" xr:uid="{00000000-0005-0000-0000-0000C2010000}"/>
    <cellStyle name="20 % - Markeringsfarve1 3 4 3 3" xfId="26715" xr:uid="{00000000-0005-0000-0000-0000C3010000}"/>
    <cellStyle name="20 % - Markeringsfarve1 3 4 4" xfId="26716" xr:uid="{00000000-0005-0000-0000-0000C4010000}"/>
    <cellStyle name="20 % - Markeringsfarve1 3 4 4 2" xfId="32810" xr:uid="{00000000-0005-0000-0000-0000C5010000}"/>
    <cellStyle name="20 % - Markeringsfarve1 3 4 5" xfId="29949" xr:uid="{00000000-0005-0000-0000-0000C6010000}"/>
    <cellStyle name="20 % - Markeringsfarve1 3 4 6" xfId="26712" xr:uid="{00000000-0005-0000-0000-0000C7010000}"/>
    <cellStyle name="20 % - Markeringsfarve1 3 5" xfId="9767" xr:uid="{00000000-0005-0000-0000-0000C8010000}"/>
    <cellStyle name="20 % - Markeringsfarve1 3 5 2" xfId="9768" xr:uid="{00000000-0005-0000-0000-0000C9010000}"/>
    <cellStyle name="20 % - Markeringsfarve1 3 5 2 2" xfId="26719" xr:uid="{00000000-0005-0000-0000-0000CA010000}"/>
    <cellStyle name="20 % - Markeringsfarve1 3 5 2 2 2" xfId="32195" xr:uid="{00000000-0005-0000-0000-0000CB010000}"/>
    <cellStyle name="20 % - Markeringsfarve1 3 5 2 3" xfId="30784" xr:uid="{00000000-0005-0000-0000-0000CC010000}"/>
    <cellStyle name="20 % - Markeringsfarve1 3 5 2 4" xfId="26718" xr:uid="{00000000-0005-0000-0000-0000CD010000}"/>
    <cellStyle name="20 % - Markeringsfarve1 3 5 3" xfId="9769" xr:uid="{00000000-0005-0000-0000-0000CE010000}"/>
    <cellStyle name="20 % - Markeringsfarve1 3 5 3 2" xfId="31448" xr:uid="{00000000-0005-0000-0000-0000CF010000}"/>
    <cellStyle name="20 % - Markeringsfarve1 3 5 3 3" xfId="26720" xr:uid="{00000000-0005-0000-0000-0000D0010000}"/>
    <cellStyle name="20 % - Markeringsfarve1 3 5 4" xfId="26721" xr:uid="{00000000-0005-0000-0000-0000D1010000}"/>
    <cellStyle name="20 % - Markeringsfarve1 3 5 4 2" xfId="32809" xr:uid="{00000000-0005-0000-0000-0000D2010000}"/>
    <cellStyle name="20 % - Markeringsfarve1 3 5 5" xfId="29950" xr:uid="{00000000-0005-0000-0000-0000D3010000}"/>
    <cellStyle name="20 % - Markeringsfarve1 3 5 6" xfId="26717" xr:uid="{00000000-0005-0000-0000-0000D4010000}"/>
    <cellStyle name="20 % - Markeringsfarve1 3 6" xfId="9770" xr:uid="{00000000-0005-0000-0000-0000D5010000}"/>
    <cellStyle name="20 % - Markeringsfarve1 3 6 2" xfId="9771" xr:uid="{00000000-0005-0000-0000-0000D6010000}"/>
    <cellStyle name="20 % - Markeringsfarve1 3 6 2 2" xfId="26724" xr:uid="{00000000-0005-0000-0000-0000D7010000}"/>
    <cellStyle name="20 % - Markeringsfarve1 3 6 2 2 2" xfId="32324" xr:uid="{00000000-0005-0000-0000-0000D8010000}"/>
    <cellStyle name="20 % - Markeringsfarve1 3 6 2 3" xfId="30896" xr:uid="{00000000-0005-0000-0000-0000D9010000}"/>
    <cellStyle name="20 % - Markeringsfarve1 3 6 2 4" xfId="26723" xr:uid="{00000000-0005-0000-0000-0000DA010000}"/>
    <cellStyle name="20 % - Markeringsfarve1 3 6 3" xfId="9772" xr:uid="{00000000-0005-0000-0000-0000DB010000}"/>
    <cellStyle name="20 % - Markeringsfarve1 3 6 3 2" xfId="31623" xr:uid="{00000000-0005-0000-0000-0000DC010000}"/>
    <cellStyle name="20 % - Markeringsfarve1 3 6 3 3" xfId="26725" xr:uid="{00000000-0005-0000-0000-0000DD010000}"/>
    <cellStyle name="20 % - Markeringsfarve1 3 6 4" xfId="26726" xr:uid="{00000000-0005-0000-0000-0000DE010000}"/>
    <cellStyle name="20 % - Markeringsfarve1 3 6 4 2" xfId="32808" xr:uid="{00000000-0005-0000-0000-0000DF010000}"/>
    <cellStyle name="20 % - Markeringsfarve1 3 6 5" xfId="29951" xr:uid="{00000000-0005-0000-0000-0000E0010000}"/>
    <cellStyle name="20 % - Markeringsfarve1 3 6 6" xfId="26722" xr:uid="{00000000-0005-0000-0000-0000E1010000}"/>
    <cellStyle name="20 % - Markeringsfarve1 3 7" xfId="9773" xr:uid="{00000000-0005-0000-0000-0000E2010000}"/>
    <cellStyle name="20 % - Markeringsfarve1 3 7 2" xfId="9774" xr:uid="{00000000-0005-0000-0000-0000E3010000}"/>
    <cellStyle name="20 % - Markeringsfarve1 3 7 2 2" xfId="26729" xr:uid="{00000000-0005-0000-0000-0000E4010000}"/>
    <cellStyle name="20 % - Markeringsfarve1 3 7 2 2 2" xfId="32441" xr:uid="{00000000-0005-0000-0000-0000E5010000}"/>
    <cellStyle name="20 % - Markeringsfarve1 3 7 2 3" xfId="30995" xr:uid="{00000000-0005-0000-0000-0000E6010000}"/>
    <cellStyle name="20 % - Markeringsfarve1 3 7 2 4" xfId="26728" xr:uid="{00000000-0005-0000-0000-0000E7010000}"/>
    <cellStyle name="20 % - Markeringsfarve1 3 7 3" xfId="9775" xr:uid="{00000000-0005-0000-0000-0000E8010000}"/>
    <cellStyle name="20 % - Markeringsfarve1 3 7 3 2" xfId="31740" xr:uid="{00000000-0005-0000-0000-0000E9010000}"/>
    <cellStyle name="20 % - Markeringsfarve1 3 7 3 3" xfId="26730" xr:uid="{00000000-0005-0000-0000-0000EA010000}"/>
    <cellStyle name="20 % - Markeringsfarve1 3 7 4" xfId="26731" xr:uid="{00000000-0005-0000-0000-0000EB010000}"/>
    <cellStyle name="20 % - Markeringsfarve1 3 7 4 2" xfId="32807" xr:uid="{00000000-0005-0000-0000-0000EC010000}"/>
    <cellStyle name="20 % - Markeringsfarve1 3 7 5" xfId="29952" xr:uid="{00000000-0005-0000-0000-0000ED010000}"/>
    <cellStyle name="20 % - Markeringsfarve1 3 7 6" xfId="26727" xr:uid="{00000000-0005-0000-0000-0000EE010000}"/>
    <cellStyle name="20 % - Markeringsfarve1 3 8" xfId="9776" xr:uid="{00000000-0005-0000-0000-0000EF010000}"/>
    <cellStyle name="20 % - Markeringsfarve1 3 8 2" xfId="9777" xr:uid="{00000000-0005-0000-0000-0000F0010000}"/>
    <cellStyle name="20 % - Markeringsfarve1 3 8 2 2" xfId="26734" xr:uid="{00000000-0005-0000-0000-0000F1010000}"/>
    <cellStyle name="20 % - Markeringsfarve1 3 8 2 2 2" xfId="32548" xr:uid="{00000000-0005-0000-0000-0000F2010000}"/>
    <cellStyle name="20 % - Markeringsfarve1 3 8 2 3" xfId="31086" xr:uid="{00000000-0005-0000-0000-0000F3010000}"/>
    <cellStyle name="20 % - Markeringsfarve1 3 8 2 4" xfId="26733" xr:uid="{00000000-0005-0000-0000-0000F4010000}"/>
    <cellStyle name="20 % - Markeringsfarve1 3 8 3" xfId="9778" xr:uid="{00000000-0005-0000-0000-0000F5010000}"/>
    <cellStyle name="20 % - Markeringsfarve1 3 8 3 2" xfId="31848" xr:uid="{00000000-0005-0000-0000-0000F6010000}"/>
    <cellStyle name="20 % - Markeringsfarve1 3 8 3 3" xfId="26735" xr:uid="{00000000-0005-0000-0000-0000F7010000}"/>
    <cellStyle name="20 % - Markeringsfarve1 3 8 4" xfId="26736" xr:uid="{00000000-0005-0000-0000-0000F8010000}"/>
    <cellStyle name="20 % - Markeringsfarve1 3 8 4 2" xfId="32806" xr:uid="{00000000-0005-0000-0000-0000F9010000}"/>
    <cellStyle name="20 % - Markeringsfarve1 3 8 5" xfId="29953" xr:uid="{00000000-0005-0000-0000-0000FA010000}"/>
    <cellStyle name="20 % - Markeringsfarve1 3 8 6" xfId="26732" xr:uid="{00000000-0005-0000-0000-0000FB010000}"/>
    <cellStyle name="20 % - Markeringsfarve1 3 9" xfId="9779" xr:uid="{00000000-0005-0000-0000-0000FC010000}"/>
    <cellStyle name="20 % - Markeringsfarve1 3 9 2" xfId="9780" xr:uid="{00000000-0005-0000-0000-0000FD010000}"/>
    <cellStyle name="20 % - Markeringsfarve1 3 9 2 2" xfId="31987" xr:uid="{00000000-0005-0000-0000-0000FE010000}"/>
    <cellStyle name="20 % - Markeringsfarve1 3 9 2 3" xfId="26738" xr:uid="{00000000-0005-0000-0000-0000FF010000}"/>
    <cellStyle name="20 % - Markeringsfarve1 3 9 3" xfId="30595" xr:uid="{00000000-0005-0000-0000-000000020000}"/>
    <cellStyle name="20 % - Markeringsfarve1 3 9 4" xfId="26737" xr:uid="{00000000-0005-0000-0000-000001020000}"/>
    <cellStyle name="20 % - Markeringsfarve1 4" xfId="732" xr:uid="{00000000-0005-0000-0000-000002020000}"/>
    <cellStyle name="20 % - Markeringsfarve1 4 10" xfId="29954" xr:uid="{00000000-0005-0000-0000-000003020000}"/>
    <cellStyle name="20 % - Markeringsfarve1 4 11" xfId="26739" xr:uid="{00000000-0005-0000-0000-000004020000}"/>
    <cellStyle name="20 % - Markeringsfarve1 4 2" xfId="733" xr:uid="{00000000-0005-0000-0000-000005020000}"/>
    <cellStyle name="20 % - Markeringsfarve1 4 2 2" xfId="9781" xr:uid="{00000000-0005-0000-0000-000006020000}"/>
    <cellStyle name="20 % - Markeringsfarve1 4 2 2 2" xfId="26742" xr:uid="{00000000-0005-0000-0000-000007020000}"/>
    <cellStyle name="20 % - Markeringsfarve1 4 2 2 2 2" xfId="32113" xr:uid="{00000000-0005-0000-0000-000008020000}"/>
    <cellStyle name="20 % - Markeringsfarve1 4 2 2 3" xfId="30715" xr:uid="{00000000-0005-0000-0000-000009020000}"/>
    <cellStyle name="20 % - Markeringsfarve1 4 2 2 4" xfId="26741" xr:uid="{00000000-0005-0000-0000-00000A020000}"/>
    <cellStyle name="20 % - Markeringsfarve1 4 2 3" xfId="9782" xr:uid="{00000000-0005-0000-0000-00000B020000}"/>
    <cellStyle name="20 % - Markeringsfarve1 4 2 3 2" xfId="31366" xr:uid="{00000000-0005-0000-0000-00000C020000}"/>
    <cellStyle name="20 % - Markeringsfarve1 4 2 3 3" xfId="26743" xr:uid="{00000000-0005-0000-0000-00000D020000}"/>
    <cellStyle name="20 % - Markeringsfarve1 4 2 4" xfId="26744" xr:uid="{00000000-0005-0000-0000-00000E020000}"/>
    <cellStyle name="20 % - Markeringsfarve1 4 2 4 2" xfId="32804" xr:uid="{00000000-0005-0000-0000-00000F020000}"/>
    <cellStyle name="20 % - Markeringsfarve1 4 2 5" xfId="29955" xr:uid="{00000000-0005-0000-0000-000010020000}"/>
    <cellStyle name="20 % - Markeringsfarve1 4 2 6" xfId="26740" xr:uid="{00000000-0005-0000-0000-000011020000}"/>
    <cellStyle name="20 % - Markeringsfarve1 4 3" xfId="9783" xr:uid="{00000000-0005-0000-0000-000012020000}"/>
    <cellStyle name="20 % - Markeringsfarve1 4 3 2" xfId="9784" xr:uid="{00000000-0005-0000-0000-000013020000}"/>
    <cellStyle name="20 % - Markeringsfarve1 4 3 2 2" xfId="26747" xr:uid="{00000000-0005-0000-0000-000014020000}"/>
    <cellStyle name="20 % - Markeringsfarve1 4 3 2 2 2" xfId="32198" xr:uid="{00000000-0005-0000-0000-000015020000}"/>
    <cellStyle name="20 % - Markeringsfarve1 4 3 2 3" xfId="30787" xr:uid="{00000000-0005-0000-0000-000016020000}"/>
    <cellStyle name="20 % - Markeringsfarve1 4 3 2 4" xfId="26746" xr:uid="{00000000-0005-0000-0000-000017020000}"/>
    <cellStyle name="20 % - Markeringsfarve1 4 3 3" xfId="9785" xr:uid="{00000000-0005-0000-0000-000018020000}"/>
    <cellStyle name="20 % - Markeringsfarve1 4 3 3 2" xfId="31451" xr:uid="{00000000-0005-0000-0000-000019020000}"/>
    <cellStyle name="20 % - Markeringsfarve1 4 3 3 3" xfId="26748" xr:uid="{00000000-0005-0000-0000-00001A020000}"/>
    <cellStyle name="20 % - Markeringsfarve1 4 3 4" xfId="26749" xr:uid="{00000000-0005-0000-0000-00001B020000}"/>
    <cellStyle name="20 % - Markeringsfarve1 4 3 4 2" xfId="32803" xr:uid="{00000000-0005-0000-0000-00001C020000}"/>
    <cellStyle name="20 % - Markeringsfarve1 4 3 5" xfId="29956" xr:uid="{00000000-0005-0000-0000-00001D020000}"/>
    <cellStyle name="20 % - Markeringsfarve1 4 3 6" xfId="26745" xr:uid="{00000000-0005-0000-0000-00001E020000}"/>
    <cellStyle name="20 % - Markeringsfarve1 4 4" xfId="9786" xr:uid="{00000000-0005-0000-0000-00001F020000}"/>
    <cellStyle name="20 % - Markeringsfarve1 4 4 2" xfId="9787" xr:uid="{00000000-0005-0000-0000-000020020000}"/>
    <cellStyle name="20 % - Markeringsfarve1 4 4 2 2" xfId="26752" xr:uid="{00000000-0005-0000-0000-000021020000}"/>
    <cellStyle name="20 % - Markeringsfarve1 4 4 2 2 2" xfId="32349" xr:uid="{00000000-0005-0000-0000-000022020000}"/>
    <cellStyle name="20 % - Markeringsfarve1 4 4 2 3" xfId="30917" xr:uid="{00000000-0005-0000-0000-000023020000}"/>
    <cellStyle name="20 % - Markeringsfarve1 4 4 2 4" xfId="26751" xr:uid="{00000000-0005-0000-0000-000024020000}"/>
    <cellStyle name="20 % - Markeringsfarve1 4 4 3" xfId="9788" xr:uid="{00000000-0005-0000-0000-000025020000}"/>
    <cellStyle name="20 % - Markeringsfarve1 4 4 3 2" xfId="31648" xr:uid="{00000000-0005-0000-0000-000026020000}"/>
    <cellStyle name="20 % - Markeringsfarve1 4 4 3 3" xfId="26753" xr:uid="{00000000-0005-0000-0000-000027020000}"/>
    <cellStyle name="20 % - Markeringsfarve1 4 4 4" xfId="26754" xr:uid="{00000000-0005-0000-0000-000028020000}"/>
    <cellStyle name="20 % - Markeringsfarve1 4 4 4 2" xfId="32802" xr:uid="{00000000-0005-0000-0000-000029020000}"/>
    <cellStyle name="20 % - Markeringsfarve1 4 4 5" xfId="29957" xr:uid="{00000000-0005-0000-0000-00002A020000}"/>
    <cellStyle name="20 % - Markeringsfarve1 4 4 6" xfId="26750" xr:uid="{00000000-0005-0000-0000-00002B020000}"/>
    <cellStyle name="20 % - Markeringsfarve1 4 5" xfId="9789" xr:uid="{00000000-0005-0000-0000-00002C020000}"/>
    <cellStyle name="20 % - Markeringsfarve1 4 5 2" xfId="9790" xr:uid="{00000000-0005-0000-0000-00002D020000}"/>
    <cellStyle name="20 % - Markeringsfarve1 4 5 2 2" xfId="26757" xr:uid="{00000000-0005-0000-0000-00002E020000}"/>
    <cellStyle name="20 % - Markeringsfarve1 4 5 2 2 2" xfId="32466" xr:uid="{00000000-0005-0000-0000-00002F020000}"/>
    <cellStyle name="20 % - Markeringsfarve1 4 5 2 3" xfId="31016" xr:uid="{00000000-0005-0000-0000-000030020000}"/>
    <cellStyle name="20 % - Markeringsfarve1 4 5 2 4" xfId="26756" xr:uid="{00000000-0005-0000-0000-000031020000}"/>
    <cellStyle name="20 % - Markeringsfarve1 4 5 3" xfId="9791" xr:uid="{00000000-0005-0000-0000-000032020000}"/>
    <cellStyle name="20 % - Markeringsfarve1 4 5 3 2" xfId="31765" xr:uid="{00000000-0005-0000-0000-000033020000}"/>
    <cellStyle name="20 % - Markeringsfarve1 4 5 3 3" xfId="26758" xr:uid="{00000000-0005-0000-0000-000034020000}"/>
    <cellStyle name="20 % - Markeringsfarve1 4 5 4" xfId="26759" xr:uid="{00000000-0005-0000-0000-000035020000}"/>
    <cellStyle name="20 % - Markeringsfarve1 4 5 4 2" xfId="32801" xr:uid="{00000000-0005-0000-0000-000036020000}"/>
    <cellStyle name="20 % - Markeringsfarve1 4 5 5" xfId="29958" xr:uid="{00000000-0005-0000-0000-000037020000}"/>
    <cellStyle name="20 % - Markeringsfarve1 4 5 6" xfId="26755" xr:uid="{00000000-0005-0000-0000-000038020000}"/>
    <cellStyle name="20 % - Markeringsfarve1 4 6" xfId="9792" xr:uid="{00000000-0005-0000-0000-000039020000}"/>
    <cellStyle name="20 % - Markeringsfarve1 4 6 2" xfId="9793" xr:uid="{00000000-0005-0000-0000-00003A020000}"/>
    <cellStyle name="20 % - Markeringsfarve1 4 6 2 2" xfId="26762" xr:uid="{00000000-0005-0000-0000-00003B020000}"/>
    <cellStyle name="20 % - Markeringsfarve1 4 6 2 2 2" xfId="32551" xr:uid="{00000000-0005-0000-0000-00003C020000}"/>
    <cellStyle name="20 % - Markeringsfarve1 4 6 2 3" xfId="31089" xr:uid="{00000000-0005-0000-0000-00003D020000}"/>
    <cellStyle name="20 % - Markeringsfarve1 4 6 2 4" xfId="26761" xr:uid="{00000000-0005-0000-0000-00003E020000}"/>
    <cellStyle name="20 % - Markeringsfarve1 4 6 3" xfId="9794" xr:uid="{00000000-0005-0000-0000-00003F020000}"/>
    <cellStyle name="20 % - Markeringsfarve1 4 6 3 2" xfId="31851" xr:uid="{00000000-0005-0000-0000-000040020000}"/>
    <cellStyle name="20 % - Markeringsfarve1 4 6 3 3" xfId="26763" xr:uid="{00000000-0005-0000-0000-000041020000}"/>
    <cellStyle name="20 % - Markeringsfarve1 4 6 4" xfId="26764" xr:uid="{00000000-0005-0000-0000-000042020000}"/>
    <cellStyle name="20 % - Markeringsfarve1 4 6 4 2" xfId="32800" xr:uid="{00000000-0005-0000-0000-000043020000}"/>
    <cellStyle name="20 % - Markeringsfarve1 4 6 5" xfId="29959" xr:uid="{00000000-0005-0000-0000-000044020000}"/>
    <cellStyle name="20 % - Markeringsfarve1 4 6 6" xfId="26760" xr:uid="{00000000-0005-0000-0000-000045020000}"/>
    <cellStyle name="20 % - Markeringsfarve1 4 7" xfId="9795" xr:uid="{00000000-0005-0000-0000-000046020000}"/>
    <cellStyle name="20 % - Markeringsfarve1 4 7 2" xfId="9796" xr:uid="{00000000-0005-0000-0000-000047020000}"/>
    <cellStyle name="20 % - Markeringsfarve1 4 7 2 2" xfId="32008" xr:uid="{00000000-0005-0000-0000-000048020000}"/>
    <cellStyle name="20 % - Markeringsfarve1 4 7 2 3" xfId="26766" xr:uid="{00000000-0005-0000-0000-000049020000}"/>
    <cellStyle name="20 % - Markeringsfarve1 4 7 3" xfId="30616" xr:uid="{00000000-0005-0000-0000-00004A020000}"/>
    <cellStyle name="20 % - Markeringsfarve1 4 7 4" xfId="26765" xr:uid="{00000000-0005-0000-0000-00004B020000}"/>
    <cellStyle name="20 % - Markeringsfarve1 4 8" xfId="9797" xr:uid="{00000000-0005-0000-0000-00004C020000}"/>
    <cellStyle name="20 % - Markeringsfarve1 4 8 2" xfId="31247" xr:uid="{00000000-0005-0000-0000-00004D020000}"/>
    <cellStyle name="20 % - Markeringsfarve1 4 8 3" xfId="26767" xr:uid="{00000000-0005-0000-0000-00004E020000}"/>
    <cellStyle name="20 % - Markeringsfarve1 4 9" xfId="26768" xr:uid="{00000000-0005-0000-0000-00004F020000}"/>
    <cellStyle name="20 % - Markeringsfarve1 4 9 2" xfId="32805" xr:uid="{00000000-0005-0000-0000-000050020000}"/>
    <cellStyle name="20 % - Markeringsfarve1 5" xfId="734" xr:uid="{00000000-0005-0000-0000-000051020000}"/>
    <cellStyle name="20 % - Markeringsfarve1 5 10" xfId="29960" xr:uid="{00000000-0005-0000-0000-000052020000}"/>
    <cellStyle name="20 % - Markeringsfarve1 5 11" xfId="26769" xr:uid="{00000000-0005-0000-0000-000053020000}"/>
    <cellStyle name="20 % - Markeringsfarve1 5 2" xfId="735" xr:uid="{00000000-0005-0000-0000-000054020000}"/>
    <cellStyle name="20 % - Markeringsfarve1 5 2 2" xfId="9798" xr:uid="{00000000-0005-0000-0000-000055020000}"/>
    <cellStyle name="20 % - Markeringsfarve1 5 2 2 2" xfId="26772" xr:uid="{00000000-0005-0000-0000-000056020000}"/>
    <cellStyle name="20 % - Markeringsfarve1 5 2 2 2 2" xfId="32152" xr:uid="{00000000-0005-0000-0000-000057020000}"/>
    <cellStyle name="20 % - Markeringsfarve1 5 2 2 3" xfId="30748" xr:uid="{00000000-0005-0000-0000-000058020000}"/>
    <cellStyle name="20 % - Markeringsfarve1 5 2 2 4" xfId="26771" xr:uid="{00000000-0005-0000-0000-000059020000}"/>
    <cellStyle name="20 % - Markeringsfarve1 5 2 3" xfId="9799" xr:uid="{00000000-0005-0000-0000-00005A020000}"/>
    <cellStyle name="20 % - Markeringsfarve1 5 2 3 2" xfId="31405" xr:uid="{00000000-0005-0000-0000-00005B020000}"/>
    <cellStyle name="20 % - Markeringsfarve1 5 2 3 3" xfId="26773" xr:uid="{00000000-0005-0000-0000-00005C020000}"/>
    <cellStyle name="20 % - Markeringsfarve1 5 2 4" xfId="26774" xr:uid="{00000000-0005-0000-0000-00005D020000}"/>
    <cellStyle name="20 % - Markeringsfarve1 5 2 4 2" xfId="32798" xr:uid="{00000000-0005-0000-0000-00005E020000}"/>
    <cellStyle name="20 % - Markeringsfarve1 5 2 5" xfId="29961" xr:uid="{00000000-0005-0000-0000-00005F020000}"/>
    <cellStyle name="20 % - Markeringsfarve1 5 2 6" xfId="26770" xr:uid="{00000000-0005-0000-0000-000060020000}"/>
    <cellStyle name="20 % - Markeringsfarve1 5 3" xfId="9800" xr:uid="{00000000-0005-0000-0000-000061020000}"/>
    <cellStyle name="20 % - Markeringsfarve1 5 3 2" xfId="9801" xr:uid="{00000000-0005-0000-0000-000062020000}"/>
    <cellStyle name="20 % - Markeringsfarve1 5 3 2 2" xfId="26777" xr:uid="{00000000-0005-0000-0000-000063020000}"/>
    <cellStyle name="20 % - Markeringsfarve1 5 3 2 2 2" xfId="32199" xr:uid="{00000000-0005-0000-0000-000064020000}"/>
    <cellStyle name="20 % - Markeringsfarve1 5 3 2 3" xfId="30788" xr:uid="{00000000-0005-0000-0000-000065020000}"/>
    <cellStyle name="20 % - Markeringsfarve1 5 3 2 4" xfId="26776" xr:uid="{00000000-0005-0000-0000-000066020000}"/>
    <cellStyle name="20 % - Markeringsfarve1 5 3 3" xfId="9802" xr:uid="{00000000-0005-0000-0000-000067020000}"/>
    <cellStyle name="20 % - Markeringsfarve1 5 3 3 2" xfId="31452" xr:uid="{00000000-0005-0000-0000-000068020000}"/>
    <cellStyle name="20 % - Markeringsfarve1 5 3 3 3" xfId="26778" xr:uid="{00000000-0005-0000-0000-000069020000}"/>
    <cellStyle name="20 % - Markeringsfarve1 5 3 4" xfId="26779" xr:uid="{00000000-0005-0000-0000-00006A020000}"/>
    <cellStyle name="20 % - Markeringsfarve1 5 3 4 2" xfId="32797" xr:uid="{00000000-0005-0000-0000-00006B020000}"/>
    <cellStyle name="20 % - Markeringsfarve1 5 3 5" xfId="29962" xr:uid="{00000000-0005-0000-0000-00006C020000}"/>
    <cellStyle name="20 % - Markeringsfarve1 5 3 6" xfId="26775" xr:uid="{00000000-0005-0000-0000-00006D020000}"/>
    <cellStyle name="20 % - Markeringsfarve1 5 4" xfId="9803" xr:uid="{00000000-0005-0000-0000-00006E020000}"/>
    <cellStyle name="20 % - Markeringsfarve1 5 4 2" xfId="9804" xr:uid="{00000000-0005-0000-0000-00006F020000}"/>
    <cellStyle name="20 % - Markeringsfarve1 5 4 2 2" xfId="26782" xr:uid="{00000000-0005-0000-0000-000070020000}"/>
    <cellStyle name="20 % - Markeringsfarve1 5 4 2 2 2" xfId="32388" xr:uid="{00000000-0005-0000-0000-000071020000}"/>
    <cellStyle name="20 % - Markeringsfarve1 5 4 2 3" xfId="30950" xr:uid="{00000000-0005-0000-0000-000072020000}"/>
    <cellStyle name="20 % - Markeringsfarve1 5 4 2 4" xfId="26781" xr:uid="{00000000-0005-0000-0000-000073020000}"/>
    <cellStyle name="20 % - Markeringsfarve1 5 4 3" xfId="9805" xr:uid="{00000000-0005-0000-0000-000074020000}"/>
    <cellStyle name="20 % - Markeringsfarve1 5 4 3 2" xfId="31687" xr:uid="{00000000-0005-0000-0000-000075020000}"/>
    <cellStyle name="20 % - Markeringsfarve1 5 4 3 3" xfId="26783" xr:uid="{00000000-0005-0000-0000-000076020000}"/>
    <cellStyle name="20 % - Markeringsfarve1 5 4 4" xfId="26784" xr:uid="{00000000-0005-0000-0000-000077020000}"/>
    <cellStyle name="20 % - Markeringsfarve1 5 4 4 2" xfId="32796" xr:uid="{00000000-0005-0000-0000-000078020000}"/>
    <cellStyle name="20 % - Markeringsfarve1 5 4 5" xfId="29963" xr:uid="{00000000-0005-0000-0000-000079020000}"/>
    <cellStyle name="20 % - Markeringsfarve1 5 4 6" xfId="26780" xr:uid="{00000000-0005-0000-0000-00007A020000}"/>
    <cellStyle name="20 % - Markeringsfarve1 5 5" xfId="9806" xr:uid="{00000000-0005-0000-0000-00007B020000}"/>
    <cellStyle name="20 % - Markeringsfarve1 5 5 2" xfId="9807" xr:uid="{00000000-0005-0000-0000-00007C020000}"/>
    <cellStyle name="20 % - Markeringsfarve1 5 5 2 2" xfId="26787" xr:uid="{00000000-0005-0000-0000-00007D020000}"/>
    <cellStyle name="20 % - Markeringsfarve1 5 5 2 2 2" xfId="32505" xr:uid="{00000000-0005-0000-0000-00007E020000}"/>
    <cellStyle name="20 % - Markeringsfarve1 5 5 2 3" xfId="31049" xr:uid="{00000000-0005-0000-0000-00007F020000}"/>
    <cellStyle name="20 % - Markeringsfarve1 5 5 2 4" xfId="26786" xr:uid="{00000000-0005-0000-0000-000080020000}"/>
    <cellStyle name="20 % - Markeringsfarve1 5 5 3" xfId="9808" xr:uid="{00000000-0005-0000-0000-000081020000}"/>
    <cellStyle name="20 % - Markeringsfarve1 5 5 3 2" xfId="31804" xr:uid="{00000000-0005-0000-0000-000082020000}"/>
    <cellStyle name="20 % - Markeringsfarve1 5 5 3 3" xfId="26788" xr:uid="{00000000-0005-0000-0000-000083020000}"/>
    <cellStyle name="20 % - Markeringsfarve1 5 5 4" xfId="26789" xr:uid="{00000000-0005-0000-0000-000084020000}"/>
    <cellStyle name="20 % - Markeringsfarve1 5 5 4 2" xfId="32795" xr:uid="{00000000-0005-0000-0000-000085020000}"/>
    <cellStyle name="20 % - Markeringsfarve1 5 5 5" xfId="29964" xr:uid="{00000000-0005-0000-0000-000086020000}"/>
    <cellStyle name="20 % - Markeringsfarve1 5 5 6" xfId="26785" xr:uid="{00000000-0005-0000-0000-000087020000}"/>
    <cellStyle name="20 % - Markeringsfarve1 5 6" xfId="9809" xr:uid="{00000000-0005-0000-0000-000088020000}"/>
    <cellStyle name="20 % - Markeringsfarve1 5 6 2" xfId="9810" xr:uid="{00000000-0005-0000-0000-000089020000}"/>
    <cellStyle name="20 % - Markeringsfarve1 5 6 2 2" xfId="26792" xr:uid="{00000000-0005-0000-0000-00008A020000}"/>
    <cellStyle name="20 % - Markeringsfarve1 5 6 2 2 2" xfId="32552" xr:uid="{00000000-0005-0000-0000-00008B020000}"/>
    <cellStyle name="20 % - Markeringsfarve1 5 6 2 3" xfId="31090" xr:uid="{00000000-0005-0000-0000-00008C020000}"/>
    <cellStyle name="20 % - Markeringsfarve1 5 6 2 4" xfId="26791" xr:uid="{00000000-0005-0000-0000-00008D020000}"/>
    <cellStyle name="20 % - Markeringsfarve1 5 6 3" xfId="9811" xr:uid="{00000000-0005-0000-0000-00008E020000}"/>
    <cellStyle name="20 % - Markeringsfarve1 5 6 3 2" xfId="31852" xr:uid="{00000000-0005-0000-0000-00008F020000}"/>
    <cellStyle name="20 % - Markeringsfarve1 5 6 3 3" xfId="26793" xr:uid="{00000000-0005-0000-0000-000090020000}"/>
    <cellStyle name="20 % - Markeringsfarve1 5 6 4" xfId="26794" xr:uid="{00000000-0005-0000-0000-000091020000}"/>
    <cellStyle name="20 % - Markeringsfarve1 5 6 4 2" xfId="32794" xr:uid="{00000000-0005-0000-0000-000092020000}"/>
    <cellStyle name="20 % - Markeringsfarve1 5 6 5" xfId="29965" xr:uid="{00000000-0005-0000-0000-000093020000}"/>
    <cellStyle name="20 % - Markeringsfarve1 5 6 6" xfId="26790" xr:uid="{00000000-0005-0000-0000-000094020000}"/>
    <cellStyle name="20 % - Markeringsfarve1 5 7" xfId="9812" xr:uid="{00000000-0005-0000-0000-000095020000}"/>
    <cellStyle name="20 % - Markeringsfarve1 5 7 2" xfId="9813" xr:uid="{00000000-0005-0000-0000-000096020000}"/>
    <cellStyle name="20 % - Markeringsfarve1 5 7 2 2" xfId="32041" xr:uid="{00000000-0005-0000-0000-000097020000}"/>
    <cellStyle name="20 % - Markeringsfarve1 5 7 2 3" xfId="26796" xr:uid="{00000000-0005-0000-0000-000098020000}"/>
    <cellStyle name="20 % - Markeringsfarve1 5 7 3" xfId="30649" xr:uid="{00000000-0005-0000-0000-000099020000}"/>
    <cellStyle name="20 % - Markeringsfarve1 5 7 4" xfId="26795" xr:uid="{00000000-0005-0000-0000-00009A020000}"/>
    <cellStyle name="20 % - Markeringsfarve1 5 8" xfId="9814" xr:uid="{00000000-0005-0000-0000-00009B020000}"/>
    <cellStyle name="20 % - Markeringsfarve1 5 8 2" xfId="31286" xr:uid="{00000000-0005-0000-0000-00009C020000}"/>
    <cellStyle name="20 % - Markeringsfarve1 5 8 3" xfId="26797" xr:uid="{00000000-0005-0000-0000-00009D020000}"/>
    <cellStyle name="20 % - Markeringsfarve1 5 9" xfId="26798" xr:uid="{00000000-0005-0000-0000-00009E020000}"/>
    <cellStyle name="20 % - Markeringsfarve1 5 9 2" xfId="32799" xr:uid="{00000000-0005-0000-0000-00009F020000}"/>
    <cellStyle name="20 % - Markeringsfarve1 6" xfId="736" xr:uid="{00000000-0005-0000-0000-0000A0020000}"/>
    <cellStyle name="20 % - Markeringsfarve1 6 2" xfId="737" xr:uid="{00000000-0005-0000-0000-0000A1020000}"/>
    <cellStyle name="20 % - Markeringsfarve1 6 2 2" xfId="9815" xr:uid="{00000000-0005-0000-0000-0000A2020000}"/>
    <cellStyle name="20 % - Markeringsfarve1 6 2 2 2" xfId="26802" xr:uid="{00000000-0005-0000-0000-0000A3020000}"/>
    <cellStyle name="20 % - Markeringsfarve1 6 2 2 2 2" xfId="32200" xr:uid="{00000000-0005-0000-0000-0000A4020000}"/>
    <cellStyle name="20 % - Markeringsfarve1 6 2 2 3" xfId="30789" xr:uid="{00000000-0005-0000-0000-0000A5020000}"/>
    <cellStyle name="20 % - Markeringsfarve1 6 2 2 4" xfId="26801" xr:uid="{00000000-0005-0000-0000-0000A6020000}"/>
    <cellStyle name="20 % - Markeringsfarve1 6 2 3" xfId="9816" xr:uid="{00000000-0005-0000-0000-0000A7020000}"/>
    <cellStyle name="20 % - Markeringsfarve1 6 2 3 2" xfId="31453" xr:uid="{00000000-0005-0000-0000-0000A8020000}"/>
    <cellStyle name="20 % - Markeringsfarve1 6 2 3 3" xfId="26803" xr:uid="{00000000-0005-0000-0000-0000A9020000}"/>
    <cellStyle name="20 % - Markeringsfarve1 6 2 4" xfId="26804" xr:uid="{00000000-0005-0000-0000-0000AA020000}"/>
    <cellStyle name="20 % - Markeringsfarve1 6 2 4 2" xfId="32990" xr:uid="{00000000-0005-0000-0000-0000AB020000}"/>
    <cellStyle name="20 % - Markeringsfarve1 6 2 5" xfId="29967" xr:uid="{00000000-0005-0000-0000-0000AC020000}"/>
    <cellStyle name="20 % - Markeringsfarve1 6 2 6" xfId="26800" xr:uid="{00000000-0005-0000-0000-0000AD020000}"/>
    <cellStyle name="20 % - Markeringsfarve1 6 3" xfId="9817" xr:uid="{00000000-0005-0000-0000-0000AE020000}"/>
    <cellStyle name="20 % - Markeringsfarve1 6 3 2" xfId="26806" xr:uid="{00000000-0005-0000-0000-0000AF020000}"/>
    <cellStyle name="20 % - Markeringsfarve1 6 3 2 2" xfId="32074" xr:uid="{00000000-0005-0000-0000-0000B0020000}"/>
    <cellStyle name="20 % - Markeringsfarve1 6 3 3" xfId="30682" xr:uid="{00000000-0005-0000-0000-0000B1020000}"/>
    <cellStyle name="20 % - Markeringsfarve1 6 3 4" xfId="26805" xr:uid="{00000000-0005-0000-0000-0000B2020000}"/>
    <cellStyle name="20 % - Markeringsfarve1 6 4" xfId="9818" xr:uid="{00000000-0005-0000-0000-0000B3020000}"/>
    <cellStyle name="20 % - Markeringsfarve1 6 4 2" xfId="31327" xr:uid="{00000000-0005-0000-0000-0000B4020000}"/>
    <cellStyle name="20 % - Markeringsfarve1 6 4 3" xfId="26807" xr:uid="{00000000-0005-0000-0000-0000B5020000}"/>
    <cellStyle name="20 % - Markeringsfarve1 6 5" xfId="26808" xr:uid="{00000000-0005-0000-0000-0000B6020000}"/>
    <cellStyle name="20 % - Markeringsfarve1 6 5 2" xfId="31589" xr:uid="{00000000-0005-0000-0000-0000B7020000}"/>
    <cellStyle name="20 % - Markeringsfarve1 6 6" xfId="29966" xr:uid="{00000000-0005-0000-0000-0000B8020000}"/>
    <cellStyle name="20 % - Markeringsfarve1 6 7" xfId="26799" xr:uid="{00000000-0005-0000-0000-0000B9020000}"/>
    <cellStyle name="20 % - Markeringsfarve1 7" xfId="738" xr:uid="{00000000-0005-0000-0000-0000BA020000}"/>
    <cellStyle name="20 % - Markeringsfarve1 7 2" xfId="9819" xr:uid="{00000000-0005-0000-0000-0000BB020000}"/>
    <cellStyle name="20 % - Markeringsfarve1 7 2 2" xfId="26811" xr:uid="{00000000-0005-0000-0000-0000BC020000}"/>
    <cellStyle name="20 % - Markeringsfarve1 7 2 2 2" xfId="32310" xr:uid="{00000000-0005-0000-0000-0000BD020000}"/>
    <cellStyle name="20 % - Markeringsfarve1 7 2 3" xfId="30884" xr:uid="{00000000-0005-0000-0000-0000BE020000}"/>
    <cellStyle name="20 % - Markeringsfarve1 7 2 4" xfId="26810" xr:uid="{00000000-0005-0000-0000-0000BF020000}"/>
    <cellStyle name="20 % - Markeringsfarve1 7 3" xfId="9820" xr:uid="{00000000-0005-0000-0000-0000C0020000}"/>
    <cellStyle name="20 % - Markeringsfarve1 7 3 2" xfId="31609" xr:uid="{00000000-0005-0000-0000-0000C1020000}"/>
    <cellStyle name="20 % - Markeringsfarve1 7 3 3" xfId="26812" xr:uid="{00000000-0005-0000-0000-0000C2020000}"/>
    <cellStyle name="20 % - Markeringsfarve1 7 4" xfId="26813" xr:uid="{00000000-0005-0000-0000-0000C3020000}"/>
    <cellStyle name="20 % - Markeringsfarve1 7 4 2" xfId="32982" xr:uid="{00000000-0005-0000-0000-0000C4020000}"/>
    <cellStyle name="20 % - Markeringsfarve1 7 5" xfId="29968" xr:uid="{00000000-0005-0000-0000-0000C5020000}"/>
    <cellStyle name="20 % - Markeringsfarve1 7 6" xfId="26809" xr:uid="{00000000-0005-0000-0000-0000C6020000}"/>
    <cellStyle name="20 % - Markeringsfarve1 8" xfId="9821" xr:uid="{00000000-0005-0000-0000-0000C7020000}"/>
    <cellStyle name="20 % - Markeringsfarve1 8 2" xfId="9822" xr:uid="{00000000-0005-0000-0000-0000C8020000}"/>
    <cellStyle name="20 % - Markeringsfarve1 8 2 2" xfId="26816" xr:uid="{00000000-0005-0000-0000-0000C9020000}"/>
    <cellStyle name="20 % - Markeringsfarve1 8 2 2 2" xfId="32427" xr:uid="{00000000-0005-0000-0000-0000CA020000}"/>
    <cellStyle name="20 % - Markeringsfarve1 8 2 3" xfId="30983" xr:uid="{00000000-0005-0000-0000-0000CB020000}"/>
    <cellStyle name="20 % - Markeringsfarve1 8 2 4" xfId="26815" xr:uid="{00000000-0005-0000-0000-0000CC020000}"/>
    <cellStyle name="20 % - Markeringsfarve1 8 3" xfId="9823" xr:uid="{00000000-0005-0000-0000-0000CD020000}"/>
    <cellStyle name="20 % - Markeringsfarve1 8 3 2" xfId="31726" xr:uid="{00000000-0005-0000-0000-0000CE020000}"/>
    <cellStyle name="20 % - Markeringsfarve1 8 3 3" xfId="26817" xr:uid="{00000000-0005-0000-0000-0000CF020000}"/>
    <cellStyle name="20 % - Markeringsfarve1 8 4" xfId="26818" xr:uid="{00000000-0005-0000-0000-0000D0020000}"/>
    <cellStyle name="20 % - Markeringsfarve1 8 4 2" xfId="33116" xr:uid="{00000000-0005-0000-0000-0000D1020000}"/>
    <cellStyle name="20 % - Markeringsfarve1 8 5" xfId="29969" xr:uid="{00000000-0005-0000-0000-0000D2020000}"/>
    <cellStyle name="20 % - Markeringsfarve1 8 6" xfId="26814" xr:uid="{00000000-0005-0000-0000-0000D3020000}"/>
    <cellStyle name="20 % - Markeringsfarve1 9" xfId="9824" xr:uid="{00000000-0005-0000-0000-0000D4020000}"/>
    <cellStyle name="20 % - Markeringsfarve1 9 2" xfId="9825" xr:uid="{00000000-0005-0000-0000-0000D5020000}"/>
    <cellStyle name="20 % - Markeringsfarve1 9 2 2" xfId="26821" xr:uid="{00000000-0005-0000-0000-0000D6020000}"/>
    <cellStyle name="20 % - Markeringsfarve1 9 2 2 2" xfId="32544" xr:uid="{00000000-0005-0000-0000-0000D7020000}"/>
    <cellStyle name="20 % - Markeringsfarve1 9 2 3" xfId="31082" xr:uid="{00000000-0005-0000-0000-0000D8020000}"/>
    <cellStyle name="20 % - Markeringsfarve1 9 2 4" xfId="26820" xr:uid="{00000000-0005-0000-0000-0000D9020000}"/>
    <cellStyle name="20 % - Markeringsfarve1 9 3" xfId="9826" xr:uid="{00000000-0005-0000-0000-0000DA020000}"/>
    <cellStyle name="20 % - Markeringsfarve1 9 3 2" xfId="31844" xr:uid="{00000000-0005-0000-0000-0000DB020000}"/>
    <cellStyle name="20 % - Markeringsfarve1 9 3 3" xfId="26822" xr:uid="{00000000-0005-0000-0000-0000DC020000}"/>
    <cellStyle name="20 % - Markeringsfarve1 9 4" xfId="26823" xr:uid="{00000000-0005-0000-0000-0000DD020000}"/>
    <cellStyle name="20 % - Markeringsfarve1 9 4 2" xfId="32841" xr:uid="{00000000-0005-0000-0000-0000DE020000}"/>
    <cellStyle name="20 % - Markeringsfarve1 9 5" xfId="29970" xr:uid="{00000000-0005-0000-0000-0000DF020000}"/>
    <cellStyle name="20 % - Markeringsfarve1 9 6" xfId="26819" xr:uid="{00000000-0005-0000-0000-0000E0020000}"/>
    <cellStyle name="20 % - Markeringsfarve2" xfId="739" xr:uid="{00000000-0005-0000-0000-0000E1020000}"/>
    <cellStyle name="20 % - Markeringsfarve2 10" xfId="9827" xr:uid="{00000000-0005-0000-0000-0000E2020000}"/>
    <cellStyle name="20 % - Markeringsfarve2 10 2" xfId="9828" xr:uid="{00000000-0005-0000-0000-0000E3020000}"/>
    <cellStyle name="20 % - Markeringsfarve2 10 2 2" xfId="31974" xr:uid="{00000000-0005-0000-0000-0000E4020000}"/>
    <cellStyle name="20 % - Markeringsfarve2 10 2 3" xfId="26826" xr:uid="{00000000-0005-0000-0000-0000E5020000}"/>
    <cellStyle name="20 % - Markeringsfarve2 10 3" xfId="26827" xr:uid="{00000000-0005-0000-0000-0000E6020000}"/>
    <cellStyle name="20 % - Markeringsfarve2 10 3 2" xfId="32793" xr:uid="{00000000-0005-0000-0000-0000E7020000}"/>
    <cellStyle name="20 % - Markeringsfarve2 10 4" xfId="29972" xr:uid="{00000000-0005-0000-0000-0000E8020000}"/>
    <cellStyle name="20 % - Markeringsfarve2 10 5" xfId="26825" xr:uid="{00000000-0005-0000-0000-0000E9020000}"/>
    <cellStyle name="20 % - Markeringsfarve2 11" xfId="9829" xr:uid="{00000000-0005-0000-0000-0000EA020000}"/>
    <cellStyle name="20 % - Markeringsfarve2 11 2" xfId="26829" xr:uid="{00000000-0005-0000-0000-0000EB020000}"/>
    <cellStyle name="20 % - Markeringsfarve2 11 2 2" xfId="33115" xr:uid="{00000000-0005-0000-0000-0000EC020000}"/>
    <cellStyle name="20 % - Markeringsfarve2 11 3" xfId="29973" xr:uid="{00000000-0005-0000-0000-0000ED020000}"/>
    <cellStyle name="20 % - Markeringsfarve2 11 4" xfId="26828" xr:uid="{00000000-0005-0000-0000-0000EE020000}"/>
    <cellStyle name="20 % - Markeringsfarve2 12" xfId="26830" xr:uid="{00000000-0005-0000-0000-0000EF020000}"/>
    <cellStyle name="20 % - Markeringsfarve2 12 2" xfId="26831" xr:uid="{00000000-0005-0000-0000-0000F0020000}"/>
    <cellStyle name="20 % - Markeringsfarve2 12 2 2" xfId="32792" xr:uid="{00000000-0005-0000-0000-0000F1020000}"/>
    <cellStyle name="20 % - Markeringsfarve2 12 3" xfId="29974" xr:uid="{00000000-0005-0000-0000-0000F2020000}"/>
    <cellStyle name="20 % - Markeringsfarve2 13" xfId="26832" xr:uid="{00000000-0005-0000-0000-0000F3020000}"/>
    <cellStyle name="20 % - Markeringsfarve2 13 2" xfId="26833" xr:uid="{00000000-0005-0000-0000-0000F4020000}"/>
    <cellStyle name="20 % - Markeringsfarve2 13 2 2" xfId="33074" xr:uid="{00000000-0005-0000-0000-0000F5020000}"/>
    <cellStyle name="20 % - Markeringsfarve2 13 3" xfId="29971" xr:uid="{00000000-0005-0000-0000-0000F6020000}"/>
    <cellStyle name="20 % - Markeringsfarve2 14" xfId="26834" xr:uid="{00000000-0005-0000-0000-0000F7020000}"/>
    <cellStyle name="20 % - Markeringsfarve2 14 2" xfId="31203" xr:uid="{00000000-0005-0000-0000-0000F8020000}"/>
    <cellStyle name="20 % - Markeringsfarve2 15" xfId="26835" xr:uid="{00000000-0005-0000-0000-0000F9020000}"/>
    <cellStyle name="20 % - Markeringsfarve2 15 2" xfId="32932" xr:uid="{00000000-0005-0000-0000-0000FA020000}"/>
    <cellStyle name="20 % - Markeringsfarve2 16" xfId="26836" xr:uid="{00000000-0005-0000-0000-0000FB020000}"/>
    <cellStyle name="20 % - Markeringsfarve2 16 2" xfId="32788" xr:uid="{00000000-0005-0000-0000-0000FC020000}"/>
    <cellStyle name="20 % - Markeringsfarve2 17" xfId="29896" xr:uid="{00000000-0005-0000-0000-0000FD020000}"/>
    <cellStyle name="20 % - Markeringsfarve2 18" xfId="26824" xr:uid="{00000000-0005-0000-0000-0000FE020000}"/>
    <cellStyle name="20 % - Markeringsfarve2 2" xfId="740" xr:uid="{00000000-0005-0000-0000-0000FF020000}"/>
    <cellStyle name="20 % - Markeringsfarve2 2 10" xfId="9830" xr:uid="{00000000-0005-0000-0000-000000030000}"/>
    <cellStyle name="20 % - Markeringsfarve2 2 10 2" xfId="31235" xr:uid="{00000000-0005-0000-0000-000001030000}"/>
    <cellStyle name="20 % - Markeringsfarve2 2 10 3" xfId="26838" xr:uid="{00000000-0005-0000-0000-000002030000}"/>
    <cellStyle name="20 % - Markeringsfarve2 2 11" xfId="26839" xr:uid="{00000000-0005-0000-0000-000003030000}"/>
    <cellStyle name="20 % - Markeringsfarve2 2 11 2" xfId="32791" xr:uid="{00000000-0005-0000-0000-000004030000}"/>
    <cellStyle name="20 % - Markeringsfarve2 2 12" xfId="29975" xr:uid="{00000000-0005-0000-0000-000005030000}"/>
    <cellStyle name="20 % - Markeringsfarve2 2 13" xfId="26837" xr:uid="{00000000-0005-0000-0000-000006030000}"/>
    <cellStyle name="20 % - Markeringsfarve2 2 2" xfId="741" xr:uid="{00000000-0005-0000-0000-000007030000}"/>
    <cellStyle name="20 % - Markeringsfarve2 2 2 10" xfId="29976" xr:uid="{00000000-0005-0000-0000-000008030000}"/>
    <cellStyle name="20 % - Markeringsfarve2 2 2 11" xfId="26840" xr:uid="{00000000-0005-0000-0000-000009030000}"/>
    <cellStyle name="20 % - Markeringsfarve2 2 2 2" xfId="742" xr:uid="{00000000-0005-0000-0000-00000A030000}"/>
    <cellStyle name="20 % - Markeringsfarve2 2 2 2 2" xfId="9831" xr:uid="{00000000-0005-0000-0000-00000B030000}"/>
    <cellStyle name="20 % - Markeringsfarve2 2 2 2 2 2" xfId="26843" xr:uid="{00000000-0005-0000-0000-00000C030000}"/>
    <cellStyle name="20 % - Markeringsfarve2 2 2 2 2 2 2" xfId="32141" xr:uid="{00000000-0005-0000-0000-00000D030000}"/>
    <cellStyle name="20 % - Markeringsfarve2 2 2 2 2 3" xfId="30739" xr:uid="{00000000-0005-0000-0000-00000E030000}"/>
    <cellStyle name="20 % - Markeringsfarve2 2 2 2 2 4" xfId="26842" xr:uid="{00000000-0005-0000-0000-00000F030000}"/>
    <cellStyle name="20 % - Markeringsfarve2 2 2 2 3" xfId="9832" xr:uid="{00000000-0005-0000-0000-000010030000}"/>
    <cellStyle name="20 % - Markeringsfarve2 2 2 2 3 2" xfId="31394" xr:uid="{00000000-0005-0000-0000-000011030000}"/>
    <cellStyle name="20 % - Markeringsfarve2 2 2 2 3 3" xfId="26844" xr:uid="{00000000-0005-0000-0000-000012030000}"/>
    <cellStyle name="20 % - Markeringsfarve2 2 2 2 4" xfId="26845" xr:uid="{00000000-0005-0000-0000-000013030000}"/>
    <cellStyle name="20 % - Markeringsfarve2 2 2 2 4 2" xfId="32789" xr:uid="{00000000-0005-0000-0000-000014030000}"/>
    <cellStyle name="20 % - Markeringsfarve2 2 2 2 5" xfId="29977" xr:uid="{00000000-0005-0000-0000-000015030000}"/>
    <cellStyle name="20 % - Markeringsfarve2 2 2 2 6" xfId="26841" xr:uid="{00000000-0005-0000-0000-000016030000}"/>
    <cellStyle name="20 % - Markeringsfarve2 2 2 3" xfId="9833" xr:uid="{00000000-0005-0000-0000-000017030000}"/>
    <cellStyle name="20 % - Markeringsfarve2 2 2 3 2" xfId="9834" xr:uid="{00000000-0005-0000-0000-000018030000}"/>
    <cellStyle name="20 % - Markeringsfarve2 2 2 3 2 2" xfId="26848" xr:uid="{00000000-0005-0000-0000-000019030000}"/>
    <cellStyle name="20 % - Markeringsfarve2 2 2 3 2 2 2" xfId="32202" xr:uid="{00000000-0005-0000-0000-00001A030000}"/>
    <cellStyle name="20 % - Markeringsfarve2 2 2 3 2 3" xfId="30791" xr:uid="{00000000-0005-0000-0000-00001B030000}"/>
    <cellStyle name="20 % - Markeringsfarve2 2 2 3 2 4" xfId="26847" xr:uid="{00000000-0005-0000-0000-00001C030000}"/>
    <cellStyle name="20 % - Markeringsfarve2 2 2 3 3" xfId="9835" xr:uid="{00000000-0005-0000-0000-00001D030000}"/>
    <cellStyle name="20 % - Markeringsfarve2 2 2 3 3 2" xfId="31455" xr:uid="{00000000-0005-0000-0000-00001E030000}"/>
    <cellStyle name="20 % - Markeringsfarve2 2 2 3 3 3" xfId="26849" xr:uid="{00000000-0005-0000-0000-00001F030000}"/>
    <cellStyle name="20 % - Markeringsfarve2 2 2 3 4" xfId="26850" xr:uid="{00000000-0005-0000-0000-000020030000}"/>
    <cellStyle name="20 % - Markeringsfarve2 2 2 3 4 2" xfId="31569" xr:uid="{00000000-0005-0000-0000-000021030000}"/>
    <cellStyle name="20 % - Markeringsfarve2 2 2 3 5" xfId="29978" xr:uid="{00000000-0005-0000-0000-000022030000}"/>
    <cellStyle name="20 % - Markeringsfarve2 2 2 3 6" xfId="26846" xr:uid="{00000000-0005-0000-0000-000023030000}"/>
    <cellStyle name="20 % - Markeringsfarve2 2 2 4" xfId="9836" xr:uid="{00000000-0005-0000-0000-000024030000}"/>
    <cellStyle name="20 % - Markeringsfarve2 2 2 4 2" xfId="9837" xr:uid="{00000000-0005-0000-0000-000025030000}"/>
    <cellStyle name="20 % - Markeringsfarve2 2 2 4 2 2" xfId="26853" xr:uid="{00000000-0005-0000-0000-000026030000}"/>
    <cellStyle name="20 % - Markeringsfarve2 2 2 4 2 2 2" xfId="32377" xr:uid="{00000000-0005-0000-0000-000027030000}"/>
    <cellStyle name="20 % - Markeringsfarve2 2 2 4 2 3" xfId="30941" xr:uid="{00000000-0005-0000-0000-000028030000}"/>
    <cellStyle name="20 % - Markeringsfarve2 2 2 4 2 4" xfId="26852" xr:uid="{00000000-0005-0000-0000-000029030000}"/>
    <cellStyle name="20 % - Markeringsfarve2 2 2 4 3" xfId="9838" xr:uid="{00000000-0005-0000-0000-00002A030000}"/>
    <cellStyle name="20 % - Markeringsfarve2 2 2 4 3 2" xfId="31676" xr:uid="{00000000-0005-0000-0000-00002B030000}"/>
    <cellStyle name="20 % - Markeringsfarve2 2 2 4 3 3" xfId="26854" xr:uid="{00000000-0005-0000-0000-00002C030000}"/>
    <cellStyle name="20 % - Markeringsfarve2 2 2 4 4" xfId="26855" xr:uid="{00000000-0005-0000-0000-00002D030000}"/>
    <cellStyle name="20 % - Markeringsfarve2 2 2 4 4 2" xfId="31603" xr:uid="{00000000-0005-0000-0000-00002E030000}"/>
    <cellStyle name="20 % - Markeringsfarve2 2 2 4 5" xfId="29979" xr:uid="{00000000-0005-0000-0000-00002F030000}"/>
    <cellStyle name="20 % - Markeringsfarve2 2 2 4 6" xfId="26851" xr:uid="{00000000-0005-0000-0000-000030030000}"/>
    <cellStyle name="20 % - Markeringsfarve2 2 2 5" xfId="9839" xr:uid="{00000000-0005-0000-0000-000031030000}"/>
    <cellStyle name="20 % - Markeringsfarve2 2 2 5 2" xfId="9840" xr:uid="{00000000-0005-0000-0000-000032030000}"/>
    <cellStyle name="20 % - Markeringsfarve2 2 2 5 2 2" xfId="26858" xr:uid="{00000000-0005-0000-0000-000033030000}"/>
    <cellStyle name="20 % - Markeringsfarve2 2 2 5 2 2 2" xfId="32494" xr:uid="{00000000-0005-0000-0000-000034030000}"/>
    <cellStyle name="20 % - Markeringsfarve2 2 2 5 2 3" xfId="31040" xr:uid="{00000000-0005-0000-0000-000035030000}"/>
    <cellStyle name="20 % - Markeringsfarve2 2 2 5 2 4" xfId="26857" xr:uid="{00000000-0005-0000-0000-000036030000}"/>
    <cellStyle name="20 % - Markeringsfarve2 2 2 5 3" xfId="9841" xr:uid="{00000000-0005-0000-0000-000037030000}"/>
    <cellStyle name="20 % - Markeringsfarve2 2 2 5 3 2" xfId="31793" xr:uid="{00000000-0005-0000-0000-000038030000}"/>
    <cellStyle name="20 % - Markeringsfarve2 2 2 5 3 3" xfId="26859" xr:uid="{00000000-0005-0000-0000-000039030000}"/>
    <cellStyle name="20 % - Markeringsfarve2 2 2 5 4" xfId="26860" xr:uid="{00000000-0005-0000-0000-00003A030000}"/>
    <cellStyle name="20 % - Markeringsfarve2 2 2 5 4 2" xfId="32787" xr:uid="{00000000-0005-0000-0000-00003B030000}"/>
    <cellStyle name="20 % - Markeringsfarve2 2 2 5 5" xfId="29980" xr:uid="{00000000-0005-0000-0000-00003C030000}"/>
    <cellStyle name="20 % - Markeringsfarve2 2 2 5 6" xfId="26856" xr:uid="{00000000-0005-0000-0000-00003D030000}"/>
    <cellStyle name="20 % - Markeringsfarve2 2 2 6" xfId="9842" xr:uid="{00000000-0005-0000-0000-00003E030000}"/>
    <cellStyle name="20 % - Markeringsfarve2 2 2 6 2" xfId="9843" xr:uid="{00000000-0005-0000-0000-00003F030000}"/>
    <cellStyle name="20 % - Markeringsfarve2 2 2 6 2 2" xfId="26863" xr:uid="{00000000-0005-0000-0000-000040030000}"/>
    <cellStyle name="20 % - Markeringsfarve2 2 2 6 2 2 2" xfId="32555" xr:uid="{00000000-0005-0000-0000-000041030000}"/>
    <cellStyle name="20 % - Markeringsfarve2 2 2 6 2 3" xfId="31093" xr:uid="{00000000-0005-0000-0000-000042030000}"/>
    <cellStyle name="20 % - Markeringsfarve2 2 2 6 2 4" xfId="26862" xr:uid="{00000000-0005-0000-0000-000043030000}"/>
    <cellStyle name="20 % - Markeringsfarve2 2 2 6 3" xfId="9844" xr:uid="{00000000-0005-0000-0000-000044030000}"/>
    <cellStyle name="20 % - Markeringsfarve2 2 2 6 3 2" xfId="31855" xr:uid="{00000000-0005-0000-0000-000045030000}"/>
    <cellStyle name="20 % - Markeringsfarve2 2 2 6 3 3" xfId="26864" xr:uid="{00000000-0005-0000-0000-000046030000}"/>
    <cellStyle name="20 % - Markeringsfarve2 2 2 6 4" xfId="26865" xr:uid="{00000000-0005-0000-0000-000047030000}"/>
    <cellStyle name="20 % - Markeringsfarve2 2 2 6 4 2" xfId="31596" xr:uid="{00000000-0005-0000-0000-000048030000}"/>
    <cellStyle name="20 % - Markeringsfarve2 2 2 6 5" xfId="29981" xr:uid="{00000000-0005-0000-0000-000049030000}"/>
    <cellStyle name="20 % - Markeringsfarve2 2 2 6 6" xfId="26861" xr:uid="{00000000-0005-0000-0000-00004A030000}"/>
    <cellStyle name="20 % - Markeringsfarve2 2 2 7" xfId="9845" xr:uid="{00000000-0005-0000-0000-00004B030000}"/>
    <cellStyle name="20 % - Markeringsfarve2 2 2 7 2" xfId="9846" xr:uid="{00000000-0005-0000-0000-00004C030000}"/>
    <cellStyle name="20 % - Markeringsfarve2 2 2 7 2 2" xfId="32032" xr:uid="{00000000-0005-0000-0000-00004D030000}"/>
    <cellStyle name="20 % - Markeringsfarve2 2 2 7 2 3" xfId="26867" xr:uid="{00000000-0005-0000-0000-00004E030000}"/>
    <cellStyle name="20 % - Markeringsfarve2 2 2 7 3" xfId="30640" xr:uid="{00000000-0005-0000-0000-00004F030000}"/>
    <cellStyle name="20 % - Markeringsfarve2 2 2 7 4" xfId="26866" xr:uid="{00000000-0005-0000-0000-000050030000}"/>
    <cellStyle name="20 % - Markeringsfarve2 2 2 8" xfId="9847" xr:uid="{00000000-0005-0000-0000-000051030000}"/>
    <cellStyle name="20 % - Markeringsfarve2 2 2 8 2" xfId="31275" xr:uid="{00000000-0005-0000-0000-000052030000}"/>
    <cellStyle name="20 % - Markeringsfarve2 2 2 8 3" xfId="26868" xr:uid="{00000000-0005-0000-0000-000053030000}"/>
    <cellStyle name="20 % - Markeringsfarve2 2 2 9" xfId="26869" xr:uid="{00000000-0005-0000-0000-000054030000}"/>
    <cellStyle name="20 % - Markeringsfarve2 2 2 9 2" xfId="32790" xr:uid="{00000000-0005-0000-0000-000055030000}"/>
    <cellStyle name="20 % - Markeringsfarve2 2 3" xfId="743" xr:uid="{00000000-0005-0000-0000-000056030000}"/>
    <cellStyle name="20 % - Markeringsfarve2 2 3 10" xfId="29982" xr:uid="{00000000-0005-0000-0000-000057030000}"/>
    <cellStyle name="20 % - Markeringsfarve2 2 3 11" xfId="26870" xr:uid="{00000000-0005-0000-0000-000058030000}"/>
    <cellStyle name="20 % - Markeringsfarve2 2 3 2" xfId="744" xr:uid="{00000000-0005-0000-0000-000059030000}"/>
    <cellStyle name="20 % - Markeringsfarve2 2 3 2 2" xfId="9848" xr:uid="{00000000-0005-0000-0000-00005A030000}"/>
    <cellStyle name="20 % - Markeringsfarve2 2 3 2 2 2" xfId="26873" xr:uid="{00000000-0005-0000-0000-00005B030000}"/>
    <cellStyle name="20 % - Markeringsfarve2 2 3 2 2 2 2" xfId="32180" xr:uid="{00000000-0005-0000-0000-00005C030000}"/>
    <cellStyle name="20 % - Markeringsfarve2 2 3 2 2 3" xfId="30772" xr:uid="{00000000-0005-0000-0000-00005D030000}"/>
    <cellStyle name="20 % - Markeringsfarve2 2 3 2 2 4" xfId="26872" xr:uid="{00000000-0005-0000-0000-00005E030000}"/>
    <cellStyle name="20 % - Markeringsfarve2 2 3 2 3" xfId="9849" xr:uid="{00000000-0005-0000-0000-00005F030000}"/>
    <cellStyle name="20 % - Markeringsfarve2 2 3 2 3 2" xfId="31433" xr:uid="{00000000-0005-0000-0000-000060030000}"/>
    <cellStyle name="20 % - Markeringsfarve2 2 3 2 3 3" xfId="26874" xr:uid="{00000000-0005-0000-0000-000061030000}"/>
    <cellStyle name="20 % - Markeringsfarve2 2 3 2 4" xfId="26875" xr:uid="{00000000-0005-0000-0000-000062030000}"/>
    <cellStyle name="20 % - Markeringsfarve2 2 3 2 4 2" xfId="31598" xr:uid="{00000000-0005-0000-0000-000063030000}"/>
    <cellStyle name="20 % - Markeringsfarve2 2 3 2 5" xfId="29983" xr:uid="{00000000-0005-0000-0000-000064030000}"/>
    <cellStyle name="20 % - Markeringsfarve2 2 3 2 6" xfId="26871" xr:uid="{00000000-0005-0000-0000-000065030000}"/>
    <cellStyle name="20 % - Markeringsfarve2 2 3 3" xfId="9850" xr:uid="{00000000-0005-0000-0000-000066030000}"/>
    <cellStyle name="20 % - Markeringsfarve2 2 3 3 2" xfId="9851" xr:uid="{00000000-0005-0000-0000-000067030000}"/>
    <cellStyle name="20 % - Markeringsfarve2 2 3 3 2 2" xfId="26878" xr:uid="{00000000-0005-0000-0000-000068030000}"/>
    <cellStyle name="20 % - Markeringsfarve2 2 3 3 2 2 2" xfId="32203" xr:uid="{00000000-0005-0000-0000-000069030000}"/>
    <cellStyle name="20 % - Markeringsfarve2 2 3 3 2 3" xfId="30792" xr:uid="{00000000-0005-0000-0000-00006A030000}"/>
    <cellStyle name="20 % - Markeringsfarve2 2 3 3 2 4" xfId="26877" xr:uid="{00000000-0005-0000-0000-00006B030000}"/>
    <cellStyle name="20 % - Markeringsfarve2 2 3 3 3" xfId="9852" xr:uid="{00000000-0005-0000-0000-00006C030000}"/>
    <cellStyle name="20 % - Markeringsfarve2 2 3 3 3 2" xfId="31456" xr:uid="{00000000-0005-0000-0000-00006D030000}"/>
    <cellStyle name="20 % - Markeringsfarve2 2 3 3 3 3" xfId="26879" xr:uid="{00000000-0005-0000-0000-00006E030000}"/>
    <cellStyle name="20 % - Markeringsfarve2 2 3 3 4" xfId="26880" xr:uid="{00000000-0005-0000-0000-00006F030000}"/>
    <cellStyle name="20 % - Markeringsfarve2 2 3 3 4 2" xfId="31599" xr:uid="{00000000-0005-0000-0000-000070030000}"/>
    <cellStyle name="20 % - Markeringsfarve2 2 3 3 5" xfId="29984" xr:uid="{00000000-0005-0000-0000-000071030000}"/>
    <cellStyle name="20 % - Markeringsfarve2 2 3 3 6" xfId="26876" xr:uid="{00000000-0005-0000-0000-000072030000}"/>
    <cellStyle name="20 % - Markeringsfarve2 2 3 4" xfId="9853" xr:uid="{00000000-0005-0000-0000-000073030000}"/>
    <cellStyle name="20 % - Markeringsfarve2 2 3 4 2" xfId="9854" xr:uid="{00000000-0005-0000-0000-000074030000}"/>
    <cellStyle name="20 % - Markeringsfarve2 2 3 4 2 2" xfId="26883" xr:uid="{00000000-0005-0000-0000-000075030000}"/>
    <cellStyle name="20 % - Markeringsfarve2 2 3 4 2 2 2" xfId="32416" xr:uid="{00000000-0005-0000-0000-000076030000}"/>
    <cellStyle name="20 % - Markeringsfarve2 2 3 4 2 3" xfId="30974" xr:uid="{00000000-0005-0000-0000-000077030000}"/>
    <cellStyle name="20 % - Markeringsfarve2 2 3 4 2 4" xfId="26882" xr:uid="{00000000-0005-0000-0000-000078030000}"/>
    <cellStyle name="20 % - Markeringsfarve2 2 3 4 3" xfId="9855" xr:uid="{00000000-0005-0000-0000-000079030000}"/>
    <cellStyle name="20 % - Markeringsfarve2 2 3 4 3 2" xfId="31715" xr:uid="{00000000-0005-0000-0000-00007A030000}"/>
    <cellStyle name="20 % - Markeringsfarve2 2 3 4 3 3" xfId="26884" xr:uid="{00000000-0005-0000-0000-00007B030000}"/>
    <cellStyle name="20 % - Markeringsfarve2 2 3 4 4" xfId="26885" xr:uid="{00000000-0005-0000-0000-00007C030000}"/>
    <cellStyle name="20 % - Markeringsfarve2 2 3 4 4 2" xfId="31591" xr:uid="{00000000-0005-0000-0000-00007D030000}"/>
    <cellStyle name="20 % - Markeringsfarve2 2 3 4 5" xfId="29985" xr:uid="{00000000-0005-0000-0000-00007E030000}"/>
    <cellStyle name="20 % - Markeringsfarve2 2 3 4 6" xfId="26881" xr:uid="{00000000-0005-0000-0000-00007F030000}"/>
    <cellStyle name="20 % - Markeringsfarve2 2 3 5" xfId="9856" xr:uid="{00000000-0005-0000-0000-000080030000}"/>
    <cellStyle name="20 % - Markeringsfarve2 2 3 5 2" xfId="9857" xr:uid="{00000000-0005-0000-0000-000081030000}"/>
    <cellStyle name="20 % - Markeringsfarve2 2 3 5 2 2" xfId="26888" xr:uid="{00000000-0005-0000-0000-000082030000}"/>
    <cellStyle name="20 % - Markeringsfarve2 2 3 5 2 2 2" xfId="32533" xr:uid="{00000000-0005-0000-0000-000083030000}"/>
    <cellStyle name="20 % - Markeringsfarve2 2 3 5 2 3" xfId="31073" xr:uid="{00000000-0005-0000-0000-000084030000}"/>
    <cellStyle name="20 % - Markeringsfarve2 2 3 5 2 4" xfId="26887" xr:uid="{00000000-0005-0000-0000-000085030000}"/>
    <cellStyle name="20 % - Markeringsfarve2 2 3 5 3" xfId="9858" xr:uid="{00000000-0005-0000-0000-000086030000}"/>
    <cellStyle name="20 % - Markeringsfarve2 2 3 5 3 2" xfId="31832" xr:uid="{00000000-0005-0000-0000-000087030000}"/>
    <cellStyle name="20 % - Markeringsfarve2 2 3 5 3 3" xfId="26889" xr:uid="{00000000-0005-0000-0000-000088030000}"/>
    <cellStyle name="20 % - Markeringsfarve2 2 3 5 4" xfId="26890" xr:uid="{00000000-0005-0000-0000-000089030000}"/>
    <cellStyle name="20 % - Markeringsfarve2 2 3 5 4 2" xfId="31604" xr:uid="{00000000-0005-0000-0000-00008A030000}"/>
    <cellStyle name="20 % - Markeringsfarve2 2 3 5 5" xfId="29986" xr:uid="{00000000-0005-0000-0000-00008B030000}"/>
    <cellStyle name="20 % - Markeringsfarve2 2 3 5 6" xfId="26886" xr:uid="{00000000-0005-0000-0000-00008C030000}"/>
    <cellStyle name="20 % - Markeringsfarve2 2 3 6" xfId="9859" xr:uid="{00000000-0005-0000-0000-00008D030000}"/>
    <cellStyle name="20 % - Markeringsfarve2 2 3 6 2" xfId="9860" xr:uid="{00000000-0005-0000-0000-00008E030000}"/>
    <cellStyle name="20 % - Markeringsfarve2 2 3 6 2 2" xfId="26893" xr:uid="{00000000-0005-0000-0000-00008F030000}"/>
    <cellStyle name="20 % - Markeringsfarve2 2 3 6 2 2 2" xfId="32556" xr:uid="{00000000-0005-0000-0000-000090030000}"/>
    <cellStyle name="20 % - Markeringsfarve2 2 3 6 2 3" xfId="31094" xr:uid="{00000000-0005-0000-0000-000091030000}"/>
    <cellStyle name="20 % - Markeringsfarve2 2 3 6 2 4" xfId="26892" xr:uid="{00000000-0005-0000-0000-000092030000}"/>
    <cellStyle name="20 % - Markeringsfarve2 2 3 6 3" xfId="9861" xr:uid="{00000000-0005-0000-0000-000093030000}"/>
    <cellStyle name="20 % - Markeringsfarve2 2 3 6 3 2" xfId="31856" xr:uid="{00000000-0005-0000-0000-000094030000}"/>
    <cellStyle name="20 % - Markeringsfarve2 2 3 6 3 3" xfId="26894" xr:uid="{00000000-0005-0000-0000-000095030000}"/>
    <cellStyle name="20 % - Markeringsfarve2 2 3 6 4" xfId="26895" xr:uid="{00000000-0005-0000-0000-000096030000}"/>
    <cellStyle name="20 % - Markeringsfarve2 2 3 6 4 2" xfId="31605" xr:uid="{00000000-0005-0000-0000-000097030000}"/>
    <cellStyle name="20 % - Markeringsfarve2 2 3 6 5" xfId="29987" xr:uid="{00000000-0005-0000-0000-000098030000}"/>
    <cellStyle name="20 % - Markeringsfarve2 2 3 6 6" xfId="26891" xr:uid="{00000000-0005-0000-0000-000099030000}"/>
    <cellStyle name="20 % - Markeringsfarve2 2 3 7" xfId="9862" xr:uid="{00000000-0005-0000-0000-00009A030000}"/>
    <cellStyle name="20 % - Markeringsfarve2 2 3 7 2" xfId="9863" xr:uid="{00000000-0005-0000-0000-00009B030000}"/>
    <cellStyle name="20 % - Markeringsfarve2 2 3 7 2 2" xfId="32065" xr:uid="{00000000-0005-0000-0000-00009C030000}"/>
    <cellStyle name="20 % - Markeringsfarve2 2 3 7 2 3" xfId="26897" xr:uid="{00000000-0005-0000-0000-00009D030000}"/>
    <cellStyle name="20 % - Markeringsfarve2 2 3 7 3" xfId="30673" xr:uid="{00000000-0005-0000-0000-00009E030000}"/>
    <cellStyle name="20 % - Markeringsfarve2 2 3 7 4" xfId="26896" xr:uid="{00000000-0005-0000-0000-00009F030000}"/>
    <cellStyle name="20 % - Markeringsfarve2 2 3 8" xfId="9864" xr:uid="{00000000-0005-0000-0000-0000A0030000}"/>
    <cellStyle name="20 % - Markeringsfarve2 2 3 8 2" xfId="31314" xr:uid="{00000000-0005-0000-0000-0000A1030000}"/>
    <cellStyle name="20 % - Markeringsfarve2 2 3 8 3" xfId="26898" xr:uid="{00000000-0005-0000-0000-0000A2030000}"/>
    <cellStyle name="20 % - Markeringsfarve2 2 3 9" xfId="26899" xr:uid="{00000000-0005-0000-0000-0000A3030000}"/>
    <cellStyle name="20 % - Markeringsfarve2 2 3 9 2" xfId="31597" xr:uid="{00000000-0005-0000-0000-0000A4030000}"/>
    <cellStyle name="20 % - Markeringsfarve2 2 4" xfId="745" xr:uid="{00000000-0005-0000-0000-0000A5030000}"/>
    <cellStyle name="20 % - Markeringsfarve2 2 4 2" xfId="9865" xr:uid="{00000000-0005-0000-0000-0000A6030000}"/>
    <cellStyle name="20 % - Markeringsfarve2 2 4 2 2" xfId="26902" xr:uid="{00000000-0005-0000-0000-0000A7030000}"/>
    <cellStyle name="20 % - Markeringsfarve2 2 4 2 2 2" xfId="32102" xr:uid="{00000000-0005-0000-0000-0000A8030000}"/>
    <cellStyle name="20 % - Markeringsfarve2 2 4 2 3" xfId="30706" xr:uid="{00000000-0005-0000-0000-0000A9030000}"/>
    <cellStyle name="20 % - Markeringsfarve2 2 4 2 4" xfId="26901" xr:uid="{00000000-0005-0000-0000-0000AA030000}"/>
    <cellStyle name="20 % - Markeringsfarve2 2 4 3" xfId="9866" xr:uid="{00000000-0005-0000-0000-0000AB030000}"/>
    <cellStyle name="20 % - Markeringsfarve2 2 4 3 2" xfId="31355" xr:uid="{00000000-0005-0000-0000-0000AC030000}"/>
    <cellStyle name="20 % - Markeringsfarve2 2 4 3 3" xfId="26903" xr:uid="{00000000-0005-0000-0000-0000AD030000}"/>
    <cellStyle name="20 % - Markeringsfarve2 2 4 4" xfId="26904" xr:uid="{00000000-0005-0000-0000-0000AE030000}"/>
    <cellStyle name="20 % - Markeringsfarve2 2 4 4 2" xfId="31606" xr:uid="{00000000-0005-0000-0000-0000AF030000}"/>
    <cellStyle name="20 % - Markeringsfarve2 2 4 5" xfId="29988" xr:uid="{00000000-0005-0000-0000-0000B0030000}"/>
    <cellStyle name="20 % - Markeringsfarve2 2 4 6" xfId="26900" xr:uid="{00000000-0005-0000-0000-0000B1030000}"/>
    <cellStyle name="20 % - Markeringsfarve2 2 5" xfId="9867" xr:uid="{00000000-0005-0000-0000-0000B2030000}"/>
    <cellStyle name="20 % - Markeringsfarve2 2 5 2" xfId="9868" xr:uid="{00000000-0005-0000-0000-0000B3030000}"/>
    <cellStyle name="20 % - Markeringsfarve2 2 5 2 2" xfId="26907" xr:uid="{00000000-0005-0000-0000-0000B4030000}"/>
    <cellStyle name="20 % - Markeringsfarve2 2 5 2 2 2" xfId="32201" xr:uid="{00000000-0005-0000-0000-0000B5030000}"/>
    <cellStyle name="20 % - Markeringsfarve2 2 5 2 3" xfId="30790" xr:uid="{00000000-0005-0000-0000-0000B6030000}"/>
    <cellStyle name="20 % - Markeringsfarve2 2 5 2 4" xfId="26906" xr:uid="{00000000-0005-0000-0000-0000B7030000}"/>
    <cellStyle name="20 % - Markeringsfarve2 2 5 3" xfId="9869" xr:uid="{00000000-0005-0000-0000-0000B8030000}"/>
    <cellStyle name="20 % - Markeringsfarve2 2 5 3 2" xfId="31454" xr:uid="{00000000-0005-0000-0000-0000B9030000}"/>
    <cellStyle name="20 % - Markeringsfarve2 2 5 3 3" xfId="26908" xr:uid="{00000000-0005-0000-0000-0000BA030000}"/>
    <cellStyle name="20 % - Markeringsfarve2 2 5 4" xfId="26909" xr:uid="{00000000-0005-0000-0000-0000BB030000}"/>
    <cellStyle name="20 % - Markeringsfarve2 2 5 4 2" xfId="31607" xr:uid="{00000000-0005-0000-0000-0000BC030000}"/>
    <cellStyle name="20 % - Markeringsfarve2 2 5 5" xfId="29989" xr:uid="{00000000-0005-0000-0000-0000BD030000}"/>
    <cellStyle name="20 % - Markeringsfarve2 2 5 6" xfId="26905" xr:uid="{00000000-0005-0000-0000-0000BE030000}"/>
    <cellStyle name="20 % - Markeringsfarve2 2 6" xfId="9870" xr:uid="{00000000-0005-0000-0000-0000BF030000}"/>
    <cellStyle name="20 % - Markeringsfarve2 2 6 2" xfId="9871" xr:uid="{00000000-0005-0000-0000-0000C0030000}"/>
    <cellStyle name="20 % - Markeringsfarve2 2 6 2 2" xfId="26912" xr:uid="{00000000-0005-0000-0000-0000C1030000}"/>
    <cellStyle name="20 % - Markeringsfarve2 2 6 2 2 2" xfId="32338" xr:uid="{00000000-0005-0000-0000-0000C2030000}"/>
    <cellStyle name="20 % - Markeringsfarve2 2 6 2 3" xfId="30908" xr:uid="{00000000-0005-0000-0000-0000C3030000}"/>
    <cellStyle name="20 % - Markeringsfarve2 2 6 2 4" xfId="26911" xr:uid="{00000000-0005-0000-0000-0000C4030000}"/>
    <cellStyle name="20 % - Markeringsfarve2 2 6 3" xfId="9872" xr:uid="{00000000-0005-0000-0000-0000C5030000}"/>
    <cellStyle name="20 % - Markeringsfarve2 2 6 3 2" xfId="31637" xr:uid="{00000000-0005-0000-0000-0000C6030000}"/>
    <cellStyle name="20 % - Markeringsfarve2 2 6 3 3" xfId="26913" xr:uid="{00000000-0005-0000-0000-0000C7030000}"/>
    <cellStyle name="20 % - Markeringsfarve2 2 6 4" xfId="26914" xr:uid="{00000000-0005-0000-0000-0000C8030000}"/>
    <cellStyle name="20 % - Markeringsfarve2 2 6 4 2" xfId="31608" xr:uid="{00000000-0005-0000-0000-0000C9030000}"/>
    <cellStyle name="20 % - Markeringsfarve2 2 6 5" xfId="29990" xr:uid="{00000000-0005-0000-0000-0000CA030000}"/>
    <cellStyle name="20 % - Markeringsfarve2 2 6 6" xfId="26910" xr:uid="{00000000-0005-0000-0000-0000CB030000}"/>
    <cellStyle name="20 % - Markeringsfarve2 2 7" xfId="9873" xr:uid="{00000000-0005-0000-0000-0000CC030000}"/>
    <cellStyle name="20 % - Markeringsfarve2 2 7 2" xfId="9874" xr:uid="{00000000-0005-0000-0000-0000CD030000}"/>
    <cellStyle name="20 % - Markeringsfarve2 2 7 2 2" xfId="26917" xr:uid="{00000000-0005-0000-0000-0000CE030000}"/>
    <cellStyle name="20 % - Markeringsfarve2 2 7 2 2 2" xfId="32455" xr:uid="{00000000-0005-0000-0000-0000CF030000}"/>
    <cellStyle name="20 % - Markeringsfarve2 2 7 2 3" xfId="31007" xr:uid="{00000000-0005-0000-0000-0000D0030000}"/>
    <cellStyle name="20 % - Markeringsfarve2 2 7 2 4" xfId="26916" xr:uid="{00000000-0005-0000-0000-0000D1030000}"/>
    <cellStyle name="20 % - Markeringsfarve2 2 7 3" xfId="9875" xr:uid="{00000000-0005-0000-0000-0000D2030000}"/>
    <cellStyle name="20 % - Markeringsfarve2 2 7 3 2" xfId="31754" xr:uid="{00000000-0005-0000-0000-0000D3030000}"/>
    <cellStyle name="20 % - Markeringsfarve2 2 7 3 3" xfId="26918" xr:uid="{00000000-0005-0000-0000-0000D4030000}"/>
    <cellStyle name="20 % - Markeringsfarve2 2 7 4" xfId="26919" xr:uid="{00000000-0005-0000-0000-0000D5030000}"/>
    <cellStyle name="20 % - Markeringsfarve2 2 7 4 2" xfId="31187" xr:uid="{00000000-0005-0000-0000-0000D6030000}"/>
    <cellStyle name="20 % - Markeringsfarve2 2 7 5" xfId="29991" xr:uid="{00000000-0005-0000-0000-0000D7030000}"/>
    <cellStyle name="20 % - Markeringsfarve2 2 7 6" xfId="26915" xr:uid="{00000000-0005-0000-0000-0000D8030000}"/>
    <cellStyle name="20 % - Markeringsfarve2 2 8" xfId="9876" xr:uid="{00000000-0005-0000-0000-0000D9030000}"/>
    <cellStyle name="20 % - Markeringsfarve2 2 8 2" xfId="9877" xr:uid="{00000000-0005-0000-0000-0000DA030000}"/>
    <cellStyle name="20 % - Markeringsfarve2 2 8 2 2" xfId="26922" xr:uid="{00000000-0005-0000-0000-0000DB030000}"/>
    <cellStyle name="20 % - Markeringsfarve2 2 8 2 2 2" xfId="32554" xr:uid="{00000000-0005-0000-0000-0000DC030000}"/>
    <cellStyle name="20 % - Markeringsfarve2 2 8 2 3" xfId="31092" xr:uid="{00000000-0005-0000-0000-0000DD030000}"/>
    <cellStyle name="20 % - Markeringsfarve2 2 8 2 4" xfId="26921" xr:uid="{00000000-0005-0000-0000-0000DE030000}"/>
    <cellStyle name="20 % - Markeringsfarve2 2 8 3" xfId="9878" xr:uid="{00000000-0005-0000-0000-0000DF030000}"/>
    <cellStyle name="20 % - Markeringsfarve2 2 8 3 2" xfId="31854" xr:uid="{00000000-0005-0000-0000-0000E0030000}"/>
    <cellStyle name="20 % - Markeringsfarve2 2 8 3 3" xfId="26923" xr:uid="{00000000-0005-0000-0000-0000E1030000}"/>
    <cellStyle name="20 % - Markeringsfarve2 2 8 4" xfId="26924" xr:uid="{00000000-0005-0000-0000-0000E2030000}"/>
    <cellStyle name="20 % - Markeringsfarve2 2 8 4 2" xfId="31198" xr:uid="{00000000-0005-0000-0000-0000E3030000}"/>
    <cellStyle name="20 % - Markeringsfarve2 2 8 5" xfId="29992" xr:uid="{00000000-0005-0000-0000-0000E4030000}"/>
    <cellStyle name="20 % - Markeringsfarve2 2 8 6" xfId="26920" xr:uid="{00000000-0005-0000-0000-0000E5030000}"/>
    <cellStyle name="20 % - Markeringsfarve2 2 9" xfId="9879" xr:uid="{00000000-0005-0000-0000-0000E6030000}"/>
    <cellStyle name="20 % - Markeringsfarve2 2 9 2" xfId="9880" xr:uid="{00000000-0005-0000-0000-0000E7030000}"/>
    <cellStyle name="20 % - Markeringsfarve2 2 9 2 2" xfId="31999" xr:uid="{00000000-0005-0000-0000-0000E8030000}"/>
    <cellStyle name="20 % - Markeringsfarve2 2 9 2 3" xfId="26926" xr:uid="{00000000-0005-0000-0000-0000E9030000}"/>
    <cellStyle name="20 % - Markeringsfarve2 2 9 3" xfId="30607" xr:uid="{00000000-0005-0000-0000-0000EA030000}"/>
    <cellStyle name="20 % - Markeringsfarve2 2 9 4" xfId="26925" xr:uid="{00000000-0005-0000-0000-0000EB030000}"/>
    <cellStyle name="20 % - Markeringsfarve2 3" xfId="746" xr:uid="{00000000-0005-0000-0000-0000EC030000}"/>
    <cellStyle name="20 % - Markeringsfarve2 3 10" xfId="9881" xr:uid="{00000000-0005-0000-0000-0000ED030000}"/>
    <cellStyle name="20 % - Markeringsfarve2 3 10 2" xfId="31221" xr:uid="{00000000-0005-0000-0000-0000EE030000}"/>
    <cellStyle name="20 % - Markeringsfarve2 3 10 3" xfId="26928" xr:uid="{00000000-0005-0000-0000-0000EF030000}"/>
    <cellStyle name="20 % - Markeringsfarve2 3 11" xfId="26929" xr:uid="{00000000-0005-0000-0000-0000F0030000}"/>
    <cellStyle name="20 % - Markeringsfarve2 3 11 2" xfId="31190" xr:uid="{00000000-0005-0000-0000-0000F1030000}"/>
    <cellStyle name="20 % - Markeringsfarve2 3 12" xfId="29993" xr:uid="{00000000-0005-0000-0000-0000F2030000}"/>
    <cellStyle name="20 % - Markeringsfarve2 3 13" xfId="26927" xr:uid="{00000000-0005-0000-0000-0000F3030000}"/>
    <cellStyle name="20 % - Markeringsfarve2 3 2" xfId="747" xr:uid="{00000000-0005-0000-0000-0000F4030000}"/>
    <cellStyle name="20 % - Markeringsfarve2 3 2 10" xfId="29994" xr:uid="{00000000-0005-0000-0000-0000F5030000}"/>
    <cellStyle name="20 % - Markeringsfarve2 3 2 11" xfId="26930" xr:uid="{00000000-0005-0000-0000-0000F6030000}"/>
    <cellStyle name="20 % - Markeringsfarve2 3 2 2" xfId="9882" xr:uid="{00000000-0005-0000-0000-0000F7030000}"/>
    <cellStyle name="20 % - Markeringsfarve2 3 2 2 2" xfId="9883" xr:uid="{00000000-0005-0000-0000-0000F8030000}"/>
    <cellStyle name="20 % - Markeringsfarve2 3 2 2 2 2" xfId="26933" xr:uid="{00000000-0005-0000-0000-0000F9030000}"/>
    <cellStyle name="20 % - Markeringsfarve2 3 2 2 2 2 2" xfId="32129" xr:uid="{00000000-0005-0000-0000-0000FA030000}"/>
    <cellStyle name="20 % - Markeringsfarve2 3 2 2 2 3" xfId="30729" xr:uid="{00000000-0005-0000-0000-0000FB030000}"/>
    <cellStyle name="20 % - Markeringsfarve2 3 2 2 2 4" xfId="26932" xr:uid="{00000000-0005-0000-0000-0000FC030000}"/>
    <cellStyle name="20 % - Markeringsfarve2 3 2 2 3" xfId="9884" xr:uid="{00000000-0005-0000-0000-0000FD030000}"/>
    <cellStyle name="20 % - Markeringsfarve2 3 2 2 3 2" xfId="31382" xr:uid="{00000000-0005-0000-0000-0000FE030000}"/>
    <cellStyle name="20 % - Markeringsfarve2 3 2 2 3 3" xfId="26934" xr:uid="{00000000-0005-0000-0000-0000FF030000}"/>
    <cellStyle name="20 % - Markeringsfarve2 3 2 2 4" xfId="26935" xr:uid="{00000000-0005-0000-0000-000000040000}"/>
    <cellStyle name="20 % - Markeringsfarve2 3 2 2 4 2" xfId="32784" xr:uid="{00000000-0005-0000-0000-000001040000}"/>
    <cellStyle name="20 % - Markeringsfarve2 3 2 2 5" xfId="29995" xr:uid="{00000000-0005-0000-0000-000002040000}"/>
    <cellStyle name="20 % - Markeringsfarve2 3 2 2 6" xfId="26931" xr:uid="{00000000-0005-0000-0000-000003040000}"/>
    <cellStyle name="20 % - Markeringsfarve2 3 2 3" xfId="9885" xr:uid="{00000000-0005-0000-0000-000004040000}"/>
    <cellStyle name="20 % - Markeringsfarve2 3 2 3 2" xfId="9886" xr:uid="{00000000-0005-0000-0000-000005040000}"/>
    <cellStyle name="20 % - Markeringsfarve2 3 2 3 2 2" xfId="26938" xr:uid="{00000000-0005-0000-0000-000006040000}"/>
    <cellStyle name="20 % - Markeringsfarve2 3 2 3 2 2 2" xfId="32205" xr:uid="{00000000-0005-0000-0000-000007040000}"/>
    <cellStyle name="20 % - Markeringsfarve2 3 2 3 2 3" xfId="30794" xr:uid="{00000000-0005-0000-0000-000008040000}"/>
    <cellStyle name="20 % - Markeringsfarve2 3 2 3 2 4" xfId="26937" xr:uid="{00000000-0005-0000-0000-000009040000}"/>
    <cellStyle name="20 % - Markeringsfarve2 3 2 3 3" xfId="9887" xr:uid="{00000000-0005-0000-0000-00000A040000}"/>
    <cellStyle name="20 % - Markeringsfarve2 3 2 3 3 2" xfId="31458" xr:uid="{00000000-0005-0000-0000-00000B040000}"/>
    <cellStyle name="20 % - Markeringsfarve2 3 2 3 3 3" xfId="26939" xr:uid="{00000000-0005-0000-0000-00000C040000}"/>
    <cellStyle name="20 % - Markeringsfarve2 3 2 3 4" xfId="26940" xr:uid="{00000000-0005-0000-0000-00000D040000}"/>
    <cellStyle name="20 % - Markeringsfarve2 3 2 3 4 2" xfId="32785" xr:uid="{00000000-0005-0000-0000-00000E040000}"/>
    <cellStyle name="20 % - Markeringsfarve2 3 2 3 5" xfId="29996" xr:uid="{00000000-0005-0000-0000-00000F040000}"/>
    <cellStyle name="20 % - Markeringsfarve2 3 2 3 6" xfId="26936" xr:uid="{00000000-0005-0000-0000-000010040000}"/>
    <cellStyle name="20 % - Markeringsfarve2 3 2 4" xfId="9888" xr:uid="{00000000-0005-0000-0000-000011040000}"/>
    <cellStyle name="20 % - Markeringsfarve2 3 2 4 2" xfId="9889" xr:uid="{00000000-0005-0000-0000-000012040000}"/>
    <cellStyle name="20 % - Markeringsfarve2 3 2 4 2 2" xfId="26943" xr:uid="{00000000-0005-0000-0000-000013040000}"/>
    <cellStyle name="20 % - Markeringsfarve2 3 2 4 2 2 2" xfId="32365" xr:uid="{00000000-0005-0000-0000-000014040000}"/>
    <cellStyle name="20 % - Markeringsfarve2 3 2 4 2 3" xfId="30931" xr:uid="{00000000-0005-0000-0000-000015040000}"/>
    <cellStyle name="20 % - Markeringsfarve2 3 2 4 2 4" xfId="26942" xr:uid="{00000000-0005-0000-0000-000016040000}"/>
    <cellStyle name="20 % - Markeringsfarve2 3 2 4 3" xfId="9890" xr:uid="{00000000-0005-0000-0000-000017040000}"/>
    <cellStyle name="20 % - Markeringsfarve2 3 2 4 3 2" xfId="31664" xr:uid="{00000000-0005-0000-0000-000018040000}"/>
    <cellStyle name="20 % - Markeringsfarve2 3 2 4 3 3" xfId="26944" xr:uid="{00000000-0005-0000-0000-000019040000}"/>
    <cellStyle name="20 % - Markeringsfarve2 3 2 4 4" xfId="26945" xr:uid="{00000000-0005-0000-0000-00001A040000}"/>
    <cellStyle name="20 % - Markeringsfarve2 3 2 4 4 2" xfId="32681" xr:uid="{00000000-0005-0000-0000-00001B040000}"/>
    <cellStyle name="20 % - Markeringsfarve2 3 2 4 5" xfId="29997" xr:uid="{00000000-0005-0000-0000-00001C040000}"/>
    <cellStyle name="20 % - Markeringsfarve2 3 2 4 6" xfId="26941" xr:uid="{00000000-0005-0000-0000-00001D040000}"/>
    <cellStyle name="20 % - Markeringsfarve2 3 2 5" xfId="9891" xr:uid="{00000000-0005-0000-0000-00001E040000}"/>
    <cellStyle name="20 % - Markeringsfarve2 3 2 5 2" xfId="9892" xr:uid="{00000000-0005-0000-0000-00001F040000}"/>
    <cellStyle name="20 % - Markeringsfarve2 3 2 5 2 2" xfId="26948" xr:uid="{00000000-0005-0000-0000-000020040000}"/>
    <cellStyle name="20 % - Markeringsfarve2 3 2 5 2 2 2" xfId="32482" xr:uid="{00000000-0005-0000-0000-000021040000}"/>
    <cellStyle name="20 % - Markeringsfarve2 3 2 5 2 3" xfId="31030" xr:uid="{00000000-0005-0000-0000-000022040000}"/>
    <cellStyle name="20 % - Markeringsfarve2 3 2 5 2 4" xfId="26947" xr:uid="{00000000-0005-0000-0000-000023040000}"/>
    <cellStyle name="20 % - Markeringsfarve2 3 2 5 3" xfId="9893" xr:uid="{00000000-0005-0000-0000-000024040000}"/>
    <cellStyle name="20 % - Markeringsfarve2 3 2 5 3 2" xfId="31781" xr:uid="{00000000-0005-0000-0000-000025040000}"/>
    <cellStyle name="20 % - Markeringsfarve2 3 2 5 3 3" xfId="26949" xr:uid="{00000000-0005-0000-0000-000026040000}"/>
    <cellStyle name="20 % - Markeringsfarve2 3 2 5 4" xfId="26950" xr:uid="{00000000-0005-0000-0000-000027040000}"/>
    <cellStyle name="20 % - Markeringsfarve2 3 2 5 4 2" xfId="32783" xr:uid="{00000000-0005-0000-0000-000028040000}"/>
    <cellStyle name="20 % - Markeringsfarve2 3 2 5 5" xfId="29998" xr:uid="{00000000-0005-0000-0000-000029040000}"/>
    <cellStyle name="20 % - Markeringsfarve2 3 2 5 6" xfId="26946" xr:uid="{00000000-0005-0000-0000-00002A040000}"/>
    <cellStyle name="20 % - Markeringsfarve2 3 2 6" xfId="9894" xr:uid="{00000000-0005-0000-0000-00002B040000}"/>
    <cellStyle name="20 % - Markeringsfarve2 3 2 6 2" xfId="9895" xr:uid="{00000000-0005-0000-0000-00002C040000}"/>
    <cellStyle name="20 % - Markeringsfarve2 3 2 6 2 2" xfId="26953" xr:uid="{00000000-0005-0000-0000-00002D040000}"/>
    <cellStyle name="20 % - Markeringsfarve2 3 2 6 2 2 2" xfId="32558" xr:uid="{00000000-0005-0000-0000-00002E040000}"/>
    <cellStyle name="20 % - Markeringsfarve2 3 2 6 2 3" xfId="31096" xr:uid="{00000000-0005-0000-0000-00002F040000}"/>
    <cellStyle name="20 % - Markeringsfarve2 3 2 6 2 4" xfId="26952" xr:uid="{00000000-0005-0000-0000-000030040000}"/>
    <cellStyle name="20 % - Markeringsfarve2 3 2 6 3" xfId="9896" xr:uid="{00000000-0005-0000-0000-000031040000}"/>
    <cellStyle name="20 % - Markeringsfarve2 3 2 6 3 2" xfId="31858" xr:uid="{00000000-0005-0000-0000-000032040000}"/>
    <cellStyle name="20 % - Markeringsfarve2 3 2 6 3 3" xfId="26954" xr:uid="{00000000-0005-0000-0000-000033040000}"/>
    <cellStyle name="20 % - Markeringsfarve2 3 2 6 4" xfId="26955" xr:uid="{00000000-0005-0000-0000-000034040000}"/>
    <cellStyle name="20 % - Markeringsfarve2 3 2 6 4 2" xfId="32680" xr:uid="{00000000-0005-0000-0000-000035040000}"/>
    <cellStyle name="20 % - Markeringsfarve2 3 2 6 5" xfId="29999" xr:uid="{00000000-0005-0000-0000-000036040000}"/>
    <cellStyle name="20 % - Markeringsfarve2 3 2 6 6" xfId="26951" xr:uid="{00000000-0005-0000-0000-000037040000}"/>
    <cellStyle name="20 % - Markeringsfarve2 3 2 7" xfId="9897" xr:uid="{00000000-0005-0000-0000-000038040000}"/>
    <cellStyle name="20 % - Markeringsfarve2 3 2 7 2" xfId="9898" xr:uid="{00000000-0005-0000-0000-000039040000}"/>
    <cellStyle name="20 % - Markeringsfarve2 3 2 7 2 2" xfId="32022" xr:uid="{00000000-0005-0000-0000-00003A040000}"/>
    <cellStyle name="20 % - Markeringsfarve2 3 2 7 2 3" xfId="26957" xr:uid="{00000000-0005-0000-0000-00003B040000}"/>
    <cellStyle name="20 % - Markeringsfarve2 3 2 7 3" xfId="30630" xr:uid="{00000000-0005-0000-0000-00003C040000}"/>
    <cellStyle name="20 % - Markeringsfarve2 3 2 7 4" xfId="26956" xr:uid="{00000000-0005-0000-0000-00003D040000}"/>
    <cellStyle name="20 % - Markeringsfarve2 3 2 8" xfId="9899" xr:uid="{00000000-0005-0000-0000-00003E040000}"/>
    <cellStyle name="20 % - Markeringsfarve2 3 2 8 2" xfId="31263" xr:uid="{00000000-0005-0000-0000-00003F040000}"/>
    <cellStyle name="20 % - Markeringsfarve2 3 2 8 3" xfId="26958" xr:uid="{00000000-0005-0000-0000-000040040000}"/>
    <cellStyle name="20 % - Markeringsfarve2 3 2 9" xfId="26959" xr:uid="{00000000-0005-0000-0000-000041040000}"/>
    <cellStyle name="20 % - Markeringsfarve2 3 2 9 2" xfId="32786" xr:uid="{00000000-0005-0000-0000-000042040000}"/>
    <cellStyle name="20 % - Markeringsfarve2 3 3" xfId="9900" xr:uid="{00000000-0005-0000-0000-000043040000}"/>
    <cellStyle name="20 % - Markeringsfarve2 3 3 10" xfId="30000" xr:uid="{00000000-0005-0000-0000-000044040000}"/>
    <cellStyle name="20 % - Markeringsfarve2 3 3 11" xfId="26960" xr:uid="{00000000-0005-0000-0000-000045040000}"/>
    <cellStyle name="20 % - Markeringsfarve2 3 3 2" xfId="9901" xr:uid="{00000000-0005-0000-0000-000046040000}"/>
    <cellStyle name="20 % - Markeringsfarve2 3 3 2 2" xfId="9902" xr:uid="{00000000-0005-0000-0000-000047040000}"/>
    <cellStyle name="20 % - Markeringsfarve2 3 3 2 2 2" xfId="26963" xr:uid="{00000000-0005-0000-0000-000048040000}"/>
    <cellStyle name="20 % - Markeringsfarve2 3 3 2 2 2 2" xfId="32168" xr:uid="{00000000-0005-0000-0000-000049040000}"/>
    <cellStyle name="20 % - Markeringsfarve2 3 3 2 2 3" xfId="30762" xr:uid="{00000000-0005-0000-0000-00004A040000}"/>
    <cellStyle name="20 % - Markeringsfarve2 3 3 2 2 4" xfId="26962" xr:uid="{00000000-0005-0000-0000-00004B040000}"/>
    <cellStyle name="20 % - Markeringsfarve2 3 3 2 3" xfId="9903" xr:uid="{00000000-0005-0000-0000-00004C040000}"/>
    <cellStyle name="20 % - Markeringsfarve2 3 3 2 3 2" xfId="31421" xr:uid="{00000000-0005-0000-0000-00004D040000}"/>
    <cellStyle name="20 % - Markeringsfarve2 3 3 2 3 3" xfId="26964" xr:uid="{00000000-0005-0000-0000-00004E040000}"/>
    <cellStyle name="20 % - Markeringsfarve2 3 3 2 4" xfId="26965" xr:uid="{00000000-0005-0000-0000-00004F040000}"/>
    <cellStyle name="20 % - Markeringsfarve2 3 3 2 4 2" xfId="33243" xr:uid="{00000000-0005-0000-0000-000050040000}"/>
    <cellStyle name="20 % - Markeringsfarve2 3 3 2 5" xfId="30001" xr:uid="{00000000-0005-0000-0000-000051040000}"/>
    <cellStyle name="20 % - Markeringsfarve2 3 3 2 6" xfId="26961" xr:uid="{00000000-0005-0000-0000-000052040000}"/>
    <cellStyle name="20 % - Markeringsfarve2 3 3 3" xfId="9904" xr:uid="{00000000-0005-0000-0000-000053040000}"/>
    <cellStyle name="20 % - Markeringsfarve2 3 3 3 2" xfId="9905" xr:uid="{00000000-0005-0000-0000-000054040000}"/>
    <cellStyle name="20 % - Markeringsfarve2 3 3 3 2 2" xfId="26968" xr:uid="{00000000-0005-0000-0000-000055040000}"/>
    <cellStyle name="20 % - Markeringsfarve2 3 3 3 2 2 2" xfId="32206" xr:uid="{00000000-0005-0000-0000-000056040000}"/>
    <cellStyle name="20 % - Markeringsfarve2 3 3 3 2 3" xfId="30795" xr:uid="{00000000-0005-0000-0000-000057040000}"/>
    <cellStyle name="20 % - Markeringsfarve2 3 3 3 2 4" xfId="26967" xr:uid="{00000000-0005-0000-0000-000058040000}"/>
    <cellStyle name="20 % - Markeringsfarve2 3 3 3 3" xfId="9906" xr:uid="{00000000-0005-0000-0000-000059040000}"/>
    <cellStyle name="20 % - Markeringsfarve2 3 3 3 3 2" xfId="31459" xr:uid="{00000000-0005-0000-0000-00005A040000}"/>
    <cellStyle name="20 % - Markeringsfarve2 3 3 3 3 3" xfId="26969" xr:uid="{00000000-0005-0000-0000-00005B040000}"/>
    <cellStyle name="20 % - Markeringsfarve2 3 3 3 4" xfId="26970" xr:uid="{00000000-0005-0000-0000-00005C040000}"/>
    <cellStyle name="20 % - Markeringsfarve2 3 3 3 4 2" xfId="32969" xr:uid="{00000000-0005-0000-0000-00005D040000}"/>
    <cellStyle name="20 % - Markeringsfarve2 3 3 3 5" xfId="30002" xr:uid="{00000000-0005-0000-0000-00005E040000}"/>
    <cellStyle name="20 % - Markeringsfarve2 3 3 3 6" xfId="26966" xr:uid="{00000000-0005-0000-0000-00005F040000}"/>
    <cellStyle name="20 % - Markeringsfarve2 3 3 4" xfId="9907" xr:uid="{00000000-0005-0000-0000-000060040000}"/>
    <cellStyle name="20 % - Markeringsfarve2 3 3 4 2" xfId="9908" xr:uid="{00000000-0005-0000-0000-000061040000}"/>
    <cellStyle name="20 % - Markeringsfarve2 3 3 4 2 2" xfId="26973" xr:uid="{00000000-0005-0000-0000-000062040000}"/>
    <cellStyle name="20 % - Markeringsfarve2 3 3 4 2 2 2" xfId="32404" xr:uid="{00000000-0005-0000-0000-000063040000}"/>
    <cellStyle name="20 % - Markeringsfarve2 3 3 4 2 3" xfId="30964" xr:uid="{00000000-0005-0000-0000-000064040000}"/>
    <cellStyle name="20 % - Markeringsfarve2 3 3 4 2 4" xfId="26972" xr:uid="{00000000-0005-0000-0000-000065040000}"/>
    <cellStyle name="20 % - Markeringsfarve2 3 3 4 3" xfId="9909" xr:uid="{00000000-0005-0000-0000-000066040000}"/>
    <cellStyle name="20 % - Markeringsfarve2 3 3 4 3 2" xfId="31703" xr:uid="{00000000-0005-0000-0000-000067040000}"/>
    <cellStyle name="20 % - Markeringsfarve2 3 3 4 3 3" xfId="26974" xr:uid="{00000000-0005-0000-0000-000068040000}"/>
    <cellStyle name="20 % - Markeringsfarve2 3 3 4 4" xfId="26975" xr:uid="{00000000-0005-0000-0000-000069040000}"/>
    <cellStyle name="20 % - Markeringsfarve2 3 3 4 4 2" xfId="33114" xr:uid="{00000000-0005-0000-0000-00006A040000}"/>
    <cellStyle name="20 % - Markeringsfarve2 3 3 4 5" xfId="30003" xr:uid="{00000000-0005-0000-0000-00006B040000}"/>
    <cellStyle name="20 % - Markeringsfarve2 3 3 4 6" xfId="26971" xr:uid="{00000000-0005-0000-0000-00006C040000}"/>
    <cellStyle name="20 % - Markeringsfarve2 3 3 5" xfId="9910" xr:uid="{00000000-0005-0000-0000-00006D040000}"/>
    <cellStyle name="20 % - Markeringsfarve2 3 3 5 2" xfId="9911" xr:uid="{00000000-0005-0000-0000-00006E040000}"/>
    <cellStyle name="20 % - Markeringsfarve2 3 3 5 2 2" xfId="26978" xr:uid="{00000000-0005-0000-0000-00006F040000}"/>
    <cellStyle name="20 % - Markeringsfarve2 3 3 5 2 2 2" xfId="32521" xr:uid="{00000000-0005-0000-0000-000070040000}"/>
    <cellStyle name="20 % - Markeringsfarve2 3 3 5 2 3" xfId="31063" xr:uid="{00000000-0005-0000-0000-000071040000}"/>
    <cellStyle name="20 % - Markeringsfarve2 3 3 5 2 4" xfId="26977" xr:uid="{00000000-0005-0000-0000-000072040000}"/>
    <cellStyle name="20 % - Markeringsfarve2 3 3 5 3" xfId="9912" xr:uid="{00000000-0005-0000-0000-000073040000}"/>
    <cellStyle name="20 % - Markeringsfarve2 3 3 5 3 2" xfId="31820" xr:uid="{00000000-0005-0000-0000-000074040000}"/>
    <cellStyle name="20 % - Markeringsfarve2 3 3 5 3 3" xfId="26979" xr:uid="{00000000-0005-0000-0000-000075040000}"/>
    <cellStyle name="20 % - Markeringsfarve2 3 3 5 4" xfId="26980" xr:uid="{00000000-0005-0000-0000-000076040000}"/>
    <cellStyle name="20 % - Markeringsfarve2 3 3 5 4 2" xfId="32782" xr:uid="{00000000-0005-0000-0000-000077040000}"/>
    <cellStyle name="20 % - Markeringsfarve2 3 3 5 5" xfId="30004" xr:uid="{00000000-0005-0000-0000-000078040000}"/>
    <cellStyle name="20 % - Markeringsfarve2 3 3 5 6" xfId="26976" xr:uid="{00000000-0005-0000-0000-000079040000}"/>
    <cellStyle name="20 % - Markeringsfarve2 3 3 6" xfId="9913" xr:uid="{00000000-0005-0000-0000-00007A040000}"/>
    <cellStyle name="20 % - Markeringsfarve2 3 3 6 2" xfId="9914" xr:uid="{00000000-0005-0000-0000-00007B040000}"/>
    <cellStyle name="20 % - Markeringsfarve2 3 3 6 2 2" xfId="26983" xr:uid="{00000000-0005-0000-0000-00007C040000}"/>
    <cellStyle name="20 % - Markeringsfarve2 3 3 6 2 2 2" xfId="32559" xr:uid="{00000000-0005-0000-0000-00007D040000}"/>
    <cellStyle name="20 % - Markeringsfarve2 3 3 6 2 3" xfId="31097" xr:uid="{00000000-0005-0000-0000-00007E040000}"/>
    <cellStyle name="20 % - Markeringsfarve2 3 3 6 2 4" xfId="26982" xr:uid="{00000000-0005-0000-0000-00007F040000}"/>
    <cellStyle name="20 % - Markeringsfarve2 3 3 6 3" xfId="9915" xr:uid="{00000000-0005-0000-0000-000080040000}"/>
    <cellStyle name="20 % - Markeringsfarve2 3 3 6 3 2" xfId="31859" xr:uid="{00000000-0005-0000-0000-000081040000}"/>
    <cellStyle name="20 % - Markeringsfarve2 3 3 6 3 3" xfId="26984" xr:uid="{00000000-0005-0000-0000-000082040000}"/>
    <cellStyle name="20 % - Markeringsfarve2 3 3 6 4" xfId="26985" xr:uid="{00000000-0005-0000-0000-000083040000}"/>
    <cellStyle name="20 % - Markeringsfarve2 3 3 6 4 2" xfId="32679" xr:uid="{00000000-0005-0000-0000-000084040000}"/>
    <cellStyle name="20 % - Markeringsfarve2 3 3 6 5" xfId="30005" xr:uid="{00000000-0005-0000-0000-000085040000}"/>
    <cellStyle name="20 % - Markeringsfarve2 3 3 6 6" xfId="26981" xr:uid="{00000000-0005-0000-0000-000086040000}"/>
    <cellStyle name="20 % - Markeringsfarve2 3 3 7" xfId="9916" xr:uid="{00000000-0005-0000-0000-000087040000}"/>
    <cellStyle name="20 % - Markeringsfarve2 3 3 7 2" xfId="9917" xr:uid="{00000000-0005-0000-0000-000088040000}"/>
    <cellStyle name="20 % - Markeringsfarve2 3 3 7 2 2" xfId="32055" xr:uid="{00000000-0005-0000-0000-000089040000}"/>
    <cellStyle name="20 % - Markeringsfarve2 3 3 7 2 3" xfId="26987" xr:uid="{00000000-0005-0000-0000-00008A040000}"/>
    <cellStyle name="20 % - Markeringsfarve2 3 3 7 3" xfId="30663" xr:uid="{00000000-0005-0000-0000-00008B040000}"/>
    <cellStyle name="20 % - Markeringsfarve2 3 3 7 4" xfId="26986" xr:uid="{00000000-0005-0000-0000-00008C040000}"/>
    <cellStyle name="20 % - Markeringsfarve2 3 3 8" xfId="9918" xr:uid="{00000000-0005-0000-0000-00008D040000}"/>
    <cellStyle name="20 % - Markeringsfarve2 3 3 8 2" xfId="31302" xr:uid="{00000000-0005-0000-0000-00008E040000}"/>
    <cellStyle name="20 % - Markeringsfarve2 3 3 8 3" xfId="26988" xr:uid="{00000000-0005-0000-0000-00008F040000}"/>
    <cellStyle name="20 % - Markeringsfarve2 3 3 9" xfId="26989" xr:uid="{00000000-0005-0000-0000-000090040000}"/>
    <cellStyle name="20 % - Markeringsfarve2 3 3 9 2" xfId="33028" xr:uid="{00000000-0005-0000-0000-000091040000}"/>
    <cellStyle name="20 % - Markeringsfarve2 3 4" xfId="9919" xr:uid="{00000000-0005-0000-0000-000092040000}"/>
    <cellStyle name="20 % - Markeringsfarve2 3 4 2" xfId="9920" xr:uid="{00000000-0005-0000-0000-000093040000}"/>
    <cellStyle name="20 % - Markeringsfarve2 3 4 2 2" xfId="26992" xr:uid="{00000000-0005-0000-0000-000094040000}"/>
    <cellStyle name="20 % - Markeringsfarve2 3 4 2 2 2" xfId="32090" xr:uid="{00000000-0005-0000-0000-000095040000}"/>
    <cellStyle name="20 % - Markeringsfarve2 3 4 2 3" xfId="30696" xr:uid="{00000000-0005-0000-0000-000096040000}"/>
    <cellStyle name="20 % - Markeringsfarve2 3 4 2 4" xfId="26991" xr:uid="{00000000-0005-0000-0000-000097040000}"/>
    <cellStyle name="20 % - Markeringsfarve2 3 4 3" xfId="9921" xr:uid="{00000000-0005-0000-0000-000098040000}"/>
    <cellStyle name="20 % - Markeringsfarve2 3 4 3 2" xfId="31343" xr:uid="{00000000-0005-0000-0000-000099040000}"/>
    <cellStyle name="20 % - Markeringsfarve2 3 4 3 3" xfId="26993" xr:uid="{00000000-0005-0000-0000-00009A040000}"/>
    <cellStyle name="20 % - Markeringsfarve2 3 4 4" xfId="26994" xr:uid="{00000000-0005-0000-0000-00009B040000}"/>
    <cellStyle name="20 % - Markeringsfarve2 3 4 4 2" xfId="31210" xr:uid="{00000000-0005-0000-0000-00009C040000}"/>
    <cellStyle name="20 % - Markeringsfarve2 3 4 5" xfId="30006" xr:uid="{00000000-0005-0000-0000-00009D040000}"/>
    <cellStyle name="20 % - Markeringsfarve2 3 4 6" xfId="26990" xr:uid="{00000000-0005-0000-0000-00009E040000}"/>
    <cellStyle name="20 % - Markeringsfarve2 3 5" xfId="9922" xr:uid="{00000000-0005-0000-0000-00009F040000}"/>
    <cellStyle name="20 % - Markeringsfarve2 3 5 2" xfId="9923" xr:uid="{00000000-0005-0000-0000-0000A0040000}"/>
    <cellStyle name="20 % - Markeringsfarve2 3 5 2 2" xfId="26997" xr:uid="{00000000-0005-0000-0000-0000A1040000}"/>
    <cellStyle name="20 % - Markeringsfarve2 3 5 2 2 2" xfId="32204" xr:uid="{00000000-0005-0000-0000-0000A2040000}"/>
    <cellStyle name="20 % - Markeringsfarve2 3 5 2 3" xfId="30793" xr:uid="{00000000-0005-0000-0000-0000A3040000}"/>
    <cellStyle name="20 % - Markeringsfarve2 3 5 2 4" xfId="26996" xr:uid="{00000000-0005-0000-0000-0000A4040000}"/>
    <cellStyle name="20 % - Markeringsfarve2 3 5 3" xfId="9924" xr:uid="{00000000-0005-0000-0000-0000A5040000}"/>
    <cellStyle name="20 % - Markeringsfarve2 3 5 3 2" xfId="31457" xr:uid="{00000000-0005-0000-0000-0000A6040000}"/>
    <cellStyle name="20 % - Markeringsfarve2 3 5 3 3" xfId="26998" xr:uid="{00000000-0005-0000-0000-0000A7040000}"/>
    <cellStyle name="20 % - Markeringsfarve2 3 5 4" xfId="26999" xr:uid="{00000000-0005-0000-0000-0000A8040000}"/>
    <cellStyle name="20 % - Markeringsfarve2 3 5 4 2" xfId="32191" xr:uid="{00000000-0005-0000-0000-0000A9040000}"/>
    <cellStyle name="20 % - Markeringsfarve2 3 5 5" xfId="30007" xr:uid="{00000000-0005-0000-0000-0000AA040000}"/>
    <cellStyle name="20 % - Markeringsfarve2 3 5 6" xfId="26995" xr:uid="{00000000-0005-0000-0000-0000AB040000}"/>
    <cellStyle name="20 % - Markeringsfarve2 3 6" xfId="9925" xr:uid="{00000000-0005-0000-0000-0000AC040000}"/>
    <cellStyle name="20 % - Markeringsfarve2 3 6 2" xfId="9926" xr:uid="{00000000-0005-0000-0000-0000AD040000}"/>
    <cellStyle name="20 % - Markeringsfarve2 3 6 2 2" xfId="27002" xr:uid="{00000000-0005-0000-0000-0000AE040000}"/>
    <cellStyle name="20 % - Markeringsfarve2 3 6 2 2 2" xfId="32326" xr:uid="{00000000-0005-0000-0000-0000AF040000}"/>
    <cellStyle name="20 % - Markeringsfarve2 3 6 2 3" xfId="30898" xr:uid="{00000000-0005-0000-0000-0000B0040000}"/>
    <cellStyle name="20 % - Markeringsfarve2 3 6 2 4" xfId="27001" xr:uid="{00000000-0005-0000-0000-0000B1040000}"/>
    <cellStyle name="20 % - Markeringsfarve2 3 6 3" xfId="9927" xr:uid="{00000000-0005-0000-0000-0000B2040000}"/>
    <cellStyle name="20 % - Markeringsfarve2 3 6 3 2" xfId="31625" xr:uid="{00000000-0005-0000-0000-0000B3040000}"/>
    <cellStyle name="20 % - Markeringsfarve2 3 6 3 3" xfId="27003" xr:uid="{00000000-0005-0000-0000-0000B4040000}"/>
    <cellStyle name="20 % - Markeringsfarve2 3 6 4" xfId="27004" xr:uid="{00000000-0005-0000-0000-0000B5040000}"/>
    <cellStyle name="20 % - Markeringsfarve2 3 6 4 2" xfId="32781" xr:uid="{00000000-0005-0000-0000-0000B6040000}"/>
    <cellStyle name="20 % - Markeringsfarve2 3 6 5" xfId="30008" xr:uid="{00000000-0005-0000-0000-0000B7040000}"/>
    <cellStyle name="20 % - Markeringsfarve2 3 6 6" xfId="27000" xr:uid="{00000000-0005-0000-0000-0000B8040000}"/>
    <cellStyle name="20 % - Markeringsfarve2 3 7" xfId="9928" xr:uid="{00000000-0005-0000-0000-0000B9040000}"/>
    <cellStyle name="20 % - Markeringsfarve2 3 7 2" xfId="9929" xr:uid="{00000000-0005-0000-0000-0000BA040000}"/>
    <cellStyle name="20 % - Markeringsfarve2 3 7 2 2" xfId="27007" xr:uid="{00000000-0005-0000-0000-0000BB040000}"/>
    <cellStyle name="20 % - Markeringsfarve2 3 7 2 2 2" xfId="32443" xr:uid="{00000000-0005-0000-0000-0000BC040000}"/>
    <cellStyle name="20 % - Markeringsfarve2 3 7 2 3" xfId="30997" xr:uid="{00000000-0005-0000-0000-0000BD040000}"/>
    <cellStyle name="20 % - Markeringsfarve2 3 7 2 4" xfId="27006" xr:uid="{00000000-0005-0000-0000-0000BE040000}"/>
    <cellStyle name="20 % - Markeringsfarve2 3 7 3" xfId="9930" xr:uid="{00000000-0005-0000-0000-0000BF040000}"/>
    <cellStyle name="20 % - Markeringsfarve2 3 7 3 2" xfId="31742" xr:uid="{00000000-0005-0000-0000-0000C0040000}"/>
    <cellStyle name="20 % - Markeringsfarve2 3 7 3 3" xfId="27008" xr:uid="{00000000-0005-0000-0000-0000C1040000}"/>
    <cellStyle name="20 % - Markeringsfarve2 3 7 4" xfId="27009" xr:uid="{00000000-0005-0000-0000-0000C2040000}"/>
    <cellStyle name="20 % - Markeringsfarve2 3 7 4 2" xfId="31571" xr:uid="{00000000-0005-0000-0000-0000C3040000}"/>
    <cellStyle name="20 % - Markeringsfarve2 3 7 5" xfId="30009" xr:uid="{00000000-0005-0000-0000-0000C4040000}"/>
    <cellStyle name="20 % - Markeringsfarve2 3 7 6" xfId="27005" xr:uid="{00000000-0005-0000-0000-0000C5040000}"/>
    <cellStyle name="20 % - Markeringsfarve2 3 8" xfId="9931" xr:uid="{00000000-0005-0000-0000-0000C6040000}"/>
    <cellStyle name="20 % - Markeringsfarve2 3 8 2" xfId="9932" xr:uid="{00000000-0005-0000-0000-0000C7040000}"/>
    <cellStyle name="20 % - Markeringsfarve2 3 8 2 2" xfId="27012" xr:uid="{00000000-0005-0000-0000-0000C8040000}"/>
    <cellStyle name="20 % - Markeringsfarve2 3 8 2 2 2" xfId="32557" xr:uid="{00000000-0005-0000-0000-0000C9040000}"/>
    <cellStyle name="20 % - Markeringsfarve2 3 8 2 3" xfId="31095" xr:uid="{00000000-0005-0000-0000-0000CA040000}"/>
    <cellStyle name="20 % - Markeringsfarve2 3 8 2 4" xfId="27011" xr:uid="{00000000-0005-0000-0000-0000CB040000}"/>
    <cellStyle name="20 % - Markeringsfarve2 3 8 3" xfId="9933" xr:uid="{00000000-0005-0000-0000-0000CC040000}"/>
    <cellStyle name="20 % - Markeringsfarve2 3 8 3 2" xfId="31857" xr:uid="{00000000-0005-0000-0000-0000CD040000}"/>
    <cellStyle name="20 % - Markeringsfarve2 3 8 3 3" xfId="27013" xr:uid="{00000000-0005-0000-0000-0000CE040000}"/>
    <cellStyle name="20 % - Markeringsfarve2 3 8 4" xfId="27014" xr:uid="{00000000-0005-0000-0000-0000CF040000}"/>
    <cellStyle name="20 % - Markeringsfarve2 3 8 4 2" xfId="31572" xr:uid="{00000000-0005-0000-0000-0000D0040000}"/>
    <cellStyle name="20 % - Markeringsfarve2 3 8 5" xfId="30010" xr:uid="{00000000-0005-0000-0000-0000D1040000}"/>
    <cellStyle name="20 % - Markeringsfarve2 3 8 6" xfId="27010" xr:uid="{00000000-0005-0000-0000-0000D2040000}"/>
    <cellStyle name="20 % - Markeringsfarve2 3 9" xfId="9934" xr:uid="{00000000-0005-0000-0000-0000D3040000}"/>
    <cellStyle name="20 % - Markeringsfarve2 3 9 2" xfId="9935" xr:uid="{00000000-0005-0000-0000-0000D4040000}"/>
    <cellStyle name="20 % - Markeringsfarve2 3 9 2 2" xfId="31989" xr:uid="{00000000-0005-0000-0000-0000D5040000}"/>
    <cellStyle name="20 % - Markeringsfarve2 3 9 2 3" xfId="27016" xr:uid="{00000000-0005-0000-0000-0000D6040000}"/>
    <cellStyle name="20 % - Markeringsfarve2 3 9 3" xfId="30597" xr:uid="{00000000-0005-0000-0000-0000D7040000}"/>
    <cellStyle name="20 % - Markeringsfarve2 3 9 4" xfId="27015" xr:uid="{00000000-0005-0000-0000-0000D8040000}"/>
    <cellStyle name="20 % - Markeringsfarve2 4" xfId="748" xr:uid="{00000000-0005-0000-0000-0000D9040000}"/>
    <cellStyle name="20 % - Markeringsfarve2 4 10" xfId="30011" xr:uid="{00000000-0005-0000-0000-0000DA040000}"/>
    <cellStyle name="20 % - Markeringsfarve2 4 11" xfId="27017" xr:uid="{00000000-0005-0000-0000-0000DB040000}"/>
    <cellStyle name="20 % - Markeringsfarve2 4 2" xfId="749" xr:uid="{00000000-0005-0000-0000-0000DC040000}"/>
    <cellStyle name="20 % - Markeringsfarve2 4 2 2" xfId="9936" xr:uid="{00000000-0005-0000-0000-0000DD040000}"/>
    <cellStyle name="20 % - Markeringsfarve2 4 2 2 2" xfId="27020" xr:uid="{00000000-0005-0000-0000-0000DE040000}"/>
    <cellStyle name="20 % - Markeringsfarve2 4 2 2 2 2" xfId="32115" xr:uid="{00000000-0005-0000-0000-0000DF040000}"/>
    <cellStyle name="20 % - Markeringsfarve2 4 2 2 3" xfId="30717" xr:uid="{00000000-0005-0000-0000-0000E0040000}"/>
    <cellStyle name="20 % - Markeringsfarve2 4 2 2 4" xfId="27019" xr:uid="{00000000-0005-0000-0000-0000E1040000}"/>
    <cellStyle name="20 % - Markeringsfarve2 4 2 3" xfId="9937" xr:uid="{00000000-0005-0000-0000-0000E2040000}"/>
    <cellStyle name="20 % - Markeringsfarve2 4 2 3 2" xfId="31368" xr:uid="{00000000-0005-0000-0000-0000E3040000}"/>
    <cellStyle name="20 % - Markeringsfarve2 4 2 3 3" xfId="27021" xr:uid="{00000000-0005-0000-0000-0000E4040000}"/>
    <cellStyle name="20 % - Markeringsfarve2 4 2 4" xfId="27022" xr:uid="{00000000-0005-0000-0000-0000E5040000}"/>
    <cellStyle name="20 % - Markeringsfarve2 4 2 4 2" xfId="32970" xr:uid="{00000000-0005-0000-0000-0000E6040000}"/>
    <cellStyle name="20 % - Markeringsfarve2 4 2 5" xfId="30012" xr:uid="{00000000-0005-0000-0000-0000E7040000}"/>
    <cellStyle name="20 % - Markeringsfarve2 4 2 6" xfId="27018" xr:uid="{00000000-0005-0000-0000-0000E8040000}"/>
    <cellStyle name="20 % - Markeringsfarve2 4 3" xfId="9938" xr:uid="{00000000-0005-0000-0000-0000E9040000}"/>
    <cellStyle name="20 % - Markeringsfarve2 4 3 2" xfId="9939" xr:uid="{00000000-0005-0000-0000-0000EA040000}"/>
    <cellStyle name="20 % - Markeringsfarve2 4 3 2 2" xfId="27025" xr:uid="{00000000-0005-0000-0000-0000EB040000}"/>
    <cellStyle name="20 % - Markeringsfarve2 4 3 2 2 2" xfId="32207" xr:uid="{00000000-0005-0000-0000-0000EC040000}"/>
    <cellStyle name="20 % - Markeringsfarve2 4 3 2 3" xfId="30796" xr:uid="{00000000-0005-0000-0000-0000ED040000}"/>
    <cellStyle name="20 % - Markeringsfarve2 4 3 2 4" xfId="27024" xr:uid="{00000000-0005-0000-0000-0000EE040000}"/>
    <cellStyle name="20 % - Markeringsfarve2 4 3 3" xfId="9940" xr:uid="{00000000-0005-0000-0000-0000EF040000}"/>
    <cellStyle name="20 % - Markeringsfarve2 4 3 3 2" xfId="31460" xr:uid="{00000000-0005-0000-0000-0000F0040000}"/>
    <cellStyle name="20 % - Markeringsfarve2 4 3 3 3" xfId="27026" xr:uid="{00000000-0005-0000-0000-0000F1040000}"/>
    <cellStyle name="20 % - Markeringsfarve2 4 3 4" xfId="27027" xr:uid="{00000000-0005-0000-0000-0000F2040000}"/>
    <cellStyle name="20 % - Markeringsfarve2 4 3 4 2" xfId="33029" xr:uid="{00000000-0005-0000-0000-0000F3040000}"/>
    <cellStyle name="20 % - Markeringsfarve2 4 3 5" xfId="30013" xr:uid="{00000000-0005-0000-0000-0000F4040000}"/>
    <cellStyle name="20 % - Markeringsfarve2 4 3 6" xfId="27023" xr:uid="{00000000-0005-0000-0000-0000F5040000}"/>
    <cellStyle name="20 % - Markeringsfarve2 4 4" xfId="9941" xr:uid="{00000000-0005-0000-0000-0000F6040000}"/>
    <cellStyle name="20 % - Markeringsfarve2 4 4 2" xfId="9942" xr:uid="{00000000-0005-0000-0000-0000F7040000}"/>
    <cellStyle name="20 % - Markeringsfarve2 4 4 2 2" xfId="27030" xr:uid="{00000000-0005-0000-0000-0000F8040000}"/>
    <cellStyle name="20 % - Markeringsfarve2 4 4 2 2 2" xfId="32351" xr:uid="{00000000-0005-0000-0000-0000F9040000}"/>
    <cellStyle name="20 % - Markeringsfarve2 4 4 2 3" xfId="30919" xr:uid="{00000000-0005-0000-0000-0000FA040000}"/>
    <cellStyle name="20 % - Markeringsfarve2 4 4 2 4" xfId="27029" xr:uid="{00000000-0005-0000-0000-0000FB040000}"/>
    <cellStyle name="20 % - Markeringsfarve2 4 4 3" xfId="9943" xr:uid="{00000000-0005-0000-0000-0000FC040000}"/>
    <cellStyle name="20 % - Markeringsfarve2 4 4 3 2" xfId="31650" xr:uid="{00000000-0005-0000-0000-0000FD040000}"/>
    <cellStyle name="20 % - Markeringsfarve2 4 4 3 3" xfId="27031" xr:uid="{00000000-0005-0000-0000-0000FE040000}"/>
    <cellStyle name="20 % - Markeringsfarve2 4 4 4" xfId="27032" xr:uid="{00000000-0005-0000-0000-0000FF040000}"/>
    <cellStyle name="20 % - Markeringsfarve2 4 4 4 2" xfId="33113" xr:uid="{00000000-0005-0000-0000-000000050000}"/>
    <cellStyle name="20 % - Markeringsfarve2 4 4 5" xfId="30014" xr:uid="{00000000-0005-0000-0000-000001050000}"/>
    <cellStyle name="20 % - Markeringsfarve2 4 4 6" xfId="27028" xr:uid="{00000000-0005-0000-0000-000002050000}"/>
    <cellStyle name="20 % - Markeringsfarve2 4 5" xfId="9944" xr:uid="{00000000-0005-0000-0000-000003050000}"/>
    <cellStyle name="20 % - Markeringsfarve2 4 5 2" xfId="9945" xr:uid="{00000000-0005-0000-0000-000004050000}"/>
    <cellStyle name="20 % - Markeringsfarve2 4 5 2 2" xfId="27035" xr:uid="{00000000-0005-0000-0000-000005050000}"/>
    <cellStyle name="20 % - Markeringsfarve2 4 5 2 2 2" xfId="32468" xr:uid="{00000000-0005-0000-0000-000006050000}"/>
    <cellStyle name="20 % - Markeringsfarve2 4 5 2 3" xfId="31018" xr:uid="{00000000-0005-0000-0000-000007050000}"/>
    <cellStyle name="20 % - Markeringsfarve2 4 5 2 4" xfId="27034" xr:uid="{00000000-0005-0000-0000-000008050000}"/>
    <cellStyle name="20 % - Markeringsfarve2 4 5 3" xfId="9946" xr:uid="{00000000-0005-0000-0000-000009050000}"/>
    <cellStyle name="20 % - Markeringsfarve2 4 5 3 2" xfId="31767" xr:uid="{00000000-0005-0000-0000-00000A050000}"/>
    <cellStyle name="20 % - Markeringsfarve2 4 5 3 3" xfId="27036" xr:uid="{00000000-0005-0000-0000-00000B050000}"/>
    <cellStyle name="20 % - Markeringsfarve2 4 5 4" xfId="27037" xr:uid="{00000000-0005-0000-0000-00000C050000}"/>
    <cellStyle name="20 % - Markeringsfarve2 4 5 4 2" xfId="32780" xr:uid="{00000000-0005-0000-0000-00000D050000}"/>
    <cellStyle name="20 % - Markeringsfarve2 4 5 5" xfId="30015" xr:uid="{00000000-0005-0000-0000-00000E050000}"/>
    <cellStyle name="20 % - Markeringsfarve2 4 5 6" xfId="27033" xr:uid="{00000000-0005-0000-0000-00000F050000}"/>
    <cellStyle name="20 % - Markeringsfarve2 4 6" xfId="9947" xr:uid="{00000000-0005-0000-0000-000010050000}"/>
    <cellStyle name="20 % - Markeringsfarve2 4 6 2" xfId="9948" xr:uid="{00000000-0005-0000-0000-000011050000}"/>
    <cellStyle name="20 % - Markeringsfarve2 4 6 2 2" xfId="27040" xr:uid="{00000000-0005-0000-0000-000012050000}"/>
    <cellStyle name="20 % - Markeringsfarve2 4 6 2 2 2" xfId="32560" xr:uid="{00000000-0005-0000-0000-000013050000}"/>
    <cellStyle name="20 % - Markeringsfarve2 4 6 2 3" xfId="31098" xr:uid="{00000000-0005-0000-0000-000014050000}"/>
    <cellStyle name="20 % - Markeringsfarve2 4 6 2 4" xfId="27039" xr:uid="{00000000-0005-0000-0000-000015050000}"/>
    <cellStyle name="20 % - Markeringsfarve2 4 6 3" xfId="9949" xr:uid="{00000000-0005-0000-0000-000016050000}"/>
    <cellStyle name="20 % - Markeringsfarve2 4 6 3 2" xfId="31860" xr:uid="{00000000-0005-0000-0000-000017050000}"/>
    <cellStyle name="20 % - Markeringsfarve2 4 6 3 3" xfId="27041" xr:uid="{00000000-0005-0000-0000-000018050000}"/>
    <cellStyle name="20 % - Markeringsfarve2 4 6 4" xfId="27042" xr:uid="{00000000-0005-0000-0000-000019050000}"/>
    <cellStyle name="20 % - Markeringsfarve2 4 6 4 2" xfId="32682" xr:uid="{00000000-0005-0000-0000-00001A050000}"/>
    <cellStyle name="20 % - Markeringsfarve2 4 6 5" xfId="30016" xr:uid="{00000000-0005-0000-0000-00001B050000}"/>
    <cellStyle name="20 % - Markeringsfarve2 4 6 6" xfId="27038" xr:uid="{00000000-0005-0000-0000-00001C050000}"/>
    <cellStyle name="20 % - Markeringsfarve2 4 7" xfId="9950" xr:uid="{00000000-0005-0000-0000-00001D050000}"/>
    <cellStyle name="20 % - Markeringsfarve2 4 7 2" xfId="9951" xr:uid="{00000000-0005-0000-0000-00001E050000}"/>
    <cellStyle name="20 % - Markeringsfarve2 4 7 2 2" xfId="32010" xr:uid="{00000000-0005-0000-0000-00001F050000}"/>
    <cellStyle name="20 % - Markeringsfarve2 4 7 2 3" xfId="27044" xr:uid="{00000000-0005-0000-0000-000020050000}"/>
    <cellStyle name="20 % - Markeringsfarve2 4 7 3" xfId="30618" xr:uid="{00000000-0005-0000-0000-000021050000}"/>
    <cellStyle name="20 % - Markeringsfarve2 4 7 4" xfId="27043" xr:uid="{00000000-0005-0000-0000-000022050000}"/>
    <cellStyle name="20 % - Markeringsfarve2 4 8" xfId="9952" xr:uid="{00000000-0005-0000-0000-000023050000}"/>
    <cellStyle name="20 % - Markeringsfarve2 4 8 2" xfId="31249" xr:uid="{00000000-0005-0000-0000-000024050000}"/>
    <cellStyle name="20 % - Markeringsfarve2 4 8 3" xfId="27045" xr:uid="{00000000-0005-0000-0000-000025050000}"/>
    <cellStyle name="20 % - Markeringsfarve2 4 9" xfId="27046" xr:uid="{00000000-0005-0000-0000-000026050000}"/>
    <cellStyle name="20 % - Markeringsfarve2 4 9 2" xfId="33244" xr:uid="{00000000-0005-0000-0000-000027050000}"/>
    <cellStyle name="20 % - Markeringsfarve2 5" xfId="750" xr:uid="{00000000-0005-0000-0000-000028050000}"/>
    <cellStyle name="20 % - Markeringsfarve2 5 10" xfId="30017" xr:uid="{00000000-0005-0000-0000-000029050000}"/>
    <cellStyle name="20 % - Markeringsfarve2 5 11" xfId="27047" xr:uid="{00000000-0005-0000-0000-00002A050000}"/>
    <cellStyle name="20 % - Markeringsfarve2 5 2" xfId="751" xr:uid="{00000000-0005-0000-0000-00002B050000}"/>
    <cellStyle name="20 % - Markeringsfarve2 5 2 2" xfId="9953" xr:uid="{00000000-0005-0000-0000-00002C050000}"/>
    <cellStyle name="20 % - Markeringsfarve2 5 2 2 2" xfId="27050" xr:uid="{00000000-0005-0000-0000-00002D050000}"/>
    <cellStyle name="20 % - Markeringsfarve2 5 2 2 2 2" xfId="32154" xr:uid="{00000000-0005-0000-0000-00002E050000}"/>
    <cellStyle name="20 % - Markeringsfarve2 5 2 2 3" xfId="30750" xr:uid="{00000000-0005-0000-0000-00002F050000}"/>
    <cellStyle name="20 % - Markeringsfarve2 5 2 2 4" xfId="27049" xr:uid="{00000000-0005-0000-0000-000030050000}"/>
    <cellStyle name="20 % - Markeringsfarve2 5 2 3" xfId="9954" xr:uid="{00000000-0005-0000-0000-000031050000}"/>
    <cellStyle name="20 % - Markeringsfarve2 5 2 3 2" xfId="31407" xr:uid="{00000000-0005-0000-0000-000032050000}"/>
    <cellStyle name="20 % - Markeringsfarve2 5 2 3 3" xfId="27051" xr:uid="{00000000-0005-0000-0000-000033050000}"/>
    <cellStyle name="20 % - Markeringsfarve2 5 2 4" xfId="27052" xr:uid="{00000000-0005-0000-0000-000034050000}"/>
    <cellStyle name="20 % - Markeringsfarve2 5 2 4 2" xfId="32779" xr:uid="{00000000-0005-0000-0000-000035050000}"/>
    <cellStyle name="20 % - Markeringsfarve2 5 2 5" xfId="30018" xr:uid="{00000000-0005-0000-0000-000036050000}"/>
    <cellStyle name="20 % - Markeringsfarve2 5 2 6" xfId="27048" xr:uid="{00000000-0005-0000-0000-000037050000}"/>
    <cellStyle name="20 % - Markeringsfarve2 5 3" xfId="9955" xr:uid="{00000000-0005-0000-0000-000038050000}"/>
    <cellStyle name="20 % - Markeringsfarve2 5 3 2" xfId="9956" xr:uid="{00000000-0005-0000-0000-000039050000}"/>
    <cellStyle name="20 % - Markeringsfarve2 5 3 2 2" xfId="27055" xr:uid="{00000000-0005-0000-0000-00003A050000}"/>
    <cellStyle name="20 % - Markeringsfarve2 5 3 2 2 2" xfId="32208" xr:uid="{00000000-0005-0000-0000-00003B050000}"/>
    <cellStyle name="20 % - Markeringsfarve2 5 3 2 3" xfId="30797" xr:uid="{00000000-0005-0000-0000-00003C050000}"/>
    <cellStyle name="20 % - Markeringsfarve2 5 3 2 4" xfId="27054" xr:uid="{00000000-0005-0000-0000-00003D050000}"/>
    <cellStyle name="20 % - Markeringsfarve2 5 3 3" xfId="9957" xr:uid="{00000000-0005-0000-0000-00003E050000}"/>
    <cellStyle name="20 % - Markeringsfarve2 5 3 3 2" xfId="31461" xr:uid="{00000000-0005-0000-0000-00003F050000}"/>
    <cellStyle name="20 % - Markeringsfarve2 5 3 3 3" xfId="27056" xr:uid="{00000000-0005-0000-0000-000040050000}"/>
    <cellStyle name="20 % - Markeringsfarve2 5 3 4" xfId="27057" xr:uid="{00000000-0005-0000-0000-000041050000}"/>
    <cellStyle name="20 % - Markeringsfarve2 5 3 4 2" xfId="32778" xr:uid="{00000000-0005-0000-0000-000042050000}"/>
    <cellStyle name="20 % - Markeringsfarve2 5 3 5" xfId="30019" xr:uid="{00000000-0005-0000-0000-000043050000}"/>
    <cellStyle name="20 % - Markeringsfarve2 5 3 6" xfId="27053" xr:uid="{00000000-0005-0000-0000-000044050000}"/>
    <cellStyle name="20 % - Markeringsfarve2 5 4" xfId="9958" xr:uid="{00000000-0005-0000-0000-000045050000}"/>
    <cellStyle name="20 % - Markeringsfarve2 5 4 2" xfId="9959" xr:uid="{00000000-0005-0000-0000-000046050000}"/>
    <cellStyle name="20 % - Markeringsfarve2 5 4 2 2" xfId="27060" xr:uid="{00000000-0005-0000-0000-000047050000}"/>
    <cellStyle name="20 % - Markeringsfarve2 5 4 2 2 2" xfId="32390" xr:uid="{00000000-0005-0000-0000-000048050000}"/>
    <cellStyle name="20 % - Markeringsfarve2 5 4 2 3" xfId="30952" xr:uid="{00000000-0005-0000-0000-000049050000}"/>
    <cellStyle name="20 % - Markeringsfarve2 5 4 2 4" xfId="27059" xr:uid="{00000000-0005-0000-0000-00004A050000}"/>
    <cellStyle name="20 % - Markeringsfarve2 5 4 3" xfId="9960" xr:uid="{00000000-0005-0000-0000-00004B050000}"/>
    <cellStyle name="20 % - Markeringsfarve2 5 4 3 2" xfId="31689" xr:uid="{00000000-0005-0000-0000-00004C050000}"/>
    <cellStyle name="20 % - Markeringsfarve2 5 4 3 3" xfId="27061" xr:uid="{00000000-0005-0000-0000-00004D050000}"/>
    <cellStyle name="20 % - Markeringsfarve2 5 4 4" xfId="27062" xr:uid="{00000000-0005-0000-0000-00004E050000}"/>
    <cellStyle name="20 % - Markeringsfarve2 5 4 4 2" xfId="32777" xr:uid="{00000000-0005-0000-0000-00004F050000}"/>
    <cellStyle name="20 % - Markeringsfarve2 5 4 5" xfId="30020" xr:uid="{00000000-0005-0000-0000-000050050000}"/>
    <cellStyle name="20 % - Markeringsfarve2 5 4 6" xfId="27058" xr:uid="{00000000-0005-0000-0000-000051050000}"/>
    <cellStyle name="20 % - Markeringsfarve2 5 5" xfId="9961" xr:uid="{00000000-0005-0000-0000-000052050000}"/>
    <cellStyle name="20 % - Markeringsfarve2 5 5 2" xfId="9962" xr:uid="{00000000-0005-0000-0000-000053050000}"/>
    <cellStyle name="20 % - Markeringsfarve2 5 5 2 2" xfId="27065" xr:uid="{00000000-0005-0000-0000-000054050000}"/>
    <cellStyle name="20 % - Markeringsfarve2 5 5 2 2 2" xfId="32507" xr:uid="{00000000-0005-0000-0000-000055050000}"/>
    <cellStyle name="20 % - Markeringsfarve2 5 5 2 3" xfId="31051" xr:uid="{00000000-0005-0000-0000-000056050000}"/>
    <cellStyle name="20 % - Markeringsfarve2 5 5 2 4" xfId="27064" xr:uid="{00000000-0005-0000-0000-000057050000}"/>
    <cellStyle name="20 % - Markeringsfarve2 5 5 3" xfId="9963" xr:uid="{00000000-0005-0000-0000-000058050000}"/>
    <cellStyle name="20 % - Markeringsfarve2 5 5 3 2" xfId="31806" xr:uid="{00000000-0005-0000-0000-000059050000}"/>
    <cellStyle name="20 % - Markeringsfarve2 5 5 3 3" xfId="27066" xr:uid="{00000000-0005-0000-0000-00005A050000}"/>
    <cellStyle name="20 % - Markeringsfarve2 5 5 4" xfId="27067" xr:uid="{00000000-0005-0000-0000-00005B050000}"/>
    <cellStyle name="20 % - Markeringsfarve2 5 5 4 2" xfId="31326" xr:uid="{00000000-0005-0000-0000-00005C050000}"/>
    <cellStyle name="20 % - Markeringsfarve2 5 5 5" xfId="30021" xr:uid="{00000000-0005-0000-0000-00005D050000}"/>
    <cellStyle name="20 % - Markeringsfarve2 5 5 6" xfId="27063" xr:uid="{00000000-0005-0000-0000-00005E050000}"/>
    <cellStyle name="20 % - Markeringsfarve2 5 6" xfId="9964" xr:uid="{00000000-0005-0000-0000-00005F050000}"/>
    <cellStyle name="20 % - Markeringsfarve2 5 6 2" xfId="9965" xr:uid="{00000000-0005-0000-0000-000060050000}"/>
    <cellStyle name="20 % - Markeringsfarve2 5 6 2 2" xfId="27070" xr:uid="{00000000-0005-0000-0000-000061050000}"/>
    <cellStyle name="20 % - Markeringsfarve2 5 6 2 2 2" xfId="32561" xr:uid="{00000000-0005-0000-0000-000062050000}"/>
    <cellStyle name="20 % - Markeringsfarve2 5 6 2 3" xfId="31099" xr:uid="{00000000-0005-0000-0000-000063050000}"/>
    <cellStyle name="20 % - Markeringsfarve2 5 6 2 4" xfId="27069" xr:uid="{00000000-0005-0000-0000-000064050000}"/>
    <cellStyle name="20 % - Markeringsfarve2 5 6 3" xfId="9966" xr:uid="{00000000-0005-0000-0000-000065050000}"/>
    <cellStyle name="20 % - Markeringsfarve2 5 6 3 2" xfId="31861" xr:uid="{00000000-0005-0000-0000-000066050000}"/>
    <cellStyle name="20 % - Markeringsfarve2 5 6 3 3" xfId="27071" xr:uid="{00000000-0005-0000-0000-000067050000}"/>
    <cellStyle name="20 % - Markeringsfarve2 5 6 4" xfId="27072" xr:uid="{00000000-0005-0000-0000-000068050000}"/>
    <cellStyle name="20 % - Markeringsfarve2 5 6 4 2" xfId="31185" xr:uid="{00000000-0005-0000-0000-000069050000}"/>
    <cellStyle name="20 % - Markeringsfarve2 5 6 5" xfId="30022" xr:uid="{00000000-0005-0000-0000-00006A050000}"/>
    <cellStyle name="20 % - Markeringsfarve2 5 6 6" xfId="27068" xr:uid="{00000000-0005-0000-0000-00006B050000}"/>
    <cellStyle name="20 % - Markeringsfarve2 5 7" xfId="9967" xr:uid="{00000000-0005-0000-0000-00006C050000}"/>
    <cellStyle name="20 % - Markeringsfarve2 5 7 2" xfId="9968" xr:uid="{00000000-0005-0000-0000-00006D050000}"/>
    <cellStyle name="20 % - Markeringsfarve2 5 7 2 2" xfId="32043" xr:uid="{00000000-0005-0000-0000-00006E050000}"/>
    <cellStyle name="20 % - Markeringsfarve2 5 7 2 3" xfId="27074" xr:uid="{00000000-0005-0000-0000-00006F050000}"/>
    <cellStyle name="20 % - Markeringsfarve2 5 7 3" xfId="30651" xr:uid="{00000000-0005-0000-0000-000070050000}"/>
    <cellStyle name="20 % - Markeringsfarve2 5 7 4" xfId="27073" xr:uid="{00000000-0005-0000-0000-000071050000}"/>
    <cellStyle name="20 % - Markeringsfarve2 5 8" xfId="9969" xr:uid="{00000000-0005-0000-0000-000072050000}"/>
    <cellStyle name="20 % - Markeringsfarve2 5 8 2" xfId="31288" xr:uid="{00000000-0005-0000-0000-000073050000}"/>
    <cellStyle name="20 % - Markeringsfarve2 5 8 3" xfId="27075" xr:uid="{00000000-0005-0000-0000-000074050000}"/>
    <cellStyle name="20 % - Markeringsfarve2 5 9" xfId="27076" xr:uid="{00000000-0005-0000-0000-000075050000}"/>
    <cellStyle name="20 % - Markeringsfarve2 5 9 2" xfId="33112" xr:uid="{00000000-0005-0000-0000-000076050000}"/>
    <cellStyle name="20 % - Markeringsfarve2 6" xfId="752" xr:uid="{00000000-0005-0000-0000-000077050000}"/>
    <cellStyle name="20 % - Markeringsfarve2 6 2" xfId="753" xr:uid="{00000000-0005-0000-0000-000078050000}"/>
    <cellStyle name="20 % - Markeringsfarve2 6 2 2" xfId="9970" xr:uid="{00000000-0005-0000-0000-000079050000}"/>
    <cellStyle name="20 % - Markeringsfarve2 6 2 2 2" xfId="27080" xr:uid="{00000000-0005-0000-0000-00007A050000}"/>
    <cellStyle name="20 % - Markeringsfarve2 6 2 2 2 2" xfId="32209" xr:uid="{00000000-0005-0000-0000-00007B050000}"/>
    <cellStyle name="20 % - Markeringsfarve2 6 2 2 3" xfId="30798" xr:uid="{00000000-0005-0000-0000-00007C050000}"/>
    <cellStyle name="20 % - Markeringsfarve2 6 2 2 4" xfId="27079" xr:uid="{00000000-0005-0000-0000-00007D050000}"/>
    <cellStyle name="20 % - Markeringsfarve2 6 2 3" xfId="9971" xr:uid="{00000000-0005-0000-0000-00007E050000}"/>
    <cellStyle name="20 % - Markeringsfarve2 6 2 3 2" xfId="31462" xr:uid="{00000000-0005-0000-0000-00007F050000}"/>
    <cellStyle name="20 % - Markeringsfarve2 6 2 3 3" xfId="27081" xr:uid="{00000000-0005-0000-0000-000080050000}"/>
    <cellStyle name="20 % - Markeringsfarve2 6 2 4" xfId="27082" xr:uid="{00000000-0005-0000-0000-000081050000}"/>
    <cellStyle name="20 % - Markeringsfarve2 6 2 4 2" xfId="32989" xr:uid="{00000000-0005-0000-0000-000082050000}"/>
    <cellStyle name="20 % - Markeringsfarve2 6 2 5" xfId="30024" xr:uid="{00000000-0005-0000-0000-000083050000}"/>
    <cellStyle name="20 % - Markeringsfarve2 6 2 6" xfId="27078" xr:uid="{00000000-0005-0000-0000-000084050000}"/>
    <cellStyle name="20 % - Markeringsfarve2 6 3" xfId="9972" xr:uid="{00000000-0005-0000-0000-000085050000}"/>
    <cellStyle name="20 % - Markeringsfarve2 6 3 2" xfId="27084" xr:uid="{00000000-0005-0000-0000-000086050000}"/>
    <cellStyle name="20 % - Markeringsfarve2 6 3 2 2" xfId="32076" xr:uid="{00000000-0005-0000-0000-000087050000}"/>
    <cellStyle name="20 % - Markeringsfarve2 6 3 3" xfId="30684" xr:uid="{00000000-0005-0000-0000-000088050000}"/>
    <cellStyle name="20 % - Markeringsfarve2 6 3 4" xfId="27083" xr:uid="{00000000-0005-0000-0000-000089050000}"/>
    <cellStyle name="20 % - Markeringsfarve2 6 4" xfId="9973" xr:uid="{00000000-0005-0000-0000-00008A050000}"/>
    <cellStyle name="20 % - Markeringsfarve2 6 4 2" xfId="31329" xr:uid="{00000000-0005-0000-0000-00008B050000}"/>
    <cellStyle name="20 % - Markeringsfarve2 6 4 3" xfId="27085" xr:uid="{00000000-0005-0000-0000-00008C050000}"/>
    <cellStyle name="20 % - Markeringsfarve2 6 5" xfId="27086" xr:uid="{00000000-0005-0000-0000-00008D050000}"/>
    <cellStyle name="20 % - Markeringsfarve2 6 5 2" xfId="32984" xr:uid="{00000000-0005-0000-0000-00008E050000}"/>
    <cellStyle name="20 % - Markeringsfarve2 6 6" xfId="30023" xr:uid="{00000000-0005-0000-0000-00008F050000}"/>
    <cellStyle name="20 % - Markeringsfarve2 6 7" xfId="27077" xr:uid="{00000000-0005-0000-0000-000090050000}"/>
    <cellStyle name="20 % - Markeringsfarve2 7" xfId="754" xr:uid="{00000000-0005-0000-0000-000091050000}"/>
    <cellStyle name="20 % - Markeringsfarve2 7 2" xfId="9974" xr:uid="{00000000-0005-0000-0000-000092050000}"/>
    <cellStyle name="20 % - Markeringsfarve2 7 2 2" xfId="27089" xr:uid="{00000000-0005-0000-0000-000093050000}"/>
    <cellStyle name="20 % - Markeringsfarve2 7 2 2 2" xfId="32312" xr:uid="{00000000-0005-0000-0000-000094050000}"/>
    <cellStyle name="20 % - Markeringsfarve2 7 2 3" xfId="30886" xr:uid="{00000000-0005-0000-0000-000095050000}"/>
    <cellStyle name="20 % - Markeringsfarve2 7 2 4" xfId="27088" xr:uid="{00000000-0005-0000-0000-000096050000}"/>
    <cellStyle name="20 % - Markeringsfarve2 7 3" xfId="9975" xr:uid="{00000000-0005-0000-0000-000097050000}"/>
    <cellStyle name="20 % - Markeringsfarve2 7 3 2" xfId="31611" xr:uid="{00000000-0005-0000-0000-000098050000}"/>
    <cellStyle name="20 % - Markeringsfarve2 7 3 3" xfId="27090" xr:uid="{00000000-0005-0000-0000-000099050000}"/>
    <cellStyle name="20 % - Markeringsfarve2 7 4" xfId="27091" xr:uid="{00000000-0005-0000-0000-00009A050000}"/>
    <cellStyle name="20 % - Markeringsfarve2 7 4 2" xfId="33248" xr:uid="{00000000-0005-0000-0000-00009B050000}"/>
    <cellStyle name="20 % - Markeringsfarve2 7 5" xfId="30025" xr:uid="{00000000-0005-0000-0000-00009C050000}"/>
    <cellStyle name="20 % - Markeringsfarve2 7 6" xfId="27087" xr:uid="{00000000-0005-0000-0000-00009D050000}"/>
    <cellStyle name="20 % - Markeringsfarve2 8" xfId="9976" xr:uid="{00000000-0005-0000-0000-00009E050000}"/>
    <cellStyle name="20 % - Markeringsfarve2 8 2" xfId="9977" xr:uid="{00000000-0005-0000-0000-00009F050000}"/>
    <cellStyle name="20 % - Markeringsfarve2 8 2 2" xfId="27094" xr:uid="{00000000-0005-0000-0000-0000A0050000}"/>
    <cellStyle name="20 % - Markeringsfarve2 8 2 2 2" xfId="32429" xr:uid="{00000000-0005-0000-0000-0000A1050000}"/>
    <cellStyle name="20 % - Markeringsfarve2 8 2 3" xfId="30985" xr:uid="{00000000-0005-0000-0000-0000A2050000}"/>
    <cellStyle name="20 % - Markeringsfarve2 8 2 4" xfId="27093" xr:uid="{00000000-0005-0000-0000-0000A3050000}"/>
    <cellStyle name="20 % - Markeringsfarve2 8 3" xfId="9978" xr:uid="{00000000-0005-0000-0000-0000A4050000}"/>
    <cellStyle name="20 % - Markeringsfarve2 8 3 2" xfId="31728" xr:uid="{00000000-0005-0000-0000-0000A5050000}"/>
    <cellStyle name="20 % - Markeringsfarve2 8 3 3" xfId="27095" xr:uid="{00000000-0005-0000-0000-0000A6050000}"/>
    <cellStyle name="20 % - Markeringsfarve2 8 4" xfId="27096" xr:uid="{00000000-0005-0000-0000-0000A7050000}"/>
    <cellStyle name="20 % - Markeringsfarve2 8 4 2" xfId="32975" xr:uid="{00000000-0005-0000-0000-0000A8050000}"/>
    <cellStyle name="20 % - Markeringsfarve2 8 5" xfId="30026" xr:uid="{00000000-0005-0000-0000-0000A9050000}"/>
    <cellStyle name="20 % - Markeringsfarve2 8 6" xfId="27092" xr:uid="{00000000-0005-0000-0000-0000AA050000}"/>
    <cellStyle name="20 % - Markeringsfarve2 9" xfId="9979" xr:uid="{00000000-0005-0000-0000-0000AB050000}"/>
    <cellStyle name="20 % - Markeringsfarve2 9 2" xfId="9980" xr:uid="{00000000-0005-0000-0000-0000AC050000}"/>
    <cellStyle name="20 % - Markeringsfarve2 9 2 2" xfId="27099" xr:uid="{00000000-0005-0000-0000-0000AD050000}"/>
    <cellStyle name="20 % - Markeringsfarve2 9 2 2 2" xfId="32553" xr:uid="{00000000-0005-0000-0000-0000AE050000}"/>
    <cellStyle name="20 % - Markeringsfarve2 9 2 3" xfId="31091" xr:uid="{00000000-0005-0000-0000-0000AF050000}"/>
    <cellStyle name="20 % - Markeringsfarve2 9 2 4" xfId="27098" xr:uid="{00000000-0005-0000-0000-0000B0050000}"/>
    <cellStyle name="20 % - Markeringsfarve2 9 3" xfId="9981" xr:uid="{00000000-0005-0000-0000-0000B1050000}"/>
    <cellStyle name="20 % - Markeringsfarve2 9 3 2" xfId="31853" xr:uid="{00000000-0005-0000-0000-0000B2050000}"/>
    <cellStyle name="20 % - Markeringsfarve2 9 3 3" xfId="27100" xr:uid="{00000000-0005-0000-0000-0000B3050000}"/>
    <cellStyle name="20 % - Markeringsfarve2 9 4" xfId="27101" xr:uid="{00000000-0005-0000-0000-0000B4050000}"/>
    <cellStyle name="20 % - Markeringsfarve2 9 4 2" xfId="33247" xr:uid="{00000000-0005-0000-0000-0000B5050000}"/>
    <cellStyle name="20 % - Markeringsfarve2 9 5" xfId="30027" xr:uid="{00000000-0005-0000-0000-0000B6050000}"/>
    <cellStyle name="20 % - Markeringsfarve2 9 6" xfId="27097" xr:uid="{00000000-0005-0000-0000-0000B7050000}"/>
    <cellStyle name="20 % - Markeringsfarve3" xfId="755" xr:uid="{00000000-0005-0000-0000-0000B8050000}"/>
    <cellStyle name="20 % - Markeringsfarve3 10" xfId="9982" xr:uid="{00000000-0005-0000-0000-0000B9050000}"/>
    <cellStyle name="20 % - Markeringsfarve3 10 2" xfId="9983" xr:uid="{00000000-0005-0000-0000-0000BA050000}"/>
    <cellStyle name="20 % - Markeringsfarve3 10 2 2" xfId="31976" xr:uid="{00000000-0005-0000-0000-0000BB050000}"/>
    <cellStyle name="20 % - Markeringsfarve3 10 2 3" xfId="27104" xr:uid="{00000000-0005-0000-0000-0000BC050000}"/>
    <cellStyle name="20 % - Markeringsfarve3 10 3" xfId="27105" xr:uid="{00000000-0005-0000-0000-0000BD050000}"/>
    <cellStyle name="20 % - Markeringsfarve3 10 3 2" xfId="33246" xr:uid="{00000000-0005-0000-0000-0000BE050000}"/>
    <cellStyle name="20 % - Markeringsfarve3 10 4" xfId="30029" xr:uid="{00000000-0005-0000-0000-0000BF050000}"/>
    <cellStyle name="20 % - Markeringsfarve3 10 5" xfId="27103" xr:uid="{00000000-0005-0000-0000-0000C0050000}"/>
    <cellStyle name="20 % - Markeringsfarve3 11" xfId="9984" xr:uid="{00000000-0005-0000-0000-0000C1050000}"/>
    <cellStyle name="20 % - Markeringsfarve3 11 2" xfId="27107" xr:uid="{00000000-0005-0000-0000-0000C2050000}"/>
    <cellStyle name="20 % - Markeringsfarve3 11 2 2" xfId="32973" xr:uid="{00000000-0005-0000-0000-0000C3050000}"/>
    <cellStyle name="20 % - Markeringsfarve3 11 3" xfId="30030" xr:uid="{00000000-0005-0000-0000-0000C4050000}"/>
    <cellStyle name="20 % - Markeringsfarve3 11 4" xfId="27106" xr:uid="{00000000-0005-0000-0000-0000C5050000}"/>
    <cellStyle name="20 % - Markeringsfarve3 12" xfId="27108" xr:uid="{00000000-0005-0000-0000-0000C6050000}"/>
    <cellStyle name="20 % - Markeringsfarve3 12 2" xfId="27109" xr:uid="{00000000-0005-0000-0000-0000C7050000}"/>
    <cellStyle name="20 % - Markeringsfarve3 12 2 2" xfId="33196" xr:uid="{00000000-0005-0000-0000-0000C8050000}"/>
    <cellStyle name="20 % - Markeringsfarve3 12 3" xfId="30031" xr:uid="{00000000-0005-0000-0000-0000C9050000}"/>
    <cellStyle name="20 % - Markeringsfarve3 13" xfId="27110" xr:uid="{00000000-0005-0000-0000-0000CA050000}"/>
    <cellStyle name="20 % - Markeringsfarve3 13 2" xfId="27111" xr:uid="{00000000-0005-0000-0000-0000CB050000}"/>
    <cellStyle name="20 % - Markeringsfarve3 13 2 2" xfId="32728" xr:uid="{00000000-0005-0000-0000-0000CC050000}"/>
    <cellStyle name="20 % - Markeringsfarve3 13 3" xfId="30028" xr:uid="{00000000-0005-0000-0000-0000CD050000}"/>
    <cellStyle name="20 % - Markeringsfarve3 14" xfId="27112" xr:uid="{00000000-0005-0000-0000-0000CE050000}"/>
    <cellStyle name="20 % - Markeringsfarve3 14 2" xfId="31205" xr:uid="{00000000-0005-0000-0000-0000CF050000}"/>
    <cellStyle name="20 % - Markeringsfarve3 15" xfId="27113" xr:uid="{00000000-0005-0000-0000-0000D0050000}"/>
    <cellStyle name="20 % - Markeringsfarve3 15 2" xfId="33147" xr:uid="{00000000-0005-0000-0000-0000D1050000}"/>
    <cellStyle name="20 % - Markeringsfarve3 16" xfId="27114" xr:uid="{00000000-0005-0000-0000-0000D2050000}"/>
    <cellStyle name="20 % - Markeringsfarve3 16 2" xfId="32974" xr:uid="{00000000-0005-0000-0000-0000D3050000}"/>
    <cellStyle name="20 % - Markeringsfarve3 17" xfId="29900" xr:uid="{00000000-0005-0000-0000-0000D4050000}"/>
    <cellStyle name="20 % - Markeringsfarve3 18" xfId="27102" xr:uid="{00000000-0005-0000-0000-0000D5050000}"/>
    <cellStyle name="20 % - Markeringsfarve3 2" xfId="756" xr:uid="{00000000-0005-0000-0000-0000D6050000}"/>
    <cellStyle name="20 % - Markeringsfarve3 2 10" xfId="9985" xr:uid="{00000000-0005-0000-0000-0000D7050000}"/>
    <cellStyle name="20 % - Markeringsfarve3 2 10 2" xfId="31237" xr:uid="{00000000-0005-0000-0000-0000D8050000}"/>
    <cellStyle name="20 % - Markeringsfarve3 2 10 3" xfId="27116" xr:uid="{00000000-0005-0000-0000-0000D9050000}"/>
    <cellStyle name="20 % - Markeringsfarve3 2 11" xfId="27117" xr:uid="{00000000-0005-0000-0000-0000DA050000}"/>
    <cellStyle name="20 % - Markeringsfarve3 2 11 2" xfId="32926" xr:uid="{00000000-0005-0000-0000-0000DB050000}"/>
    <cellStyle name="20 % - Markeringsfarve3 2 12" xfId="30032" xr:uid="{00000000-0005-0000-0000-0000DC050000}"/>
    <cellStyle name="20 % - Markeringsfarve3 2 13" xfId="27115" xr:uid="{00000000-0005-0000-0000-0000DD050000}"/>
    <cellStyle name="20 % - Markeringsfarve3 2 2" xfId="757" xr:uid="{00000000-0005-0000-0000-0000DE050000}"/>
    <cellStyle name="20 % - Markeringsfarve3 2 2 10" xfId="30033" xr:uid="{00000000-0005-0000-0000-0000DF050000}"/>
    <cellStyle name="20 % - Markeringsfarve3 2 2 11" xfId="27118" xr:uid="{00000000-0005-0000-0000-0000E0050000}"/>
    <cellStyle name="20 % - Markeringsfarve3 2 2 2" xfId="758" xr:uid="{00000000-0005-0000-0000-0000E1050000}"/>
    <cellStyle name="20 % - Markeringsfarve3 2 2 2 2" xfId="9986" xr:uid="{00000000-0005-0000-0000-0000E2050000}"/>
    <cellStyle name="20 % - Markeringsfarve3 2 2 2 2 2" xfId="27121" xr:uid="{00000000-0005-0000-0000-0000E3050000}"/>
    <cellStyle name="20 % - Markeringsfarve3 2 2 2 2 2 2" xfId="32143" xr:uid="{00000000-0005-0000-0000-0000E4050000}"/>
    <cellStyle name="20 % - Markeringsfarve3 2 2 2 2 3" xfId="30740" xr:uid="{00000000-0005-0000-0000-0000E5050000}"/>
    <cellStyle name="20 % - Markeringsfarve3 2 2 2 2 4" xfId="27120" xr:uid="{00000000-0005-0000-0000-0000E6050000}"/>
    <cellStyle name="20 % - Markeringsfarve3 2 2 2 3" xfId="9987" xr:uid="{00000000-0005-0000-0000-0000E7050000}"/>
    <cellStyle name="20 % - Markeringsfarve3 2 2 2 3 2" xfId="31396" xr:uid="{00000000-0005-0000-0000-0000E8050000}"/>
    <cellStyle name="20 % - Markeringsfarve3 2 2 2 3 3" xfId="27122" xr:uid="{00000000-0005-0000-0000-0000E9050000}"/>
    <cellStyle name="20 % - Markeringsfarve3 2 2 2 4" xfId="27123" xr:uid="{00000000-0005-0000-0000-0000EA050000}"/>
    <cellStyle name="20 % - Markeringsfarve3 2 2 2 4 2" xfId="32723" xr:uid="{00000000-0005-0000-0000-0000EB050000}"/>
    <cellStyle name="20 % - Markeringsfarve3 2 2 2 5" xfId="30034" xr:uid="{00000000-0005-0000-0000-0000EC050000}"/>
    <cellStyle name="20 % - Markeringsfarve3 2 2 2 6" xfId="27119" xr:uid="{00000000-0005-0000-0000-0000ED050000}"/>
    <cellStyle name="20 % - Markeringsfarve3 2 2 3" xfId="9988" xr:uid="{00000000-0005-0000-0000-0000EE050000}"/>
    <cellStyle name="20 % - Markeringsfarve3 2 2 3 2" xfId="9989" xr:uid="{00000000-0005-0000-0000-0000EF050000}"/>
    <cellStyle name="20 % - Markeringsfarve3 2 2 3 2 2" xfId="27126" xr:uid="{00000000-0005-0000-0000-0000F0050000}"/>
    <cellStyle name="20 % - Markeringsfarve3 2 2 3 2 2 2" xfId="32211" xr:uid="{00000000-0005-0000-0000-0000F1050000}"/>
    <cellStyle name="20 % - Markeringsfarve3 2 2 3 2 3" xfId="30800" xr:uid="{00000000-0005-0000-0000-0000F2050000}"/>
    <cellStyle name="20 % - Markeringsfarve3 2 2 3 2 4" xfId="27125" xr:uid="{00000000-0005-0000-0000-0000F3050000}"/>
    <cellStyle name="20 % - Markeringsfarve3 2 2 3 3" xfId="9990" xr:uid="{00000000-0005-0000-0000-0000F4050000}"/>
    <cellStyle name="20 % - Markeringsfarve3 2 2 3 3 2" xfId="31464" xr:uid="{00000000-0005-0000-0000-0000F5050000}"/>
    <cellStyle name="20 % - Markeringsfarve3 2 2 3 3 3" xfId="27127" xr:uid="{00000000-0005-0000-0000-0000F6050000}"/>
    <cellStyle name="20 % - Markeringsfarve3 2 2 3 4" xfId="27128" xr:uid="{00000000-0005-0000-0000-0000F7050000}"/>
    <cellStyle name="20 % - Markeringsfarve3 2 2 3 4 2" xfId="33111" xr:uid="{00000000-0005-0000-0000-0000F8050000}"/>
    <cellStyle name="20 % - Markeringsfarve3 2 2 3 5" xfId="30035" xr:uid="{00000000-0005-0000-0000-0000F9050000}"/>
    <cellStyle name="20 % - Markeringsfarve3 2 2 3 6" xfId="27124" xr:uid="{00000000-0005-0000-0000-0000FA050000}"/>
    <cellStyle name="20 % - Markeringsfarve3 2 2 4" xfId="9991" xr:uid="{00000000-0005-0000-0000-0000FB050000}"/>
    <cellStyle name="20 % - Markeringsfarve3 2 2 4 2" xfId="9992" xr:uid="{00000000-0005-0000-0000-0000FC050000}"/>
    <cellStyle name="20 % - Markeringsfarve3 2 2 4 2 2" xfId="27131" xr:uid="{00000000-0005-0000-0000-0000FD050000}"/>
    <cellStyle name="20 % - Markeringsfarve3 2 2 4 2 2 2" xfId="32379" xr:uid="{00000000-0005-0000-0000-0000FE050000}"/>
    <cellStyle name="20 % - Markeringsfarve3 2 2 4 2 3" xfId="30942" xr:uid="{00000000-0005-0000-0000-0000FF050000}"/>
    <cellStyle name="20 % - Markeringsfarve3 2 2 4 2 4" xfId="27130" xr:uid="{00000000-0005-0000-0000-000000060000}"/>
    <cellStyle name="20 % - Markeringsfarve3 2 2 4 3" xfId="9993" xr:uid="{00000000-0005-0000-0000-000001060000}"/>
    <cellStyle name="20 % - Markeringsfarve3 2 2 4 3 2" xfId="31678" xr:uid="{00000000-0005-0000-0000-000002060000}"/>
    <cellStyle name="20 % - Markeringsfarve3 2 2 4 3 3" xfId="27132" xr:uid="{00000000-0005-0000-0000-000003060000}"/>
    <cellStyle name="20 % - Markeringsfarve3 2 2 4 4" xfId="27133" xr:uid="{00000000-0005-0000-0000-000004060000}"/>
    <cellStyle name="20 % - Markeringsfarve3 2 2 4 4 2" xfId="32776" xr:uid="{00000000-0005-0000-0000-000005060000}"/>
    <cellStyle name="20 % - Markeringsfarve3 2 2 4 5" xfId="30036" xr:uid="{00000000-0005-0000-0000-000006060000}"/>
    <cellStyle name="20 % - Markeringsfarve3 2 2 4 6" xfId="27129" xr:uid="{00000000-0005-0000-0000-000007060000}"/>
    <cellStyle name="20 % - Markeringsfarve3 2 2 5" xfId="9994" xr:uid="{00000000-0005-0000-0000-000008060000}"/>
    <cellStyle name="20 % - Markeringsfarve3 2 2 5 2" xfId="9995" xr:uid="{00000000-0005-0000-0000-000009060000}"/>
    <cellStyle name="20 % - Markeringsfarve3 2 2 5 2 2" xfId="27136" xr:uid="{00000000-0005-0000-0000-00000A060000}"/>
    <cellStyle name="20 % - Markeringsfarve3 2 2 5 2 2 2" xfId="32496" xr:uid="{00000000-0005-0000-0000-00000B060000}"/>
    <cellStyle name="20 % - Markeringsfarve3 2 2 5 2 3" xfId="31041" xr:uid="{00000000-0005-0000-0000-00000C060000}"/>
    <cellStyle name="20 % - Markeringsfarve3 2 2 5 2 4" xfId="27135" xr:uid="{00000000-0005-0000-0000-00000D060000}"/>
    <cellStyle name="20 % - Markeringsfarve3 2 2 5 3" xfId="9996" xr:uid="{00000000-0005-0000-0000-00000E060000}"/>
    <cellStyle name="20 % - Markeringsfarve3 2 2 5 3 2" xfId="31795" xr:uid="{00000000-0005-0000-0000-00000F060000}"/>
    <cellStyle name="20 % - Markeringsfarve3 2 2 5 3 3" xfId="27137" xr:uid="{00000000-0005-0000-0000-000010060000}"/>
    <cellStyle name="20 % - Markeringsfarve3 2 2 5 4" xfId="27138" xr:uid="{00000000-0005-0000-0000-000011060000}"/>
    <cellStyle name="20 % - Markeringsfarve3 2 2 5 4 2" xfId="31186" xr:uid="{00000000-0005-0000-0000-000012060000}"/>
    <cellStyle name="20 % - Markeringsfarve3 2 2 5 5" xfId="30037" xr:uid="{00000000-0005-0000-0000-000013060000}"/>
    <cellStyle name="20 % - Markeringsfarve3 2 2 5 6" xfId="27134" xr:uid="{00000000-0005-0000-0000-000014060000}"/>
    <cellStyle name="20 % - Markeringsfarve3 2 2 6" xfId="9997" xr:uid="{00000000-0005-0000-0000-000015060000}"/>
    <cellStyle name="20 % - Markeringsfarve3 2 2 6 2" xfId="9998" xr:uid="{00000000-0005-0000-0000-000016060000}"/>
    <cellStyle name="20 % - Markeringsfarve3 2 2 6 2 2" xfId="27141" xr:uid="{00000000-0005-0000-0000-000017060000}"/>
    <cellStyle name="20 % - Markeringsfarve3 2 2 6 2 2 2" xfId="32564" xr:uid="{00000000-0005-0000-0000-000018060000}"/>
    <cellStyle name="20 % - Markeringsfarve3 2 2 6 2 3" xfId="31102" xr:uid="{00000000-0005-0000-0000-000019060000}"/>
    <cellStyle name="20 % - Markeringsfarve3 2 2 6 2 4" xfId="27140" xr:uid="{00000000-0005-0000-0000-00001A060000}"/>
    <cellStyle name="20 % - Markeringsfarve3 2 2 6 3" xfId="9999" xr:uid="{00000000-0005-0000-0000-00001B060000}"/>
    <cellStyle name="20 % - Markeringsfarve3 2 2 6 3 2" xfId="31864" xr:uid="{00000000-0005-0000-0000-00001C060000}"/>
    <cellStyle name="20 % - Markeringsfarve3 2 2 6 3 3" xfId="27142" xr:uid="{00000000-0005-0000-0000-00001D060000}"/>
    <cellStyle name="20 % - Markeringsfarve3 2 2 6 4" xfId="27143" xr:uid="{00000000-0005-0000-0000-00001E060000}"/>
    <cellStyle name="20 % - Markeringsfarve3 2 2 6 4 2" xfId="31593" xr:uid="{00000000-0005-0000-0000-00001F060000}"/>
    <cellStyle name="20 % - Markeringsfarve3 2 2 6 5" xfId="30038" xr:uid="{00000000-0005-0000-0000-000020060000}"/>
    <cellStyle name="20 % - Markeringsfarve3 2 2 6 6" xfId="27139" xr:uid="{00000000-0005-0000-0000-000021060000}"/>
    <cellStyle name="20 % - Markeringsfarve3 2 2 7" xfId="10000" xr:uid="{00000000-0005-0000-0000-000022060000}"/>
    <cellStyle name="20 % - Markeringsfarve3 2 2 7 2" xfId="10001" xr:uid="{00000000-0005-0000-0000-000023060000}"/>
    <cellStyle name="20 % - Markeringsfarve3 2 2 7 2 2" xfId="32033" xr:uid="{00000000-0005-0000-0000-000024060000}"/>
    <cellStyle name="20 % - Markeringsfarve3 2 2 7 2 3" xfId="27145" xr:uid="{00000000-0005-0000-0000-000025060000}"/>
    <cellStyle name="20 % - Markeringsfarve3 2 2 7 3" xfId="30641" xr:uid="{00000000-0005-0000-0000-000026060000}"/>
    <cellStyle name="20 % - Markeringsfarve3 2 2 7 4" xfId="27144" xr:uid="{00000000-0005-0000-0000-000027060000}"/>
    <cellStyle name="20 % - Markeringsfarve3 2 2 8" xfId="10002" xr:uid="{00000000-0005-0000-0000-000028060000}"/>
    <cellStyle name="20 % - Markeringsfarve3 2 2 8 2" xfId="31277" xr:uid="{00000000-0005-0000-0000-000029060000}"/>
    <cellStyle name="20 % - Markeringsfarve3 2 2 8 3" xfId="27146" xr:uid="{00000000-0005-0000-0000-00002A060000}"/>
    <cellStyle name="20 % - Markeringsfarve3 2 2 9" xfId="27147" xr:uid="{00000000-0005-0000-0000-00002B060000}"/>
    <cellStyle name="20 % - Markeringsfarve3 2 2 9 2" xfId="33070" xr:uid="{00000000-0005-0000-0000-00002C060000}"/>
    <cellStyle name="20 % - Markeringsfarve3 2 3" xfId="759" xr:uid="{00000000-0005-0000-0000-00002D060000}"/>
    <cellStyle name="20 % - Markeringsfarve3 2 3 10" xfId="30039" xr:uid="{00000000-0005-0000-0000-00002E060000}"/>
    <cellStyle name="20 % - Markeringsfarve3 2 3 11" xfId="27148" xr:uid="{00000000-0005-0000-0000-00002F060000}"/>
    <cellStyle name="20 % - Markeringsfarve3 2 3 2" xfId="760" xr:uid="{00000000-0005-0000-0000-000030060000}"/>
    <cellStyle name="20 % - Markeringsfarve3 2 3 2 2" xfId="10003" xr:uid="{00000000-0005-0000-0000-000031060000}"/>
    <cellStyle name="20 % - Markeringsfarve3 2 3 2 2 2" xfId="27151" xr:uid="{00000000-0005-0000-0000-000032060000}"/>
    <cellStyle name="20 % - Markeringsfarve3 2 3 2 2 2 2" xfId="32182" xr:uid="{00000000-0005-0000-0000-000033060000}"/>
    <cellStyle name="20 % - Markeringsfarve3 2 3 2 2 3" xfId="30773" xr:uid="{00000000-0005-0000-0000-000034060000}"/>
    <cellStyle name="20 % - Markeringsfarve3 2 3 2 2 4" xfId="27150" xr:uid="{00000000-0005-0000-0000-000035060000}"/>
    <cellStyle name="20 % - Markeringsfarve3 2 3 2 3" xfId="10004" xr:uid="{00000000-0005-0000-0000-000036060000}"/>
    <cellStyle name="20 % - Markeringsfarve3 2 3 2 3 2" xfId="31435" xr:uid="{00000000-0005-0000-0000-000037060000}"/>
    <cellStyle name="20 % - Markeringsfarve3 2 3 2 3 3" xfId="27152" xr:uid="{00000000-0005-0000-0000-000038060000}"/>
    <cellStyle name="20 % - Markeringsfarve3 2 3 2 4" xfId="27153" xr:uid="{00000000-0005-0000-0000-000039060000}"/>
    <cellStyle name="20 % - Markeringsfarve3 2 3 2 4 2" xfId="31578" xr:uid="{00000000-0005-0000-0000-00003A060000}"/>
    <cellStyle name="20 % - Markeringsfarve3 2 3 2 5" xfId="30040" xr:uid="{00000000-0005-0000-0000-00003B060000}"/>
    <cellStyle name="20 % - Markeringsfarve3 2 3 2 6" xfId="27149" xr:uid="{00000000-0005-0000-0000-00003C060000}"/>
    <cellStyle name="20 % - Markeringsfarve3 2 3 3" xfId="10005" xr:uid="{00000000-0005-0000-0000-00003D060000}"/>
    <cellStyle name="20 % - Markeringsfarve3 2 3 3 2" xfId="10006" xr:uid="{00000000-0005-0000-0000-00003E060000}"/>
    <cellStyle name="20 % - Markeringsfarve3 2 3 3 2 2" xfId="27156" xr:uid="{00000000-0005-0000-0000-00003F060000}"/>
    <cellStyle name="20 % - Markeringsfarve3 2 3 3 2 2 2" xfId="32212" xr:uid="{00000000-0005-0000-0000-000040060000}"/>
    <cellStyle name="20 % - Markeringsfarve3 2 3 3 2 3" xfId="30801" xr:uid="{00000000-0005-0000-0000-000041060000}"/>
    <cellStyle name="20 % - Markeringsfarve3 2 3 3 2 4" xfId="27155" xr:uid="{00000000-0005-0000-0000-000042060000}"/>
    <cellStyle name="20 % - Markeringsfarve3 2 3 3 3" xfId="10007" xr:uid="{00000000-0005-0000-0000-000043060000}"/>
    <cellStyle name="20 % - Markeringsfarve3 2 3 3 3 2" xfId="31465" xr:uid="{00000000-0005-0000-0000-000044060000}"/>
    <cellStyle name="20 % - Markeringsfarve3 2 3 3 3 3" xfId="27157" xr:uid="{00000000-0005-0000-0000-000045060000}"/>
    <cellStyle name="20 % - Markeringsfarve3 2 3 3 4" xfId="27158" xr:uid="{00000000-0005-0000-0000-000046060000}"/>
    <cellStyle name="20 % - Markeringsfarve3 2 3 3 4 2" xfId="31580" xr:uid="{00000000-0005-0000-0000-000047060000}"/>
    <cellStyle name="20 % - Markeringsfarve3 2 3 3 5" xfId="30041" xr:uid="{00000000-0005-0000-0000-000048060000}"/>
    <cellStyle name="20 % - Markeringsfarve3 2 3 3 6" xfId="27154" xr:uid="{00000000-0005-0000-0000-000049060000}"/>
    <cellStyle name="20 % - Markeringsfarve3 2 3 4" xfId="10008" xr:uid="{00000000-0005-0000-0000-00004A060000}"/>
    <cellStyle name="20 % - Markeringsfarve3 2 3 4 2" xfId="10009" xr:uid="{00000000-0005-0000-0000-00004B060000}"/>
    <cellStyle name="20 % - Markeringsfarve3 2 3 4 2 2" xfId="27161" xr:uid="{00000000-0005-0000-0000-00004C060000}"/>
    <cellStyle name="20 % - Markeringsfarve3 2 3 4 2 2 2" xfId="32418" xr:uid="{00000000-0005-0000-0000-00004D060000}"/>
    <cellStyle name="20 % - Markeringsfarve3 2 3 4 2 3" xfId="30975" xr:uid="{00000000-0005-0000-0000-00004E060000}"/>
    <cellStyle name="20 % - Markeringsfarve3 2 3 4 2 4" xfId="27160" xr:uid="{00000000-0005-0000-0000-00004F060000}"/>
    <cellStyle name="20 % - Markeringsfarve3 2 3 4 3" xfId="10010" xr:uid="{00000000-0005-0000-0000-000050060000}"/>
    <cellStyle name="20 % - Markeringsfarve3 2 3 4 3 2" xfId="31717" xr:uid="{00000000-0005-0000-0000-000051060000}"/>
    <cellStyle name="20 % - Markeringsfarve3 2 3 4 3 3" xfId="27162" xr:uid="{00000000-0005-0000-0000-000052060000}"/>
    <cellStyle name="20 % - Markeringsfarve3 2 3 4 4" xfId="27163" xr:uid="{00000000-0005-0000-0000-000053060000}"/>
    <cellStyle name="20 % - Markeringsfarve3 2 3 4 4 2" xfId="31581" xr:uid="{00000000-0005-0000-0000-000054060000}"/>
    <cellStyle name="20 % - Markeringsfarve3 2 3 4 5" xfId="30042" xr:uid="{00000000-0005-0000-0000-000055060000}"/>
    <cellStyle name="20 % - Markeringsfarve3 2 3 4 6" xfId="27159" xr:uid="{00000000-0005-0000-0000-000056060000}"/>
    <cellStyle name="20 % - Markeringsfarve3 2 3 5" xfId="10011" xr:uid="{00000000-0005-0000-0000-000057060000}"/>
    <cellStyle name="20 % - Markeringsfarve3 2 3 5 2" xfId="10012" xr:uid="{00000000-0005-0000-0000-000058060000}"/>
    <cellStyle name="20 % - Markeringsfarve3 2 3 5 2 2" xfId="27166" xr:uid="{00000000-0005-0000-0000-000059060000}"/>
    <cellStyle name="20 % - Markeringsfarve3 2 3 5 2 2 2" xfId="32535" xr:uid="{00000000-0005-0000-0000-00005A060000}"/>
    <cellStyle name="20 % - Markeringsfarve3 2 3 5 2 3" xfId="31074" xr:uid="{00000000-0005-0000-0000-00005B060000}"/>
    <cellStyle name="20 % - Markeringsfarve3 2 3 5 2 4" xfId="27165" xr:uid="{00000000-0005-0000-0000-00005C060000}"/>
    <cellStyle name="20 % - Markeringsfarve3 2 3 5 3" xfId="10013" xr:uid="{00000000-0005-0000-0000-00005D060000}"/>
    <cellStyle name="20 % - Markeringsfarve3 2 3 5 3 2" xfId="31834" xr:uid="{00000000-0005-0000-0000-00005E060000}"/>
    <cellStyle name="20 % - Markeringsfarve3 2 3 5 3 3" xfId="27167" xr:uid="{00000000-0005-0000-0000-00005F060000}"/>
    <cellStyle name="20 % - Markeringsfarve3 2 3 5 4" xfId="27168" xr:uid="{00000000-0005-0000-0000-000060060000}"/>
    <cellStyle name="20 % - Markeringsfarve3 2 3 5 4 2" xfId="31583" xr:uid="{00000000-0005-0000-0000-000061060000}"/>
    <cellStyle name="20 % - Markeringsfarve3 2 3 5 5" xfId="30043" xr:uid="{00000000-0005-0000-0000-000062060000}"/>
    <cellStyle name="20 % - Markeringsfarve3 2 3 5 6" xfId="27164" xr:uid="{00000000-0005-0000-0000-000063060000}"/>
    <cellStyle name="20 % - Markeringsfarve3 2 3 6" xfId="10014" xr:uid="{00000000-0005-0000-0000-000064060000}"/>
    <cellStyle name="20 % - Markeringsfarve3 2 3 6 2" xfId="10015" xr:uid="{00000000-0005-0000-0000-000065060000}"/>
    <cellStyle name="20 % - Markeringsfarve3 2 3 6 2 2" xfId="27171" xr:uid="{00000000-0005-0000-0000-000066060000}"/>
    <cellStyle name="20 % - Markeringsfarve3 2 3 6 2 2 2" xfId="32565" xr:uid="{00000000-0005-0000-0000-000067060000}"/>
    <cellStyle name="20 % - Markeringsfarve3 2 3 6 2 3" xfId="31103" xr:uid="{00000000-0005-0000-0000-000068060000}"/>
    <cellStyle name="20 % - Markeringsfarve3 2 3 6 2 4" xfId="27170" xr:uid="{00000000-0005-0000-0000-000069060000}"/>
    <cellStyle name="20 % - Markeringsfarve3 2 3 6 3" xfId="10016" xr:uid="{00000000-0005-0000-0000-00006A060000}"/>
    <cellStyle name="20 % - Markeringsfarve3 2 3 6 3 2" xfId="31865" xr:uid="{00000000-0005-0000-0000-00006B060000}"/>
    <cellStyle name="20 % - Markeringsfarve3 2 3 6 3 3" xfId="27172" xr:uid="{00000000-0005-0000-0000-00006C060000}"/>
    <cellStyle name="20 % - Markeringsfarve3 2 3 6 4" xfId="27173" xr:uid="{00000000-0005-0000-0000-00006D060000}"/>
    <cellStyle name="20 % - Markeringsfarve3 2 3 6 4 2" xfId="31585" xr:uid="{00000000-0005-0000-0000-00006E060000}"/>
    <cellStyle name="20 % - Markeringsfarve3 2 3 6 5" xfId="30044" xr:uid="{00000000-0005-0000-0000-00006F060000}"/>
    <cellStyle name="20 % - Markeringsfarve3 2 3 6 6" xfId="27169" xr:uid="{00000000-0005-0000-0000-000070060000}"/>
    <cellStyle name="20 % - Markeringsfarve3 2 3 7" xfId="10017" xr:uid="{00000000-0005-0000-0000-000071060000}"/>
    <cellStyle name="20 % - Markeringsfarve3 2 3 7 2" xfId="10018" xr:uid="{00000000-0005-0000-0000-000072060000}"/>
    <cellStyle name="20 % - Markeringsfarve3 2 3 7 2 2" xfId="32066" xr:uid="{00000000-0005-0000-0000-000073060000}"/>
    <cellStyle name="20 % - Markeringsfarve3 2 3 7 2 3" xfId="27175" xr:uid="{00000000-0005-0000-0000-000074060000}"/>
    <cellStyle name="20 % - Markeringsfarve3 2 3 7 3" xfId="30674" xr:uid="{00000000-0005-0000-0000-000075060000}"/>
    <cellStyle name="20 % - Markeringsfarve3 2 3 7 4" xfId="27174" xr:uid="{00000000-0005-0000-0000-000076060000}"/>
    <cellStyle name="20 % - Markeringsfarve3 2 3 8" xfId="10019" xr:uid="{00000000-0005-0000-0000-000077060000}"/>
    <cellStyle name="20 % - Markeringsfarve3 2 3 8 2" xfId="31316" xr:uid="{00000000-0005-0000-0000-000078060000}"/>
    <cellStyle name="20 % - Markeringsfarve3 2 3 8 3" xfId="27176" xr:uid="{00000000-0005-0000-0000-000079060000}"/>
    <cellStyle name="20 % - Markeringsfarve3 2 3 9" xfId="27177" xr:uid="{00000000-0005-0000-0000-00007A060000}"/>
    <cellStyle name="20 % - Markeringsfarve3 2 3 9 2" xfId="31576" xr:uid="{00000000-0005-0000-0000-00007B060000}"/>
    <cellStyle name="20 % - Markeringsfarve3 2 4" xfId="761" xr:uid="{00000000-0005-0000-0000-00007C060000}"/>
    <cellStyle name="20 % - Markeringsfarve3 2 4 2" xfId="762" xr:uid="{00000000-0005-0000-0000-00007D060000}"/>
    <cellStyle name="20 % - Markeringsfarve3 2 4 2 2" xfId="27180" xr:uid="{00000000-0005-0000-0000-00007E060000}"/>
    <cellStyle name="20 % - Markeringsfarve3 2 4 2 2 2" xfId="32104" xr:uid="{00000000-0005-0000-0000-00007F060000}"/>
    <cellStyle name="20 % - Markeringsfarve3 2 4 2 3" xfId="30707" xr:uid="{00000000-0005-0000-0000-000080060000}"/>
    <cellStyle name="20 % - Markeringsfarve3 2 4 2 4" xfId="27179" xr:uid="{00000000-0005-0000-0000-000081060000}"/>
    <cellStyle name="20 % - Markeringsfarve3 2 4 3" xfId="10020" xr:uid="{00000000-0005-0000-0000-000082060000}"/>
    <cellStyle name="20 % - Markeringsfarve3 2 4 3 2" xfId="31357" xr:uid="{00000000-0005-0000-0000-000083060000}"/>
    <cellStyle name="20 % - Markeringsfarve3 2 4 3 3" xfId="27181" xr:uid="{00000000-0005-0000-0000-000084060000}"/>
    <cellStyle name="20 % - Markeringsfarve3 2 4 4" xfId="27182" xr:uid="{00000000-0005-0000-0000-000085060000}"/>
    <cellStyle name="20 % - Markeringsfarve3 2 4 4 2" xfId="32775" xr:uid="{00000000-0005-0000-0000-000086060000}"/>
    <cellStyle name="20 % - Markeringsfarve3 2 4 5" xfId="30045" xr:uid="{00000000-0005-0000-0000-000087060000}"/>
    <cellStyle name="20 % - Markeringsfarve3 2 4 6" xfId="27178" xr:uid="{00000000-0005-0000-0000-000088060000}"/>
    <cellStyle name="20 % - Markeringsfarve3 2 5" xfId="763" xr:uid="{00000000-0005-0000-0000-000089060000}"/>
    <cellStyle name="20 % - Markeringsfarve3 2 5 2" xfId="10021" xr:uid="{00000000-0005-0000-0000-00008A060000}"/>
    <cellStyle name="20 % - Markeringsfarve3 2 5 2 2" xfId="27185" xr:uid="{00000000-0005-0000-0000-00008B060000}"/>
    <cellStyle name="20 % - Markeringsfarve3 2 5 2 2 2" xfId="32210" xr:uid="{00000000-0005-0000-0000-00008C060000}"/>
    <cellStyle name="20 % - Markeringsfarve3 2 5 2 3" xfId="30799" xr:uid="{00000000-0005-0000-0000-00008D060000}"/>
    <cellStyle name="20 % - Markeringsfarve3 2 5 2 4" xfId="27184" xr:uid="{00000000-0005-0000-0000-00008E060000}"/>
    <cellStyle name="20 % - Markeringsfarve3 2 5 3" xfId="10022" xr:uid="{00000000-0005-0000-0000-00008F060000}"/>
    <cellStyle name="20 % - Markeringsfarve3 2 5 3 2" xfId="31463" xr:uid="{00000000-0005-0000-0000-000090060000}"/>
    <cellStyle name="20 % - Markeringsfarve3 2 5 3 3" xfId="27186" xr:uid="{00000000-0005-0000-0000-000091060000}"/>
    <cellStyle name="20 % - Markeringsfarve3 2 5 4" xfId="27187" xr:uid="{00000000-0005-0000-0000-000092060000}"/>
    <cellStyle name="20 % - Markeringsfarve3 2 5 4 2" xfId="31444" xr:uid="{00000000-0005-0000-0000-000093060000}"/>
    <cellStyle name="20 % - Markeringsfarve3 2 5 5" xfId="30046" xr:uid="{00000000-0005-0000-0000-000094060000}"/>
    <cellStyle name="20 % - Markeringsfarve3 2 5 6" xfId="27183" xr:uid="{00000000-0005-0000-0000-000095060000}"/>
    <cellStyle name="20 % - Markeringsfarve3 2 6" xfId="10023" xr:uid="{00000000-0005-0000-0000-000096060000}"/>
    <cellStyle name="20 % - Markeringsfarve3 2 6 2" xfId="10024" xr:uid="{00000000-0005-0000-0000-000097060000}"/>
    <cellStyle name="20 % - Markeringsfarve3 2 6 2 2" xfId="27190" xr:uid="{00000000-0005-0000-0000-000098060000}"/>
    <cellStyle name="20 % - Markeringsfarve3 2 6 2 2 2" xfId="32340" xr:uid="{00000000-0005-0000-0000-000099060000}"/>
    <cellStyle name="20 % - Markeringsfarve3 2 6 2 3" xfId="30909" xr:uid="{00000000-0005-0000-0000-00009A060000}"/>
    <cellStyle name="20 % - Markeringsfarve3 2 6 2 4" xfId="27189" xr:uid="{00000000-0005-0000-0000-00009B060000}"/>
    <cellStyle name="20 % - Markeringsfarve3 2 6 3" xfId="10025" xr:uid="{00000000-0005-0000-0000-00009C060000}"/>
    <cellStyle name="20 % - Markeringsfarve3 2 6 3 2" xfId="31639" xr:uid="{00000000-0005-0000-0000-00009D060000}"/>
    <cellStyle name="20 % - Markeringsfarve3 2 6 3 3" xfId="27191" xr:uid="{00000000-0005-0000-0000-00009E060000}"/>
    <cellStyle name="20 % - Markeringsfarve3 2 6 4" xfId="27192" xr:uid="{00000000-0005-0000-0000-00009F060000}"/>
    <cellStyle name="20 % - Markeringsfarve3 2 6 4 2" xfId="31843" xr:uid="{00000000-0005-0000-0000-0000A0060000}"/>
    <cellStyle name="20 % - Markeringsfarve3 2 6 5" xfId="30047" xr:uid="{00000000-0005-0000-0000-0000A1060000}"/>
    <cellStyle name="20 % - Markeringsfarve3 2 6 6" xfId="27188" xr:uid="{00000000-0005-0000-0000-0000A2060000}"/>
    <cellStyle name="20 % - Markeringsfarve3 2 7" xfId="10026" xr:uid="{00000000-0005-0000-0000-0000A3060000}"/>
    <cellStyle name="20 % - Markeringsfarve3 2 7 2" xfId="10027" xr:uid="{00000000-0005-0000-0000-0000A4060000}"/>
    <cellStyle name="20 % - Markeringsfarve3 2 7 2 2" xfId="27195" xr:uid="{00000000-0005-0000-0000-0000A5060000}"/>
    <cellStyle name="20 % - Markeringsfarve3 2 7 2 2 2" xfId="32457" xr:uid="{00000000-0005-0000-0000-0000A6060000}"/>
    <cellStyle name="20 % - Markeringsfarve3 2 7 2 3" xfId="31008" xr:uid="{00000000-0005-0000-0000-0000A7060000}"/>
    <cellStyle name="20 % - Markeringsfarve3 2 7 2 4" xfId="27194" xr:uid="{00000000-0005-0000-0000-0000A8060000}"/>
    <cellStyle name="20 % - Markeringsfarve3 2 7 3" xfId="10028" xr:uid="{00000000-0005-0000-0000-0000A9060000}"/>
    <cellStyle name="20 % - Markeringsfarve3 2 7 3 2" xfId="31756" xr:uid="{00000000-0005-0000-0000-0000AA060000}"/>
    <cellStyle name="20 % - Markeringsfarve3 2 7 3 3" xfId="27196" xr:uid="{00000000-0005-0000-0000-0000AB060000}"/>
    <cellStyle name="20 % - Markeringsfarve3 2 7 4" xfId="27197" xr:uid="{00000000-0005-0000-0000-0000AC060000}"/>
    <cellStyle name="20 % - Markeringsfarve3 2 7 4 2" xfId="31588" xr:uid="{00000000-0005-0000-0000-0000AD060000}"/>
    <cellStyle name="20 % - Markeringsfarve3 2 7 5" xfId="30048" xr:uid="{00000000-0005-0000-0000-0000AE060000}"/>
    <cellStyle name="20 % - Markeringsfarve3 2 7 6" xfId="27193" xr:uid="{00000000-0005-0000-0000-0000AF060000}"/>
    <cellStyle name="20 % - Markeringsfarve3 2 8" xfId="10029" xr:uid="{00000000-0005-0000-0000-0000B0060000}"/>
    <cellStyle name="20 % - Markeringsfarve3 2 8 2" xfId="10030" xr:uid="{00000000-0005-0000-0000-0000B1060000}"/>
    <cellStyle name="20 % - Markeringsfarve3 2 8 2 2" xfId="27200" xr:uid="{00000000-0005-0000-0000-0000B2060000}"/>
    <cellStyle name="20 % - Markeringsfarve3 2 8 2 2 2" xfId="32563" xr:uid="{00000000-0005-0000-0000-0000B3060000}"/>
    <cellStyle name="20 % - Markeringsfarve3 2 8 2 3" xfId="31101" xr:uid="{00000000-0005-0000-0000-0000B4060000}"/>
    <cellStyle name="20 % - Markeringsfarve3 2 8 2 4" xfId="27199" xr:uid="{00000000-0005-0000-0000-0000B5060000}"/>
    <cellStyle name="20 % - Markeringsfarve3 2 8 3" xfId="10031" xr:uid="{00000000-0005-0000-0000-0000B6060000}"/>
    <cellStyle name="20 % - Markeringsfarve3 2 8 3 2" xfId="31863" xr:uid="{00000000-0005-0000-0000-0000B7060000}"/>
    <cellStyle name="20 % - Markeringsfarve3 2 8 3 3" xfId="27201" xr:uid="{00000000-0005-0000-0000-0000B8060000}"/>
    <cellStyle name="20 % - Markeringsfarve3 2 8 4" xfId="27202" xr:uid="{00000000-0005-0000-0000-0000B9060000}"/>
    <cellStyle name="20 % - Markeringsfarve3 2 8 4 2" xfId="32991" xr:uid="{00000000-0005-0000-0000-0000BA060000}"/>
    <cellStyle name="20 % - Markeringsfarve3 2 8 5" xfId="30049" xr:uid="{00000000-0005-0000-0000-0000BB060000}"/>
    <cellStyle name="20 % - Markeringsfarve3 2 8 6" xfId="27198" xr:uid="{00000000-0005-0000-0000-0000BC060000}"/>
    <cellStyle name="20 % - Markeringsfarve3 2 9" xfId="10032" xr:uid="{00000000-0005-0000-0000-0000BD060000}"/>
    <cellStyle name="20 % - Markeringsfarve3 2 9 2" xfId="10033" xr:uid="{00000000-0005-0000-0000-0000BE060000}"/>
    <cellStyle name="20 % - Markeringsfarve3 2 9 2 2" xfId="32000" xr:uid="{00000000-0005-0000-0000-0000BF060000}"/>
    <cellStyle name="20 % - Markeringsfarve3 2 9 2 3" xfId="27204" xr:uid="{00000000-0005-0000-0000-0000C0060000}"/>
    <cellStyle name="20 % - Markeringsfarve3 2 9 3" xfId="30608" xr:uid="{00000000-0005-0000-0000-0000C1060000}"/>
    <cellStyle name="20 % - Markeringsfarve3 2 9 4" xfId="27203" xr:uid="{00000000-0005-0000-0000-0000C2060000}"/>
    <cellStyle name="20 % - Markeringsfarve3 3" xfId="764" xr:uid="{00000000-0005-0000-0000-0000C3060000}"/>
    <cellStyle name="20 % - Markeringsfarve3 3 10" xfId="10034" xr:uid="{00000000-0005-0000-0000-0000C4060000}"/>
    <cellStyle name="20 % - Markeringsfarve3 3 10 2" xfId="31223" xr:uid="{00000000-0005-0000-0000-0000C5060000}"/>
    <cellStyle name="20 % - Markeringsfarve3 3 10 3" xfId="27206" xr:uid="{00000000-0005-0000-0000-0000C6060000}"/>
    <cellStyle name="20 % - Markeringsfarve3 3 11" xfId="27207" xr:uid="{00000000-0005-0000-0000-0000C7060000}"/>
    <cellStyle name="20 % - Markeringsfarve3 3 11 2" xfId="32972" xr:uid="{00000000-0005-0000-0000-0000C8060000}"/>
    <cellStyle name="20 % - Markeringsfarve3 3 12" xfId="30050" xr:uid="{00000000-0005-0000-0000-0000C9060000}"/>
    <cellStyle name="20 % - Markeringsfarve3 3 13" xfId="27205" xr:uid="{00000000-0005-0000-0000-0000CA060000}"/>
    <cellStyle name="20 % - Markeringsfarve3 3 2" xfId="765" xr:uid="{00000000-0005-0000-0000-0000CB060000}"/>
    <cellStyle name="20 % - Markeringsfarve3 3 2 10" xfId="30051" xr:uid="{00000000-0005-0000-0000-0000CC060000}"/>
    <cellStyle name="20 % - Markeringsfarve3 3 2 11" xfId="27208" xr:uid="{00000000-0005-0000-0000-0000CD060000}"/>
    <cellStyle name="20 % - Markeringsfarve3 3 2 2" xfId="10035" xr:uid="{00000000-0005-0000-0000-0000CE060000}"/>
    <cellStyle name="20 % - Markeringsfarve3 3 2 2 2" xfId="10036" xr:uid="{00000000-0005-0000-0000-0000CF060000}"/>
    <cellStyle name="20 % - Markeringsfarve3 3 2 2 2 2" xfId="27211" xr:uid="{00000000-0005-0000-0000-0000D0060000}"/>
    <cellStyle name="20 % - Markeringsfarve3 3 2 2 2 2 2" xfId="32131" xr:uid="{00000000-0005-0000-0000-0000D1060000}"/>
    <cellStyle name="20 % - Markeringsfarve3 3 2 2 2 3" xfId="30730" xr:uid="{00000000-0005-0000-0000-0000D2060000}"/>
    <cellStyle name="20 % - Markeringsfarve3 3 2 2 2 4" xfId="27210" xr:uid="{00000000-0005-0000-0000-0000D3060000}"/>
    <cellStyle name="20 % - Markeringsfarve3 3 2 2 3" xfId="10037" xr:uid="{00000000-0005-0000-0000-0000D4060000}"/>
    <cellStyle name="20 % - Markeringsfarve3 3 2 2 3 2" xfId="31384" xr:uid="{00000000-0005-0000-0000-0000D5060000}"/>
    <cellStyle name="20 % - Markeringsfarve3 3 2 2 3 3" xfId="27212" xr:uid="{00000000-0005-0000-0000-0000D6060000}"/>
    <cellStyle name="20 % - Markeringsfarve3 3 2 2 4" xfId="27213" xr:uid="{00000000-0005-0000-0000-0000D7060000}"/>
    <cellStyle name="20 % - Markeringsfarve3 3 2 2 4 2" xfId="32968" xr:uid="{00000000-0005-0000-0000-0000D8060000}"/>
    <cellStyle name="20 % - Markeringsfarve3 3 2 2 5" xfId="30052" xr:uid="{00000000-0005-0000-0000-0000D9060000}"/>
    <cellStyle name="20 % - Markeringsfarve3 3 2 2 6" xfId="27209" xr:uid="{00000000-0005-0000-0000-0000DA060000}"/>
    <cellStyle name="20 % - Markeringsfarve3 3 2 3" xfId="10038" xr:uid="{00000000-0005-0000-0000-0000DB060000}"/>
    <cellStyle name="20 % - Markeringsfarve3 3 2 3 2" xfId="10039" xr:uid="{00000000-0005-0000-0000-0000DC060000}"/>
    <cellStyle name="20 % - Markeringsfarve3 3 2 3 2 2" xfId="27216" xr:uid="{00000000-0005-0000-0000-0000DD060000}"/>
    <cellStyle name="20 % - Markeringsfarve3 3 2 3 2 2 2" xfId="32214" xr:uid="{00000000-0005-0000-0000-0000DE060000}"/>
    <cellStyle name="20 % - Markeringsfarve3 3 2 3 2 3" xfId="30803" xr:uid="{00000000-0005-0000-0000-0000DF060000}"/>
    <cellStyle name="20 % - Markeringsfarve3 3 2 3 2 4" xfId="27215" xr:uid="{00000000-0005-0000-0000-0000E0060000}"/>
    <cellStyle name="20 % - Markeringsfarve3 3 2 3 3" xfId="10040" xr:uid="{00000000-0005-0000-0000-0000E1060000}"/>
    <cellStyle name="20 % - Markeringsfarve3 3 2 3 3 2" xfId="31467" xr:uid="{00000000-0005-0000-0000-0000E2060000}"/>
    <cellStyle name="20 % - Markeringsfarve3 3 2 3 3 3" xfId="27217" xr:uid="{00000000-0005-0000-0000-0000E3060000}"/>
    <cellStyle name="20 % - Markeringsfarve3 3 2 3 4" xfId="27218" xr:uid="{00000000-0005-0000-0000-0000E4060000}"/>
    <cellStyle name="20 % - Markeringsfarve3 3 2 3 4 2" xfId="32774" xr:uid="{00000000-0005-0000-0000-0000E5060000}"/>
    <cellStyle name="20 % - Markeringsfarve3 3 2 3 5" xfId="30053" xr:uid="{00000000-0005-0000-0000-0000E6060000}"/>
    <cellStyle name="20 % - Markeringsfarve3 3 2 3 6" xfId="27214" xr:uid="{00000000-0005-0000-0000-0000E7060000}"/>
    <cellStyle name="20 % - Markeringsfarve3 3 2 4" xfId="10041" xr:uid="{00000000-0005-0000-0000-0000E8060000}"/>
    <cellStyle name="20 % - Markeringsfarve3 3 2 4 2" xfId="10042" xr:uid="{00000000-0005-0000-0000-0000E9060000}"/>
    <cellStyle name="20 % - Markeringsfarve3 3 2 4 2 2" xfId="27221" xr:uid="{00000000-0005-0000-0000-0000EA060000}"/>
    <cellStyle name="20 % - Markeringsfarve3 3 2 4 2 2 2" xfId="32367" xr:uid="{00000000-0005-0000-0000-0000EB060000}"/>
    <cellStyle name="20 % - Markeringsfarve3 3 2 4 2 3" xfId="30932" xr:uid="{00000000-0005-0000-0000-0000EC060000}"/>
    <cellStyle name="20 % - Markeringsfarve3 3 2 4 2 4" xfId="27220" xr:uid="{00000000-0005-0000-0000-0000ED060000}"/>
    <cellStyle name="20 % - Markeringsfarve3 3 2 4 3" xfId="10043" xr:uid="{00000000-0005-0000-0000-0000EE060000}"/>
    <cellStyle name="20 % - Markeringsfarve3 3 2 4 3 2" xfId="31666" xr:uid="{00000000-0005-0000-0000-0000EF060000}"/>
    <cellStyle name="20 % - Markeringsfarve3 3 2 4 3 3" xfId="27222" xr:uid="{00000000-0005-0000-0000-0000F0060000}"/>
    <cellStyle name="20 % - Markeringsfarve3 3 2 4 4" xfId="27223" xr:uid="{00000000-0005-0000-0000-0000F1060000}"/>
    <cellStyle name="20 % - Markeringsfarve3 3 2 4 4 2" xfId="32773" xr:uid="{00000000-0005-0000-0000-0000F2060000}"/>
    <cellStyle name="20 % - Markeringsfarve3 3 2 4 5" xfId="30054" xr:uid="{00000000-0005-0000-0000-0000F3060000}"/>
    <cellStyle name="20 % - Markeringsfarve3 3 2 4 6" xfId="27219" xr:uid="{00000000-0005-0000-0000-0000F4060000}"/>
    <cellStyle name="20 % - Markeringsfarve3 3 2 5" xfId="10044" xr:uid="{00000000-0005-0000-0000-0000F5060000}"/>
    <cellStyle name="20 % - Markeringsfarve3 3 2 5 2" xfId="10045" xr:uid="{00000000-0005-0000-0000-0000F6060000}"/>
    <cellStyle name="20 % - Markeringsfarve3 3 2 5 2 2" xfId="27226" xr:uid="{00000000-0005-0000-0000-0000F7060000}"/>
    <cellStyle name="20 % - Markeringsfarve3 3 2 5 2 2 2" xfId="32484" xr:uid="{00000000-0005-0000-0000-0000F8060000}"/>
    <cellStyle name="20 % - Markeringsfarve3 3 2 5 2 3" xfId="31031" xr:uid="{00000000-0005-0000-0000-0000F9060000}"/>
    <cellStyle name="20 % - Markeringsfarve3 3 2 5 2 4" xfId="27225" xr:uid="{00000000-0005-0000-0000-0000FA060000}"/>
    <cellStyle name="20 % - Markeringsfarve3 3 2 5 3" xfId="10046" xr:uid="{00000000-0005-0000-0000-0000FB060000}"/>
    <cellStyle name="20 % - Markeringsfarve3 3 2 5 3 2" xfId="31783" xr:uid="{00000000-0005-0000-0000-0000FC060000}"/>
    <cellStyle name="20 % - Markeringsfarve3 3 2 5 3 3" xfId="27227" xr:uid="{00000000-0005-0000-0000-0000FD060000}"/>
    <cellStyle name="20 % - Markeringsfarve3 3 2 5 4" xfId="27228" xr:uid="{00000000-0005-0000-0000-0000FE060000}"/>
    <cellStyle name="20 % - Markeringsfarve3 3 2 5 4 2" xfId="33245" xr:uid="{00000000-0005-0000-0000-0000FF060000}"/>
    <cellStyle name="20 % - Markeringsfarve3 3 2 5 5" xfId="30055" xr:uid="{00000000-0005-0000-0000-000000070000}"/>
    <cellStyle name="20 % - Markeringsfarve3 3 2 5 6" xfId="27224" xr:uid="{00000000-0005-0000-0000-000001070000}"/>
    <cellStyle name="20 % - Markeringsfarve3 3 2 6" xfId="10047" xr:uid="{00000000-0005-0000-0000-000002070000}"/>
    <cellStyle name="20 % - Markeringsfarve3 3 2 6 2" xfId="10048" xr:uid="{00000000-0005-0000-0000-000003070000}"/>
    <cellStyle name="20 % - Markeringsfarve3 3 2 6 2 2" xfId="27231" xr:uid="{00000000-0005-0000-0000-000004070000}"/>
    <cellStyle name="20 % - Markeringsfarve3 3 2 6 2 2 2" xfId="32567" xr:uid="{00000000-0005-0000-0000-000005070000}"/>
    <cellStyle name="20 % - Markeringsfarve3 3 2 6 2 3" xfId="31105" xr:uid="{00000000-0005-0000-0000-000006070000}"/>
    <cellStyle name="20 % - Markeringsfarve3 3 2 6 2 4" xfId="27230" xr:uid="{00000000-0005-0000-0000-000007070000}"/>
    <cellStyle name="20 % - Markeringsfarve3 3 2 6 3" xfId="10049" xr:uid="{00000000-0005-0000-0000-000008070000}"/>
    <cellStyle name="20 % - Markeringsfarve3 3 2 6 3 2" xfId="31867" xr:uid="{00000000-0005-0000-0000-000009070000}"/>
    <cellStyle name="20 % - Markeringsfarve3 3 2 6 3 3" xfId="27232" xr:uid="{00000000-0005-0000-0000-00000A070000}"/>
    <cellStyle name="20 % - Markeringsfarve3 3 2 6 4" xfId="27233" xr:uid="{00000000-0005-0000-0000-00000B070000}"/>
    <cellStyle name="20 % - Markeringsfarve3 3 2 6 4 2" xfId="32971" xr:uid="{00000000-0005-0000-0000-00000C070000}"/>
    <cellStyle name="20 % - Markeringsfarve3 3 2 6 5" xfId="30056" xr:uid="{00000000-0005-0000-0000-00000D070000}"/>
    <cellStyle name="20 % - Markeringsfarve3 3 2 6 6" xfId="27229" xr:uid="{00000000-0005-0000-0000-00000E070000}"/>
    <cellStyle name="20 % - Markeringsfarve3 3 2 7" xfId="10050" xr:uid="{00000000-0005-0000-0000-00000F070000}"/>
    <cellStyle name="20 % - Markeringsfarve3 3 2 7 2" xfId="10051" xr:uid="{00000000-0005-0000-0000-000010070000}"/>
    <cellStyle name="20 % - Markeringsfarve3 3 2 7 2 2" xfId="32023" xr:uid="{00000000-0005-0000-0000-000011070000}"/>
    <cellStyle name="20 % - Markeringsfarve3 3 2 7 2 3" xfId="27235" xr:uid="{00000000-0005-0000-0000-000012070000}"/>
    <cellStyle name="20 % - Markeringsfarve3 3 2 7 3" xfId="30631" xr:uid="{00000000-0005-0000-0000-000013070000}"/>
    <cellStyle name="20 % - Markeringsfarve3 3 2 7 4" xfId="27234" xr:uid="{00000000-0005-0000-0000-000014070000}"/>
    <cellStyle name="20 % - Markeringsfarve3 3 2 8" xfId="10052" xr:uid="{00000000-0005-0000-0000-000015070000}"/>
    <cellStyle name="20 % - Markeringsfarve3 3 2 8 2" xfId="31265" xr:uid="{00000000-0005-0000-0000-000016070000}"/>
    <cellStyle name="20 % - Markeringsfarve3 3 2 8 3" xfId="27236" xr:uid="{00000000-0005-0000-0000-000017070000}"/>
    <cellStyle name="20 % - Markeringsfarve3 3 2 9" xfId="27237" xr:uid="{00000000-0005-0000-0000-000018070000}"/>
    <cellStyle name="20 % - Markeringsfarve3 3 2 9 2" xfId="33242" xr:uid="{00000000-0005-0000-0000-000019070000}"/>
    <cellStyle name="20 % - Markeringsfarve3 3 3" xfId="10053" xr:uid="{00000000-0005-0000-0000-00001A070000}"/>
    <cellStyle name="20 % - Markeringsfarve3 3 3 10" xfId="30057" xr:uid="{00000000-0005-0000-0000-00001B070000}"/>
    <cellStyle name="20 % - Markeringsfarve3 3 3 11" xfId="27238" xr:uid="{00000000-0005-0000-0000-00001C070000}"/>
    <cellStyle name="20 % - Markeringsfarve3 3 3 2" xfId="10054" xr:uid="{00000000-0005-0000-0000-00001D070000}"/>
    <cellStyle name="20 % - Markeringsfarve3 3 3 2 2" xfId="10055" xr:uid="{00000000-0005-0000-0000-00001E070000}"/>
    <cellStyle name="20 % - Markeringsfarve3 3 3 2 2 2" xfId="27241" xr:uid="{00000000-0005-0000-0000-00001F070000}"/>
    <cellStyle name="20 % - Markeringsfarve3 3 3 2 2 2 2" xfId="32170" xr:uid="{00000000-0005-0000-0000-000020070000}"/>
    <cellStyle name="20 % - Markeringsfarve3 3 3 2 2 3" xfId="30763" xr:uid="{00000000-0005-0000-0000-000021070000}"/>
    <cellStyle name="20 % - Markeringsfarve3 3 3 2 2 4" xfId="27240" xr:uid="{00000000-0005-0000-0000-000022070000}"/>
    <cellStyle name="20 % - Markeringsfarve3 3 3 2 3" xfId="10056" xr:uid="{00000000-0005-0000-0000-000023070000}"/>
    <cellStyle name="20 % - Markeringsfarve3 3 3 2 3 2" xfId="31423" xr:uid="{00000000-0005-0000-0000-000024070000}"/>
    <cellStyle name="20 % - Markeringsfarve3 3 3 2 3 3" xfId="27242" xr:uid="{00000000-0005-0000-0000-000025070000}"/>
    <cellStyle name="20 % - Markeringsfarve3 3 3 2 4" xfId="27243" xr:uid="{00000000-0005-0000-0000-000026070000}"/>
    <cellStyle name="20 % - Markeringsfarve3 3 3 2 4 2" xfId="32771" xr:uid="{00000000-0005-0000-0000-000027070000}"/>
    <cellStyle name="20 % - Markeringsfarve3 3 3 2 5" xfId="30058" xr:uid="{00000000-0005-0000-0000-000028070000}"/>
    <cellStyle name="20 % - Markeringsfarve3 3 3 2 6" xfId="27239" xr:uid="{00000000-0005-0000-0000-000029070000}"/>
    <cellStyle name="20 % - Markeringsfarve3 3 3 3" xfId="10057" xr:uid="{00000000-0005-0000-0000-00002A070000}"/>
    <cellStyle name="20 % - Markeringsfarve3 3 3 3 2" xfId="10058" xr:uid="{00000000-0005-0000-0000-00002B070000}"/>
    <cellStyle name="20 % - Markeringsfarve3 3 3 3 2 2" xfId="27246" xr:uid="{00000000-0005-0000-0000-00002C070000}"/>
    <cellStyle name="20 % - Markeringsfarve3 3 3 3 2 2 2" xfId="32215" xr:uid="{00000000-0005-0000-0000-00002D070000}"/>
    <cellStyle name="20 % - Markeringsfarve3 3 3 3 2 3" xfId="30804" xr:uid="{00000000-0005-0000-0000-00002E070000}"/>
    <cellStyle name="20 % - Markeringsfarve3 3 3 3 2 4" xfId="27245" xr:uid="{00000000-0005-0000-0000-00002F070000}"/>
    <cellStyle name="20 % - Markeringsfarve3 3 3 3 3" xfId="10059" xr:uid="{00000000-0005-0000-0000-000030070000}"/>
    <cellStyle name="20 % - Markeringsfarve3 3 3 3 3 2" xfId="31468" xr:uid="{00000000-0005-0000-0000-000031070000}"/>
    <cellStyle name="20 % - Markeringsfarve3 3 3 3 3 3" xfId="27247" xr:uid="{00000000-0005-0000-0000-000032070000}"/>
    <cellStyle name="20 % - Markeringsfarve3 3 3 3 4" xfId="27248" xr:uid="{00000000-0005-0000-0000-000033070000}"/>
    <cellStyle name="20 % - Markeringsfarve3 3 3 3 4 2" xfId="32770" xr:uid="{00000000-0005-0000-0000-000034070000}"/>
    <cellStyle name="20 % - Markeringsfarve3 3 3 3 5" xfId="30059" xr:uid="{00000000-0005-0000-0000-000035070000}"/>
    <cellStyle name="20 % - Markeringsfarve3 3 3 3 6" xfId="27244" xr:uid="{00000000-0005-0000-0000-000036070000}"/>
    <cellStyle name="20 % - Markeringsfarve3 3 3 4" xfId="10060" xr:uid="{00000000-0005-0000-0000-000037070000}"/>
    <cellStyle name="20 % - Markeringsfarve3 3 3 4 2" xfId="10061" xr:uid="{00000000-0005-0000-0000-000038070000}"/>
    <cellStyle name="20 % - Markeringsfarve3 3 3 4 2 2" xfId="27251" xr:uid="{00000000-0005-0000-0000-000039070000}"/>
    <cellStyle name="20 % - Markeringsfarve3 3 3 4 2 2 2" xfId="32406" xr:uid="{00000000-0005-0000-0000-00003A070000}"/>
    <cellStyle name="20 % - Markeringsfarve3 3 3 4 2 3" xfId="30965" xr:uid="{00000000-0005-0000-0000-00003B070000}"/>
    <cellStyle name="20 % - Markeringsfarve3 3 3 4 2 4" xfId="27250" xr:uid="{00000000-0005-0000-0000-00003C070000}"/>
    <cellStyle name="20 % - Markeringsfarve3 3 3 4 3" xfId="10062" xr:uid="{00000000-0005-0000-0000-00003D070000}"/>
    <cellStyle name="20 % - Markeringsfarve3 3 3 4 3 2" xfId="31705" xr:uid="{00000000-0005-0000-0000-00003E070000}"/>
    <cellStyle name="20 % - Markeringsfarve3 3 3 4 3 3" xfId="27252" xr:uid="{00000000-0005-0000-0000-00003F070000}"/>
    <cellStyle name="20 % - Markeringsfarve3 3 3 4 4" xfId="27253" xr:uid="{00000000-0005-0000-0000-000040070000}"/>
    <cellStyle name="20 % - Markeringsfarve3 3 3 4 4 2" xfId="31325" xr:uid="{00000000-0005-0000-0000-000041070000}"/>
    <cellStyle name="20 % - Markeringsfarve3 3 3 4 5" xfId="30060" xr:uid="{00000000-0005-0000-0000-000042070000}"/>
    <cellStyle name="20 % - Markeringsfarve3 3 3 4 6" xfId="27249" xr:uid="{00000000-0005-0000-0000-000043070000}"/>
    <cellStyle name="20 % - Markeringsfarve3 3 3 5" xfId="10063" xr:uid="{00000000-0005-0000-0000-000044070000}"/>
    <cellStyle name="20 % - Markeringsfarve3 3 3 5 2" xfId="10064" xr:uid="{00000000-0005-0000-0000-000045070000}"/>
    <cellStyle name="20 % - Markeringsfarve3 3 3 5 2 2" xfId="27256" xr:uid="{00000000-0005-0000-0000-000046070000}"/>
    <cellStyle name="20 % - Markeringsfarve3 3 3 5 2 2 2" xfId="32523" xr:uid="{00000000-0005-0000-0000-000047070000}"/>
    <cellStyle name="20 % - Markeringsfarve3 3 3 5 2 3" xfId="31064" xr:uid="{00000000-0005-0000-0000-000048070000}"/>
    <cellStyle name="20 % - Markeringsfarve3 3 3 5 2 4" xfId="27255" xr:uid="{00000000-0005-0000-0000-000049070000}"/>
    <cellStyle name="20 % - Markeringsfarve3 3 3 5 3" xfId="10065" xr:uid="{00000000-0005-0000-0000-00004A070000}"/>
    <cellStyle name="20 % - Markeringsfarve3 3 3 5 3 2" xfId="31822" xr:uid="{00000000-0005-0000-0000-00004B070000}"/>
    <cellStyle name="20 % - Markeringsfarve3 3 3 5 3 3" xfId="27257" xr:uid="{00000000-0005-0000-0000-00004C070000}"/>
    <cellStyle name="20 % - Markeringsfarve3 3 3 5 4" xfId="27258" xr:uid="{00000000-0005-0000-0000-00004D070000}"/>
    <cellStyle name="20 % - Markeringsfarve3 3 3 5 4 2" xfId="31601" xr:uid="{00000000-0005-0000-0000-00004E070000}"/>
    <cellStyle name="20 % - Markeringsfarve3 3 3 5 5" xfId="30061" xr:uid="{00000000-0005-0000-0000-00004F070000}"/>
    <cellStyle name="20 % - Markeringsfarve3 3 3 5 6" xfId="27254" xr:uid="{00000000-0005-0000-0000-000050070000}"/>
    <cellStyle name="20 % - Markeringsfarve3 3 3 6" xfId="10066" xr:uid="{00000000-0005-0000-0000-000051070000}"/>
    <cellStyle name="20 % - Markeringsfarve3 3 3 6 2" xfId="10067" xr:uid="{00000000-0005-0000-0000-000052070000}"/>
    <cellStyle name="20 % - Markeringsfarve3 3 3 6 2 2" xfId="27261" xr:uid="{00000000-0005-0000-0000-000053070000}"/>
    <cellStyle name="20 % - Markeringsfarve3 3 3 6 2 2 2" xfId="32568" xr:uid="{00000000-0005-0000-0000-000054070000}"/>
    <cellStyle name="20 % - Markeringsfarve3 3 3 6 2 3" xfId="31106" xr:uid="{00000000-0005-0000-0000-000055070000}"/>
    <cellStyle name="20 % - Markeringsfarve3 3 3 6 2 4" xfId="27260" xr:uid="{00000000-0005-0000-0000-000056070000}"/>
    <cellStyle name="20 % - Markeringsfarve3 3 3 6 3" xfId="10068" xr:uid="{00000000-0005-0000-0000-000057070000}"/>
    <cellStyle name="20 % - Markeringsfarve3 3 3 6 3 2" xfId="31868" xr:uid="{00000000-0005-0000-0000-000058070000}"/>
    <cellStyle name="20 % - Markeringsfarve3 3 3 6 3 3" xfId="27262" xr:uid="{00000000-0005-0000-0000-000059070000}"/>
    <cellStyle name="20 % - Markeringsfarve3 3 3 6 4" xfId="27263" xr:uid="{00000000-0005-0000-0000-00005A070000}"/>
    <cellStyle name="20 % - Markeringsfarve3 3 3 6 4 2" xfId="31592" xr:uid="{00000000-0005-0000-0000-00005B070000}"/>
    <cellStyle name="20 % - Markeringsfarve3 3 3 6 5" xfId="30062" xr:uid="{00000000-0005-0000-0000-00005C070000}"/>
    <cellStyle name="20 % - Markeringsfarve3 3 3 6 6" xfId="27259" xr:uid="{00000000-0005-0000-0000-00005D070000}"/>
    <cellStyle name="20 % - Markeringsfarve3 3 3 7" xfId="10069" xr:uid="{00000000-0005-0000-0000-00005E070000}"/>
    <cellStyle name="20 % - Markeringsfarve3 3 3 7 2" xfId="10070" xr:uid="{00000000-0005-0000-0000-00005F070000}"/>
    <cellStyle name="20 % - Markeringsfarve3 3 3 7 2 2" xfId="32056" xr:uid="{00000000-0005-0000-0000-000060070000}"/>
    <cellStyle name="20 % - Markeringsfarve3 3 3 7 2 3" xfId="27265" xr:uid="{00000000-0005-0000-0000-000061070000}"/>
    <cellStyle name="20 % - Markeringsfarve3 3 3 7 3" xfId="30664" xr:uid="{00000000-0005-0000-0000-000062070000}"/>
    <cellStyle name="20 % - Markeringsfarve3 3 3 7 4" xfId="27264" xr:uid="{00000000-0005-0000-0000-000063070000}"/>
    <cellStyle name="20 % - Markeringsfarve3 3 3 8" xfId="10071" xr:uid="{00000000-0005-0000-0000-000064070000}"/>
    <cellStyle name="20 % - Markeringsfarve3 3 3 8 2" xfId="31304" xr:uid="{00000000-0005-0000-0000-000065070000}"/>
    <cellStyle name="20 % - Markeringsfarve3 3 3 8 3" xfId="27266" xr:uid="{00000000-0005-0000-0000-000066070000}"/>
    <cellStyle name="20 % - Markeringsfarve3 3 3 9" xfId="27267" xr:uid="{00000000-0005-0000-0000-000067070000}"/>
    <cellStyle name="20 % - Markeringsfarve3 3 3 9 2" xfId="32772" xr:uid="{00000000-0005-0000-0000-000068070000}"/>
    <cellStyle name="20 % - Markeringsfarve3 3 4" xfId="10072" xr:uid="{00000000-0005-0000-0000-000069070000}"/>
    <cellStyle name="20 % - Markeringsfarve3 3 4 2" xfId="10073" xr:uid="{00000000-0005-0000-0000-00006A070000}"/>
    <cellStyle name="20 % - Markeringsfarve3 3 4 2 2" xfId="27270" xr:uid="{00000000-0005-0000-0000-00006B070000}"/>
    <cellStyle name="20 % - Markeringsfarve3 3 4 2 2 2" xfId="32092" xr:uid="{00000000-0005-0000-0000-00006C070000}"/>
    <cellStyle name="20 % - Markeringsfarve3 3 4 2 3" xfId="30697" xr:uid="{00000000-0005-0000-0000-00006D070000}"/>
    <cellStyle name="20 % - Markeringsfarve3 3 4 2 4" xfId="27269" xr:uid="{00000000-0005-0000-0000-00006E070000}"/>
    <cellStyle name="20 % - Markeringsfarve3 3 4 3" xfId="10074" xr:uid="{00000000-0005-0000-0000-00006F070000}"/>
    <cellStyle name="20 % - Markeringsfarve3 3 4 3 2" xfId="31345" xr:uid="{00000000-0005-0000-0000-000070070000}"/>
    <cellStyle name="20 % - Markeringsfarve3 3 4 3 3" xfId="27271" xr:uid="{00000000-0005-0000-0000-000071070000}"/>
    <cellStyle name="20 % - Markeringsfarve3 3 4 4" xfId="27272" xr:uid="{00000000-0005-0000-0000-000072070000}"/>
    <cellStyle name="20 % - Markeringsfarve3 3 4 4 2" xfId="33250" xr:uid="{00000000-0005-0000-0000-000073070000}"/>
    <cellStyle name="20 % - Markeringsfarve3 3 4 5" xfId="30063" xr:uid="{00000000-0005-0000-0000-000074070000}"/>
    <cellStyle name="20 % - Markeringsfarve3 3 4 6" xfId="27268" xr:uid="{00000000-0005-0000-0000-000075070000}"/>
    <cellStyle name="20 % - Markeringsfarve3 3 5" xfId="10075" xr:uid="{00000000-0005-0000-0000-000076070000}"/>
    <cellStyle name="20 % - Markeringsfarve3 3 5 2" xfId="10076" xr:uid="{00000000-0005-0000-0000-000077070000}"/>
    <cellStyle name="20 % - Markeringsfarve3 3 5 2 2" xfId="27275" xr:uid="{00000000-0005-0000-0000-000078070000}"/>
    <cellStyle name="20 % - Markeringsfarve3 3 5 2 2 2" xfId="32213" xr:uid="{00000000-0005-0000-0000-000079070000}"/>
    <cellStyle name="20 % - Markeringsfarve3 3 5 2 3" xfId="30802" xr:uid="{00000000-0005-0000-0000-00007A070000}"/>
    <cellStyle name="20 % - Markeringsfarve3 3 5 2 4" xfId="27274" xr:uid="{00000000-0005-0000-0000-00007B070000}"/>
    <cellStyle name="20 % - Markeringsfarve3 3 5 3" xfId="10077" xr:uid="{00000000-0005-0000-0000-00007C070000}"/>
    <cellStyle name="20 % - Markeringsfarve3 3 5 3 2" xfId="31466" xr:uid="{00000000-0005-0000-0000-00007D070000}"/>
    <cellStyle name="20 % - Markeringsfarve3 3 5 3 3" xfId="27276" xr:uid="{00000000-0005-0000-0000-00007E070000}"/>
    <cellStyle name="20 % - Markeringsfarve3 3 5 4" xfId="27277" xr:uid="{00000000-0005-0000-0000-00007F070000}"/>
    <cellStyle name="20 % - Markeringsfarve3 3 5 4 2" xfId="32981" xr:uid="{00000000-0005-0000-0000-000080070000}"/>
    <cellStyle name="20 % - Markeringsfarve3 3 5 5" xfId="30064" xr:uid="{00000000-0005-0000-0000-000081070000}"/>
    <cellStyle name="20 % - Markeringsfarve3 3 5 6" xfId="27273" xr:uid="{00000000-0005-0000-0000-000082070000}"/>
    <cellStyle name="20 % - Markeringsfarve3 3 6" xfId="10078" xr:uid="{00000000-0005-0000-0000-000083070000}"/>
    <cellStyle name="20 % - Markeringsfarve3 3 6 2" xfId="10079" xr:uid="{00000000-0005-0000-0000-000084070000}"/>
    <cellStyle name="20 % - Markeringsfarve3 3 6 2 2" xfId="27280" xr:uid="{00000000-0005-0000-0000-000085070000}"/>
    <cellStyle name="20 % - Markeringsfarve3 3 6 2 2 2" xfId="32328" xr:uid="{00000000-0005-0000-0000-000086070000}"/>
    <cellStyle name="20 % - Markeringsfarve3 3 6 2 3" xfId="30899" xr:uid="{00000000-0005-0000-0000-000087070000}"/>
    <cellStyle name="20 % - Markeringsfarve3 3 6 2 4" xfId="27279" xr:uid="{00000000-0005-0000-0000-000088070000}"/>
    <cellStyle name="20 % - Markeringsfarve3 3 6 3" xfId="10080" xr:uid="{00000000-0005-0000-0000-000089070000}"/>
    <cellStyle name="20 % - Markeringsfarve3 3 6 3 2" xfId="31627" xr:uid="{00000000-0005-0000-0000-00008A070000}"/>
    <cellStyle name="20 % - Markeringsfarve3 3 6 3 3" xfId="27281" xr:uid="{00000000-0005-0000-0000-00008B070000}"/>
    <cellStyle name="20 % - Markeringsfarve3 3 6 4" xfId="27282" xr:uid="{00000000-0005-0000-0000-00008C070000}"/>
    <cellStyle name="20 % - Markeringsfarve3 3 6 4 2" xfId="33249" xr:uid="{00000000-0005-0000-0000-00008D070000}"/>
    <cellStyle name="20 % - Markeringsfarve3 3 6 5" xfId="30065" xr:uid="{00000000-0005-0000-0000-00008E070000}"/>
    <cellStyle name="20 % - Markeringsfarve3 3 6 6" xfId="27278" xr:uid="{00000000-0005-0000-0000-00008F070000}"/>
    <cellStyle name="20 % - Markeringsfarve3 3 7" xfId="10081" xr:uid="{00000000-0005-0000-0000-000090070000}"/>
    <cellStyle name="20 % - Markeringsfarve3 3 7 2" xfId="10082" xr:uid="{00000000-0005-0000-0000-000091070000}"/>
    <cellStyle name="20 % - Markeringsfarve3 3 7 2 2" xfId="27285" xr:uid="{00000000-0005-0000-0000-000092070000}"/>
    <cellStyle name="20 % - Markeringsfarve3 3 7 2 2 2" xfId="32445" xr:uid="{00000000-0005-0000-0000-000093070000}"/>
    <cellStyle name="20 % - Markeringsfarve3 3 7 2 3" xfId="30998" xr:uid="{00000000-0005-0000-0000-000094070000}"/>
    <cellStyle name="20 % - Markeringsfarve3 3 7 2 4" xfId="27284" xr:uid="{00000000-0005-0000-0000-000095070000}"/>
    <cellStyle name="20 % - Markeringsfarve3 3 7 3" xfId="10083" xr:uid="{00000000-0005-0000-0000-000096070000}"/>
    <cellStyle name="20 % - Markeringsfarve3 3 7 3 2" xfId="31744" xr:uid="{00000000-0005-0000-0000-000097070000}"/>
    <cellStyle name="20 % - Markeringsfarve3 3 7 3 3" xfId="27286" xr:uid="{00000000-0005-0000-0000-000098070000}"/>
    <cellStyle name="20 % - Markeringsfarve3 3 7 4" xfId="27287" xr:uid="{00000000-0005-0000-0000-000099070000}"/>
    <cellStyle name="20 % - Markeringsfarve3 3 7 4 2" xfId="32980" xr:uid="{00000000-0005-0000-0000-00009A070000}"/>
    <cellStyle name="20 % - Markeringsfarve3 3 7 5" xfId="30066" xr:uid="{00000000-0005-0000-0000-00009B070000}"/>
    <cellStyle name="20 % - Markeringsfarve3 3 7 6" xfId="27283" xr:uid="{00000000-0005-0000-0000-00009C070000}"/>
    <cellStyle name="20 % - Markeringsfarve3 3 8" xfId="10084" xr:uid="{00000000-0005-0000-0000-00009D070000}"/>
    <cellStyle name="20 % - Markeringsfarve3 3 8 2" xfId="10085" xr:uid="{00000000-0005-0000-0000-00009E070000}"/>
    <cellStyle name="20 % - Markeringsfarve3 3 8 2 2" xfId="27290" xr:uid="{00000000-0005-0000-0000-00009F070000}"/>
    <cellStyle name="20 % - Markeringsfarve3 3 8 2 2 2" xfId="32566" xr:uid="{00000000-0005-0000-0000-0000A0070000}"/>
    <cellStyle name="20 % - Markeringsfarve3 3 8 2 3" xfId="31104" xr:uid="{00000000-0005-0000-0000-0000A1070000}"/>
    <cellStyle name="20 % - Markeringsfarve3 3 8 2 4" xfId="27289" xr:uid="{00000000-0005-0000-0000-0000A2070000}"/>
    <cellStyle name="20 % - Markeringsfarve3 3 8 3" xfId="10086" xr:uid="{00000000-0005-0000-0000-0000A3070000}"/>
    <cellStyle name="20 % - Markeringsfarve3 3 8 3 2" xfId="31866" xr:uid="{00000000-0005-0000-0000-0000A4070000}"/>
    <cellStyle name="20 % - Markeringsfarve3 3 8 3 3" xfId="27291" xr:uid="{00000000-0005-0000-0000-0000A5070000}"/>
    <cellStyle name="20 % - Markeringsfarve3 3 8 4" xfId="27292" xr:uid="{00000000-0005-0000-0000-0000A6070000}"/>
    <cellStyle name="20 % - Markeringsfarve3 3 8 4 2" xfId="31595" xr:uid="{00000000-0005-0000-0000-0000A7070000}"/>
    <cellStyle name="20 % - Markeringsfarve3 3 8 5" xfId="30067" xr:uid="{00000000-0005-0000-0000-0000A8070000}"/>
    <cellStyle name="20 % - Markeringsfarve3 3 8 6" xfId="27288" xr:uid="{00000000-0005-0000-0000-0000A9070000}"/>
    <cellStyle name="20 % - Markeringsfarve3 3 9" xfId="10087" xr:uid="{00000000-0005-0000-0000-0000AA070000}"/>
    <cellStyle name="20 % - Markeringsfarve3 3 9 2" xfId="10088" xr:uid="{00000000-0005-0000-0000-0000AB070000}"/>
    <cellStyle name="20 % - Markeringsfarve3 3 9 2 2" xfId="31990" xr:uid="{00000000-0005-0000-0000-0000AC070000}"/>
    <cellStyle name="20 % - Markeringsfarve3 3 9 2 3" xfId="27294" xr:uid="{00000000-0005-0000-0000-0000AD070000}"/>
    <cellStyle name="20 % - Markeringsfarve3 3 9 3" xfId="30598" xr:uid="{00000000-0005-0000-0000-0000AE070000}"/>
    <cellStyle name="20 % - Markeringsfarve3 3 9 4" xfId="27293" xr:uid="{00000000-0005-0000-0000-0000AF070000}"/>
    <cellStyle name="20 % - Markeringsfarve3 4" xfId="766" xr:uid="{00000000-0005-0000-0000-0000B0070000}"/>
    <cellStyle name="20 % - Markeringsfarve3 4 10" xfId="30068" xr:uid="{00000000-0005-0000-0000-0000B1070000}"/>
    <cellStyle name="20 % - Markeringsfarve3 4 11" xfId="27295" xr:uid="{00000000-0005-0000-0000-0000B2070000}"/>
    <cellStyle name="20 % - Markeringsfarve3 4 2" xfId="767" xr:uid="{00000000-0005-0000-0000-0000B3070000}"/>
    <cellStyle name="20 % - Markeringsfarve3 4 2 2" xfId="10089" xr:uid="{00000000-0005-0000-0000-0000B4070000}"/>
    <cellStyle name="20 % - Markeringsfarve3 4 2 2 2" xfId="27298" xr:uid="{00000000-0005-0000-0000-0000B5070000}"/>
    <cellStyle name="20 % - Markeringsfarve3 4 2 2 2 2" xfId="32117" xr:uid="{00000000-0005-0000-0000-0000B6070000}"/>
    <cellStyle name="20 % - Markeringsfarve3 4 2 2 3" xfId="30718" xr:uid="{00000000-0005-0000-0000-0000B7070000}"/>
    <cellStyle name="20 % - Markeringsfarve3 4 2 2 4" xfId="27297" xr:uid="{00000000-0005-0000-0000-0000B8070000}"/>
    <cellStyle name="20 % - Markeringsfarve3 4 2 3" xfId="10090" xr:uid="{00000000-0005-0000-0000-0000B9070000}"/>
    <cellStyle name="20 % - Markeringsfarve3 4 2 3 2" xfId="31370" xr:uid="{00000000-0005-0000-0000-0000BA070000}"/>
    <cellStyle name="20 % - Markeringsfarve3 4 2 3 3" xfId="27299" xr:uid="{00000000-0005-0000-0000-0000BB070000}"/>
    <cellStyle name="20 % - Markeringsfarve3 4 2 4" xfId="27300" xr:uid="{00000000-0005-0000-0000-0000BC070000}"/>
    <cellStyle name="20 % - Markeringsfarve3 4 2 4 2" xfId="32979" xr:uid="{00000000-0005-0000-0000-0000BD070000}"/>
    <cellStyle name="20 % - Markeringsfarve3 4 2 5" xfId="30069" xr:uid="{00000000-0005-0000-0000-0000BE070000}"/>
    <cellStyle name="20 % - Markeringsfarve3 4 2 6" xfId="27296" xr:uid="{00000000-0005-0000-0000-0000BF070000}"/>
    <cellStyle name="20 % - Markeringsfarve3 4 3" xfId="10091" xr:uid="{00000000-0005-0000-0000-0000C0070000}"/>
    <cellStyle name="20 % - Markeringsfarve3 4 3 2" xfId="10092" xr:uid="{00000000-0005-0000-0000-0000C1070000}"/>
    <cellStyle name="20 % - Markeringsfarve3 4 3 2 2" xfId="27303" xr:uid="{00000000-0005-0000-0000-0000C2070000}"/>
    <cellStyle name="20 % - Markeringsfarve3 4 3 2 2 2" xfId="32216" xr:uid="{00000000-0005-0000-0000-0000C3070000}"/>
    <cellStyle name="20 % - Markeringsfarve3 4 3 2 3" xfId="30805" xr:uid="{00000000-0005-0000-0000-0000C4070000}"/>
    <cellStyle name="20 % - Markeringsfarve3 4 3 2 4" xfId="27302" xr:uid="{00000000-0005-0000-0000-0000C5070000}"/>
    <cellStyle name="20 % - Markeringsfarve3 4 3 3" xfId="10093" xr:uid="{00000000-0005-0000-0000-0000C6070000}"/>
    <cellStyle name="20 % - Markeringsfarve3 4 3 3 2" xfId="31469" xr:uid="{00000000-0005-0000-0000-0000C7070000}"/>
    <cellStyle name="20 % - Markeringsfarve3 4 3 3 3" xfId="27304" xr:uid="{00000000-0005-0000-0000-0000C8070000}"/>
    <cellStyle name="20 % - Markeringsfarve3 4 3 4" xfId="27305" xr:uid="{00000000-0005-0000-0000-0000C9070000}"/>
    <cellStyle name="20 % - Markeringsfarve3 4 3 4 2" xfId="32769" xr:uid="{00000000-0005-0000-0000-0000CA070000}"/>
    <cellStyle name="20 % - Markeringsfarve3 4 3 5" xfId="30070" xr:uid="{00000000-0005-0000-0000-0000CB070000}"/>
    <cellStyle name="20 % - Markeringsfarve3 4 3 6" xfId="27301" xr:uid="{00000000-0005-0000-0000-0000CC070000}"/>
    <cellStyle name="20 % - Markeringsfarve3 4 4" xfId="10094" xr:uid="{00000000-0005-0000-0000-0000CD070000}"/>
    <cellStyle name="20 % - Markeringsfarve3 4 4 2" xfId="10095" xr:uid="{00000000-0005-0000-0000-0000CE070000}"/>
    <cellStyle name="20 % - Markeringsfarve3 4 4 2 2" xfId="27308" xr:uid="{00000000-0005-0000-0000-0000CF070000}"/>
    <cellStyle name="20 % - Markeringsfarve3 4 4 2 2 2" xfId="32353" xr:uid="{00000000-0005-0000-0000-0000D0070000}"/>
    <cellStyle name="20 % - Markeringsfarve3 4 4 2 3" xfId="30920" xr:uid="{00000000-0005-0000-0000-0000D1070000}"/>
    <cellStyle name="20 % - Markeringsfarve3 4 4 2 4" xfId="27307" xr:uid="{00000000-0005-0000-0000-0000D2070000}"/>
    <cellStyle name="20 % - Markeringsfarve3 4 4 3" xfId="10096" xr:uid="{00000000-0005-0000-0000-0000D3070000}"/>
    <cellStyle name="20 % - Markeringsfarve3 4 4 3 2" xfId="31652" xr:uid="{00000000-0005-0000-0000-0000D4070000}"/>
    <cellStyle name="20 % - Markeringsfarve3 4 4 3 3" xfId="27309" xr:uid="{00000000-0005-0000-0000-0000D5070000}"/>
    <cellStyle name="20 % - Markeringsfarve3 4 4 4" xfId="27310" xr:uid="{00000000-0005-0000-0000-0000D6070000}"/>
    <cellStyle name="20 % - Markeringsfarve3 4 4 4 2" xfId="32978" xr:uid="{00000000-0005-0000-0000-0000D7070000}"/>
    <cellStyle name="20 % - Markeringsfarve3 4 4 5" xfId="30071" xr:uid="{00000000-0005-0000-0000-0000D8070000}"/>
    <cellStyle name="20 % - Markeringsfarve3 4 4 6" xfId="27306" xr:uid="{00000000-0005-0000-0000-0000D9070000}"/>
    <cellStyle name="20 % - Markeringsfarve3 4 5" xfId="10097" xr:uid="{00000000-0005-0000-0000-0000DA070000}"/>
    <cellStyle name="20 % - Markeringsfarve3 4 5 2" xfId="10098" xr:uid="{00000000-0005-0000-0000-0000DB070000}"/>
    <cellStyle name="20 % - Markeringsfarve3 4 5 2 2" xfId="27313" xr:uid="{00000000-0005-0000-0000-0000DC070000}"/>
    <cellStyle name="20 % - Markeringsfarve3 4 5 2 2 2" xfId="32470" xr:uid="{00000000-0005-0000-0000-0000DD070000}"/>
    <cellStyle name="20 % - Markeringsfarve3 4 5 2 3" xfId="31019" xr:uid="{00000000-0005-0000-0000-0000DE070000}"/>
    <cellStyle name="20 % - Markeringsfarve3 4 5 2 4" xfId="27312" xr:uid="{00000000-0005-0000-0000-0000DF070000}"/>
    <cellStyle name="20 % - Markeringsfarve3 4 5 3" xfId="10099" xr:uid="{00000000-0005-0000-0000-0000E0070000}"/>
    <cellStyle name="20 % - Markeringsfarve3 4 5 3 2" xfId="31769" xr:uid="{00000000-0005-0000-0000-0000E1070000}"/>
    <cellStyle name="20 % - Markeringsfarve3 4 5 3 3" xfId="27314" xr:uid="{00000000-0005-0000-0000-0000E2070000}"/>
    <cellStyle name="20 % - Markeringsfarve3 4 5 4" xfId="27315" xr:uid="{00000000-0005-0000-0000-0000E3070000}"/>
    <cellStyle name="20 % - Markeringsfarve3 4 5 4 2" xfId="32977" xr:uid="{00000000-0005-0000-0000-0000E4070000}"/>
    <cellStyle name="20 % - Markeringsfarve3 4 5 5" xfId="30072" xr:uid="{00000000-0005-0000-0000-0000E5070000}"/>
    <cellStyle name="20 % - Markeringsfarve3 4 5 6" xfId="27311" xr:uid="{00000000-0005-0000-0000-0000E6070000}"/>
    <cellStyle name="20 % - Markeringsfarve3 4 6" xfId="10100" xr:uid="{00000000-0005-0000-0000-0000E7070000}"/>
    <cellStyle name="20 % - Markeringsfarve3 4 6 2" xfId="10101" xr:uid="{00000000-0005-0000-0000-0000E8070000}"/>
    <cellStyle name="20 % - Markeringsfarve3 4 6 2 2" xfId="27318" xr:uid="{00000000-0005-0000-0000-0000E9070000}"/>
    <cellStyle name="20 % - Markeringsfarve3 4 6 2 2 2" xfId="32569" xr:uid="{00000000-0005-0000-0000-0000EA070000}"/>
    <cellStyle name="20 % - Markeringsfarve3 4 6 2 3" xfId="31107" xr:uid="{00000000-0005-0000-0000-0000EB070000}"/>
    <cellStyle name="20 % - Markeringsfarve3 4 6 2 4" xfId="27317" xr:uid="{00000000-0005-0000-0000-0000EC070000}"/>
    <cellStyle name="20 % - Markeringsfarve3 4 6 3" xfId="10102" xr:uid="{00000000-0005-0000-0000-0000ED070000}"/>
    <cellStyle name="20 % - Markeringsfarve3 4 6 3 2" xfId="31869" xr:uid="{00000000-0005-0000-0000-0000EE070000}"/>
    <cellStyle name="20 % - Markeringsfarve3 4 6 3 3" xfId="27319" xr:uid="{00000000-0005-0000-0000-0000EF070000}"/>
    <cellStyle name="20 % - Markeringsfarve3 4 6 4" xfId="27320" xr:uid="{00000000-0005-0000-0000-0000F0070000}"/>
    <cellStyle name="20 % - Markeringsfarve3 4 6 4 2" xfId="32768" xr:uid="{00000000-0005-0000-0000-0000F1070000}"/>
    <cellStyle name="20 % - Markeringsfarve3 4 6 5" xfId="30073" xr:uid="{00000000-0005-0000-0000-0000F2070000}"/>
    <cellStyle name="20 % - Markeringsfarve3 4 6 6" xfId="27316" xr:uid="{00000000-0005-0000-0000-0000F3070000}"/>
    <cellStyle name="20 % - Markeringsfarve3 4 7" xfId="10103" xr:uid="{00000000-0005-0000-0000-0000F4070000}"/>
    <cellStyle name="20 % - Markeringsfarve3 4 7 2" xfId="10104" xr:uid="{00000000-0005-0000-0000-0000F5070000}"/>
    <cellStyle name="20 % - Markeringsfarve3 4 7 2 2" xfId="32011" xr:uid="{00000000-0005-0000-0000-0000F6070000}"/>
    <cellStyle name="20 % - Markeringsfarve3 4 7 2 3" xfId="27322" xr:uid="{00000000-0005-0000-0000-0000F7070000}"/>
    <cellStyle name="20 % - Markeringsfarve3 4 7 3" xfId="30619" xr:uid="{00000000-0005-0000-0000-0000F8070000}"/>
    <cellStyle name="20 % - Markeringsfarve3 4 7 4" xfId="27321" xr:uid="{00000000-0005-0000-0000-0000F9070000}"/>
    <cellStyle name="20 % - Markeringsfarve3 4 8" xfId="10105" xr:uid="{00000000-0005-0000-0000-0000FA070000}"/>
    <cellStyle name="20 % - Markeringsfarve3 4 8 2" xfId="31251" xr:uid="{00000000-0005-0000-0000-0000FB070000}"/>
    <cellStyle name="20 % - Markeringsfarve3 4 8 3" xfId="27323" xr:uid="{00000000-0005-0000-0000-0000FC070000}"/>
    <cellStyle name="20 % - Markeringsfarve3 4 9" xfId="27324" xr:uid="{00000000-0005-0000-0000-0000FD070000}"/>
    <cellStyle name="20 % - Markeringsfarve3 4 9 2" xfId="31587" xr:uid="{00000000-0005-0000-0000-0000FE070000}"/>
    <cellStyle name="20 % - Markeringsfarve3 5" xfId="768" xr:uid="{00000000-0005-0000-0000-0000FF070000}"/>
    <cellStyle name="20 % - Markeringsfarve3 5 10" xfId="30074" xr:uid="{00000000-0005-0000-0000-000000080000}"/>
    <cellStyle name="20 % - Markeringsfarve3 5 11" xfId="27325" xr:uid="{00000000-0005-0000-0000-000001080000}"/>
    <cellStyle name="20 % - Markeringsfarve3 5 2" xfId="769" xr:uid="{00000000-0005-0000-0000-000002080000}"/>
    <cellStyle name="20 % - Markeringsfarve3 5 2 2" xfId="10106" xr:uid="{00000000-0005-0000-0000-000003080000}"/>
    <cellStyle name="20 % - Markeringsfarve3 5 2 2 2" xfId="27328" xr:uid="{00000000-0005-0000-0000-000004080000}"/>
    <cellStyle name="20 % - Markeringsfarve3 5 2 2 2 2" xfId="32156" xr:uid="{00000000-0005-0000-0000-000005080000}"/>
    <cellStyle name="20 % - Markeringsfarve3 5 2 2 3" xfId="30751" xr:uid="{00000000-0005-0000-0000-000006080000}"/>
    <cellStyle name="20 % - Markeringsfarve3 5 2 2 4" xfId="27327" xr:uid="{00000000-0005-0000-0000-000007080000}"/>
    <cellStyle name="20 % - Markeringsfarve3 5 2 3" xfId="10107" xr:uid="{00000000-0005-0000-0000-000008080000}"/>
    <cellStyle name="20 % - Markeringsfarve3 5 2 3 2" xfId="31409" xr:uid="{00000000-0005-0000-0000-000009080000}"/>
    <cellStyle name="20 % - Markeringsfarve3 5 2 3 3" xfId="27329" xr:uid="{00000000-0005-0000-0000-00000A080000}"/>
    <cellStyle name="20 % - Markeringsfarve3 5 2 4" xfId="27330" xr:uid="{00000000-0005-0000-0000-00000B080000}"/>
    <cellStyle name="20 % - Markeringsfarve3 5 2 4 2" xfId="32766" xr:uid="{00000000-0005-0000-0000-00000C080000}"/>
    <cellStyle name="20 % - Markeringsfarve3 5 2 5" xfId="30075" xr:uid="{00000000-0005-0000-0000-00000D080000}"/>
    <cellStyle name="20 % - Markeringsfarve3 5 2 6" xfId="27326" xr:uid="{00000000-0005-0000-0000-00000E080000}"/>
    <cellStyle name="20 % - Markeringsfarve3 5 3" xfId="10108" xr:uid="{00000000-0005-0000-0000-00000F080000}"/>
    <cellStyle name="20 % - Markeringsfarve3 5 3 2" xfId="10109" xr:uid="{00000000-0005-0000-0000-000010080000}"/>
    <cellStyle name="20 % - Markeringsfarve3 5 3 2 2" xfId="27333" xr:uid="{00000000-0005-0000-0000-000011080000}"/>
    <cellStyle name="20 % - Markeringsfarve3 5 3 2 2 2" xfId="32217" xr:uid="{00000000-0005-0000-0000-000012080000}"/>
    <cellStyle name="20 % - Markeringsfarve3 5 3 2 3" xfId="30806" xr:uid="{00000000-0005-0000-0000-000013080000}"/>
    <cellStyle name="20 % - Markeringsfarve3 5 3 2 4" xfId="27332" xr:uid="{00000000-0005-0000-0000-000014080000}"/>
    <cellStyle name="20 % - Markeringsfarve3 5 3 3" xfId="10110" xr:uid="{00000000-0005-0000-0000-000015080000}"/>
    <cellStyle name="20 % - Markeringsfarve3 5 3 3 2" xfId="31470" xr:uid="{00000000-0005-0000-0000-000016080000}"/>
    <cellStyle name="20 % - Markeringsfarve3 5 3 3 3" xfId="27334" xr:uid="{00000000-0005-0000-0000-000017080000}"/>
    <cellStyle name="20 % - Markeringsfarve3 5 3 4" xfId="27335" xr:uid="{00000000-0005-0000-0000-000018080000}"/>
    <cellStyle name="20 % - Markeringsfarve3 5 3 4 2" xfId="32765" xr:uid="{00000000-0005-0000-0000-000019080000}"/>
    <cellStyle name="20 % - Markeringsfarve3 5 3 5" xfId="30076" xr:uid="{00000000-0005-0000-0000-00001A080000}"/>
    <cellStyle name="20 % - Markeringsfarve3 5 3 6" xfId="27331" xr:uid="{00000000-0005-0000-0000-00001B080000}"/>
    <cellStyle name="20 % - Markeringsfarve3 5 4" xfId="10111" xr:uid="{00000000-0005-0000-0000-00001C080000}"/>
    <cellStyle name="20 % - Markeringsfarve3 5 4 2" xfId="10112" xr:uid="{00000000-0005-0000-0000-00001D080000}"/>
    <cellStyle name="20 % - Markeringsfarve3 5 4 2 2" xfId="27338" xr:uid="{00000000-0005-0000-0000-00001E080000}"/>
    <cellStyle name="20 % - Markeringsfarve3 5 4 2 2 2" xfId="32392" xr:uid="{00000000-0005-0000-0000-00001F080000}"/>
    <cellStyle name="20 % - Markeringsfarve3 5 4 2 3" xfId="30953" xr:uid="{00000000-0005-0000-0000-000020080000}"/>
    <cellStyle name="20 % - Markeringsfarve3 5 4 2 4" xfId="27337" xr:uid="{00000000-0005-0000-0000-000021080000}"/>
    <cellStyle name="20 % - Markeringsfarve3 5 4 3" xfId="10113" xr:uid="{00000000-0005-0000-0000-000022080000}"/>
    <cellStyle name="20 % - Markeringsfarve3 5 4 3 2" xfId="31691" xr:uid="{00000000-0005-0000-0000-000023080000}"/>
    <cellStyle name="20 % - Markeringsfarve3 5 4 3 3" xfId="27339" xr:uid="{00000000-0005-0000-0000-000024080000}"/>
    <cellStyle name="20 % - Markeringsfarve3 5 4 4" xfId="27340" xr:uid="{00000000-0005-0000-0000-000025080000}"/>
    <cellStyle name="20 % - Markeringsfarve3 5 4 4 2" xfId="32764" xr:uid="{00000000-0005-0000-0000-000026080000}"/>
    <cellStyle name="20 % - Markeringsfarve3 5 4 5" xfId="30077" xr:uid="{00000000-0005-0000-0000-000027080000}"/>
    <cellStyle name="20 % - Markeringsfarve3 5 4 6" xfId="27336" xr:uid="{00000000-0005-0000-0000-000028080000}"/>
    <cellStyle name="20 % - Markeringsfarve3 5 5" xfId="10114" xr:uid="{00000000-0005-0000-0000-000029080000}"/>
    <cellStyle name="20 % - Markeringsfarve3 5 5 2" xfId="10115" xr:uid="{00000000-0005-0000-0000-00002A080000}"/>
    <cellStyle name="20 % - Markeringsfarve3 5 5 2 2" xfId="27343" xr:uid="{00000000-0005-0000-0000-00002B080000}"/>
    <cellStyle name="20 % - Markeringsfarve3 5 5 2 2 2" xfId="32509" xr:uid="{00000000-0005-0000-0000-00002C080000}"/>
    <cellStyle name="20 % - Markeringsfarve3 5 5 2 3" xfId="31052" xr:uid="{00000000-0005-0000-0000-00002D080000}"/>
    <cellStyle name="20 % - Markeringsfarve3 5 5 2 4" xfId="27342" xr:uid="{00000000-0005-0000-0000-00002E080000}"/>
    <cellStyle name="20 % - Markeringsfarve3 5 5 3" xfId="10116" xr:uid="{00000000-0005-0000-0000-00002F080000}"/>
    <cellStyle name="20 % - Markeringsfarve3 5 5 3 2" xfId="31808" xr:uid="{00000000-0005-0000-0000-000030080000}"/>
    <cellStyle name="20 % - Markeringsfarve3 5 5 3 3" xfId="27344" xr:uid="{00000000-0005-0000-0000-000031080000}"/>
    <cellStyle name="20 % - Markeringsfarve3 5 5 4" xfId="27345" xr:uid="{00000000-0005-0000-0000-000032080000}"/>
    <cellStyle name="20 % - Markeringsfarve3 5 5 4 2" xfId="32763" xr:uid="{00000000-0005-0000-0000-000033080000}"/>
    <cellStyle name="20 % - Markeringsfarve3 5 5 5" xfId="30078" xr:uid="{00000000-0005-0000-0000-000034080000}"/>
    <cellStyle name="20 % - Markeringsfarve3 5 5 6" xfId="27341" xr:uid="{00000000-0005-0000-0000-000035080000}"/>
    <cellStyle name="20 % - Markeringsfarve3 5 6" xfId="10117" xr:uid="{00000000-0005-0000-0000-000036080000}"/>
    <cellStyle name="20 % - Markeringsfarve3 5 6 2" xfId="10118" xr:uid="{00000000-0005-0000-0000-000037080000}"/>
    <cellStyle name="20 % - Markeringsfarve3 5 6 2 2" xfId="27348" xr:uid="{00000000-0005-0000-0000-000038080000}"/>
    <cellStyle name="20 % - Markeringsfarve3 5 6 2 2 2" xfId="32570" xr:uid="{00000000-0005-0000-0000-000039080000}"/>
    <cellStyle name="20 % - Markeringsfarve3 5 6 2 3" xfId="31108" xr:uid="{00000000-0005-0000-0000-00003A080000}"/>
    <cellStyle name="20 % - Markeringsfarve3 5 6 2 4" xfId="27347" xr:uid="{00000000-0005-0000-0000-00003B080000}"/>
    <cellStyle name="20 % - Markeringsfarve3 5 6 3" xfId="10119" xr:uid="{00000000-0005-0000-0000-00003C080000}"/>
    <cellStyle name="20 % - Markeringsfarve3 5 6 3 2" xfId="31870" xr:uid="{00000000-0005-0000-0000-00003D080000}"/>
    <cellStyle name="20 % - Markeringsfarve3 5 6 3 3" xfId="27349" xr:uid="{00000000-0005-0000-0000-00003E080000}"/>
    <cellStyle name="20 % - Markeringsfarve3 5 6 4" xfId="27350" xr:uid="{00000000-0005-0000-0000-00003F080000}"/>
    <cellStyle name="20 % - Markeringsfarve3 5 6 4 2" xfId="32976" xr:uid="{00000000-0005-0000-0000-000040080000}"/>
    <cellStyle name="20 % - Markeringsfarve3 5 6 5" xfId="30079" xr:uid="{00000000-0005-0000-0000-000041080000}"/>
    <cellStyle name="20 % - Markeringsfarve3 5 6 6" xfId="27346" xr:uid="{00000000-0005-0000-0000-000042080000}"/>
    <cellStyle name="20 % - Markeringsfarve3 5 7" xfId="10120" xr:uid="{00000000-0005-0000-0000-000043080000}"/>
    <cellStyle name="20 % - Markeringsfarve3 5 7 2" xfId="10121" xr:uid="{00000000-0005-0000-0000-000044080000}"/>
    <cellStyle name="20 % - Markeringsfarve3 5 7 2 2" xfId="32044" xr:uid="{00000000-0005-0000-0000-000045080000}"/>
    <cellStyle name="20 % - Markeringsfarve3 5 7 2 3" xfId="27352" xr:uid="{00000000-0005-0000-0000-000046080000}"/>
    <cellStyle name="20 % - Markeringsfarve3 5 7 3" xfId="30652" xr:uid="{00000000-0005-0000-0000-000047080000}"/>
    <cellStyle name="20 % - Markeringsfarve3 5 7 4" xfId="27351" xr:uid="{00000000-0005-0000-0000-000048080000}"/>
    <cellStyle name="20 % - Markeringsfarve3 5 8" xfId="10122" xr:uid="{00000000-0005-0000-0000-000049080000}"/>
    <cellStyle name="20 % - Markeringsfarve3 5 8 2" xfId="31290" xr:uid="{00000000-0005-0000-0000-00004A080000}"/>
    <cellStyle name="20 % - Markeringsfarve3 5 8 3" xfId="27353" xr:uid="{00000000-0005-0000-0000-00004B080000}"/>
    <cellStyle name="20 % - Markeringsfarve3 5 9" xfId="27354" xr:uid="{00000000-0005-0000-0000-00004C080000}"/>
    <cellStyle name="20 % - Markeringsfarve3 5 9 2" xfId="32767" xr:uid="{00000000-0005-0000-0000-00004D080000}"/>
    <cellStyle name="20 % - Markeringsfarve3 6" xfId="770" xr:uid="{00000000-0005-0000-0000-00004E080000}"/>
    <cellStyle name="20 % - Markeringsfarve3 6 2" xfId="771" xr:uid="{00000000-0005-0000-0000-00004F080000}"/>
    <cellStyle name="20 % - Markeringsfarve3 6 2 2" xfId="10123" xr:uid="{00000000-0005-0000-0000-000050080000}"/>
    <cellStyle name="20 % - Markeringsfarve3 6 2 2 2" xfId="27358" xr:uid="{00000000-0005-0000-0000-000051080000}"/>
    <cellStyle name="20 % - Markeringsfarve3 6 2 2 2 2" xfId="32218" xr:uid="{00000000-0005-0000-0000-000052080000}"/>
    <cellStyle name="20 % - Markeringsfarve3 6 2 2 3" xfId="30807" xr:uid="{00000000-0005-0000-0000-000053080000}"/>
    <cellStyle name="20 % - Markeringsfarve3 6 2 2 4" xfId="27357" xr:uid="{00000000-0005-0000-0000-000054080000}"/>
    <cellStyle name="20 % - Markeringsfarve3 6 2 3" xfId="10124" xr:uid="{00000000-0005-0000-0000-000055080000}"/>
    <cellStyle name="20 % - Markeringsfarve3 6 2 3 2" xfId="31471" xr:uid="{00000000-0005-0000-0000-000056080000}"/>
    <cellStyle name="20 % - Markeringsfarve3 6 2 3 3" xfId="27359" xr:uid="{00000000-0005-0000-0000-000057080000}"/>
    <cellStyle name="20 % - Markeringsfarve3 6 2 4" xfId="27360" xr:uid="{00000000-0005-0000-0000-000058080000}"/>
    <cellStyle name="20 % - Markeringsfarve3 6 2 4 2" xfId="32992" xr:uid="{00000000-0005-0000-0000-000059080000}"/>
    <cellStyle name="20 % - Markeringsfarve3 6 2 5" xfId="30081" xr:uid="{00000000-0005-0000-0000-00005A080000}"/>
    <cellStyle name="20 % - Markeringsfarve3 6 2 6" xfId="27356" xr:uid="{00000000-0005-0000-0000-00005B080000}"/>
    <cellStyle name="20 % - Markeringsfarve3 6 3" xfId="10125" xr:uid="{00000000-0005-0000-0000-00005C080000}"/>
    <cellStyle name="20 % - Markeringsfarve3 6 3 2" xfId="27362" xr:uid="{00000000-0005-0000-0000-00005D080000}"/>
    <cellStyle name="20 % - Markeringsfarve3 6 3 2 2" xfId="32078" xr:uid="{00000000-0005-0000-0000-00005E080000}"/>
    <cellStyle name="20 % - Markeringsfarve3 6 3 3" xfId="30685" xr:uid="{00000000-0005-0000-0000-00005F080000}"/>
    <cellStyle name="20 % - Markeringsfarve3 6 3 4" xfId="27361" xr:uid="{00000000-0005-0000-0000-000060080000}"/>
    <cellStyle name="20 % - Markeringsfarve3 6 4" xfId="10126" xr:uid="{00000000-0005-0000-0000-000061080000}"/>
    <cellStyle name="20 % - Markeringsfarve3 6 4 2" xfId="31331" xr:uid="{00000000-0005-0000-0000-000062080000}"/>
    <cellStyle name="20 % - Markeringsfarve3 6 4 3" xfId="27363" xr:uid="{00000000-0005-0000-0000-000063080000}"/>
    <cellStyle name="20 % - Markeringsfarve3 6 5" xfId="27364" xr:uid="{00000000-0005-0000-0000-000064080000}"/>
    <cellStyle name="20 % - Markeringsfarve3 6 5 2" xfId="31590" xr:uid="{00000000-0005-0000-0000-000065080000}"/>
    <cellStyle name="20 % - Markeringsfarve3 6 6" xfId="30080" xr:uid="{00000000-0005-0000-0000-000066080000}"/>
    <cellStyle name="20 % - Markeringsfarve3 6 7" xfId="27355" xr:uid="{00000000-0005-0000-0000-000067080000}"/>
    <cellStyle name="20 % - Markeringsfarve3 7" xfId="772" xr:uid="{00000000-0005-0000-0000-000068080000}"/>
    <cellStyle name="20 % - Markeringsfarve3 7 2" xfId="10127" xr:uid="{00000000-0005-0000-0000-000069080000}"/>
    <cellStyle name="20 % - Markeringsfarve3 7 2 2" xfId="27367" xr:uid="{00000000-0005-0000-0000-00006A080000}"/>
    <cellStyle name="20 % - Markeringsfarve3 7 2 2 2" xfId="32314" xr:uid="{00000000-0005-0000-0000-00006B080000}"/>
    <cellStyle name="20 % - Markeringsfarve3 7 2 3" xfId="30887" xr:uid="{00000000-0005-0000-0000-00006C080000}"/>
    <cellStyle name="20 % - Markeringsfarve3 7 2 4" xfId="27366" xr:uid="{00000000-0005-0000-0000-00006D080000}"/>
    <cellStyle name="20 % - Markeringsfarve3 7 3" xfId="10128" xr:uid="{00000000-0005-0000-0000-00006E080000}"/>
    <cellStyle name="20 % - Markeringsfarve3 7 3 2" xfId="31613" xr:uid="{00000000-0005-0000-0000-00006F080000}"/>
    <cellStyle name="20 % - Markeringsfarve3 7 3 3" xfId="27368" xr:uid="{00000000-0005-0000-0000-000070080000}"/>
    <cellStyle name="20 % - Markeringsfarve3 7 4" xfId="27369" xr:uid="{00000000-0005-0000-0000-000071080000}"/>
    <cellStyle name="20 % - Markeringsfarve3 7 4 2" xfId="33239" xr:uid="{00000000-0005-0000-0000-000072080000}"/>
    <cellStyle name="20 % - Markeringsfarve3 7 5" xfId="30082" xr:uid="{00000000-0005-0000-0000-000073080000}"/>
    <cellStyle name="20 % - Markeringsfarve3 7 6" xfId="27365" xr:uid="{00000000-0005-0000-0000-000074080000}"/>
    <cellStyle name="20 % - Markeringsfarve3 8" xfId="10129" xr:uid="{00000000-0005-0000-0000-000075080000}"/>
    <cellStyle name="20 % - Markeringsfarve3 8 2" xfId="10130" xr:uid="{00000000-0005-0000-0000-000076080000}"/>
    <cellStyle name="20 % - Markeringsfarve3 8 2 2" xfId="27372" xr:uid="{00000000-0005-0000-0000-000077080000}"/>
    <cellStyle name="20 % - Markeringsfarve3 8 2 2 2" xfId="32431" xr:uid="{00000000-0005-0000-0000-000078080000}"/>
    <cellStyle name="20 % - Markeringsfarve3 8 2 3" xfId="30986" xr:uid="{00000000-0005-0000-0000-000079080000}"/>
    <cellStyle name="20 % - Markeringsfarve3 8 2 4" xfId="27371" xr:uid="{00000000-0005-0000-0000-00007A080000}"/>
    <cellStyle name="20 % - Markeringsfarve3 8 3" xfId="10131" xr:uid="{00000000-0005-0000-0000-00007B080000}"/>
    <cellStyle name="20 % - Markeringsfarve3 8 3 2" xfId="31730" xr:uid="{00000000-0005-0000-0000-00007C080000}"/>
    <cellStyle name="20 % - Markeringsfarve3 8 3 3" xfId="27373" xr:uid="{00000000-0005-0000-0000-00007D080000}"/>
    <cellStyle name="20 % - Markeringsfarve3 8 4" xfId="27374" xr:uid="{00000000-0005-0000-0000-00007E080000}"/>
    <cellStyle name="20 % - Markeringsfarve3 8 4 2" xfId="32965" xr:uid="{00000000-0005-0000-0000-00007F080000}"/>
    <cellStyle name="20 % - Markeringsfarve3 8 5" xfId="30083" xr:uid="{00000000-0005-0000-0000-000080080000}"/>
    <cellStyle name="20 % - Markeringsfarve3 8 6" xfId="27370" xr:uid="{00000000-0005-0000-0000-000081080000}"/>
    <cellStyle name="20 % - Markeringsfarve3 9" xfId="10132" xr:uid="{00000000-0005-0000-0000-000082080000}"/>
    <cellStyle name="20 % - Markeringsfarve3 9 2" xfId="10133" xr:uid="{00000000-0005-0000-0000-000083080000}"/>
    <cellStyle name="20 % - Markeringsfarve3 9 2 2" xfId="27377" xr:uid="{00000000-0005-0000-0000-000084080000}"/>
    <cellStyle name="20 % - Markeringsfarve3 9 2 2 2" xfId="32562" xr:uid="{00000000-0005-0000-0000-000085080000}"/>
    <cellStyle name="20 % - Markeringsfarve3 9 2 3" xfId="31100" xr:uid="{00000000-0005-0000-0000-000086080000}"/>
    <cellStyle name="20 % - Markeringsfarve3 9 2 4" xfId="27376" xr:uid="{00000000-0005-0000-0000-000087080000}"/>
    <cellStyle name="20 % - Markeringsfarve3 9 3" xfId="10134" xr:uid="{00000000-0005-0000-0000-000088080000}"/>
    <cellStyle name="20 % - Markeringsfarve3 9 3 2" xfId="31862" xr:uid="{00000000-0005-0000-0000-000089080000}"/>
    <cellStyle name="20 % - Markeringsfarve3 9 3 3" xfId="27378" xr:uid="{00000000-0005-0000-0000-00008A080000}"/>
    <cellStyle name="20 % - Markeringsfarve3 9 4" xfId="27379" xr:uid="{00000000-0005-0000-0000-00008B080000}"/>
    <cellStyle name="20 % - Markeringsfarve3 9 4 2" xfId="33163" xr:uid="{00000000-0005-0000-0000-00008C080000}"/>
    <cellStyle name="20 % - Markeringsfarve3 9 5" xfId="30084" xr:uid="{00000000-0005-0000-0000-00008D080000}"/>
    <cellStyle name="20 % - Markeringsfarve3 9 6" xfId="27375" xr:uid="{00000000-0005-0000-0000-00008E080000}"/>
    <cellStyle name="20 % - Markeringsfarve4" xfId="773" xr:uid="{00000000-0005-0000-0000-00008F080000}"/>
    <cellStyle name="20 % - Markeringsfarve4 10" xfId="10135" xr:uid="{00000000-0005-0000-0000-000090080000}"/>
    <cellStyle name="20 % - Markeringsfarve4 10 2" xfId="10136" xr:uid="{00000000-0005-0000-0000-000091080000}"/>
    <cellStyle name="20 % - Markeringsfarve4 10 2 2" xfId="31978" xr:uid="{00000000-0005-0000-0000-000092080000}"/>
    <cellStyle name="20 % - Markeringsfarve4 10 2 3" xfId="27382" xr:uid="{00000000-0005-0000-0000-000093080000}"/>
    <cellStyle name="20 % - Markeringsfarve4 10 3" xfId="27383" xr:uid="{00000000-0005-0000-0000-000094080000}"/>
    <cellStyle name="20 % - Markeringsfarve4 10 3 2" xfId="33124" xr:uid="{00000000-0005-0000-0000-000095080000}"/>
    <cellStyle name="20 % - Markeringsfarve4 10 4" xfId="30086" xr:uid="{00000000-0005-0000-0000-000096080000}"/>
    <cellStyle name="20 % - Markeringsfarve4 10 5" xfId="27381" xr:uid="{00000000-0005-0000-0000-000097080000}"/>
    <cellStyle name="20 % - Markeringsfarve4 11" xfId="10137" xr:uid="{00000000-0005-0000-0000-000098080000}"/>
    <cellStyle name="20 % - Markeringsfarve4 11 2" xfId="27385" xr:uid="{00000000-0005-0000-0000-000099080000}"/>
    <cellStyle name="20 % - Markeringsfarve4 11 2 2" xfId="32849" xr:uid="{00000000-0005-0000-0000-00009A080000}"/>
    <cellStyle name="20 % - Markeringsfarve4 11 3" xfId="30087" xr:uid="{00000000-0005-0000-0000-00009B080000}"/>
    <cellStyle name="20 % - Markeringsfarve4 11 4" xfId="27384" xr:uid="{00000000-0005-0000-0000-00009C080000}"/>
    <cellStyle name="20 % - Markeringsfarve4 12" xfId="27386" xr:uid="{00000000-0005-0000-0000-00009D080000}"/>
    <cellStyle name="20 % - Markeringsfarve4 12 2" xfId="27387" xr:uid="{00000000-0005-0000-0000-00009E080000}"/>
    <cellStyle name="20 % - Markeringsfarve4 12 2 2" xfId="33108" xr:uid="{00000000-0005-0000-0000-00009F080000}"/>
    <cellStyle name="20 % - Markeringsfarve4 12 3" xfId="30088" xr:uid="{00000000-0005-0000-0000-0000A0080000}"/>
    <cellStyle name="20 % - Markeringsfarve4 13" xfId="27388" xr:uid="{00000000-0005-0000-0000-0000A1080000}"/>
    <cellStyle name="20 % - Markeringsfarve4 13 2" xfId="27389" xr:uid="{00000000-0005-0000-0000-0000A2080000}"/>
    <cellStyle name="20 % - Markeringsfarve4 13 2 2" xfId="33046" xr:uid="{00000000-0005-0000-0000-0000A3080000}"/>
    <cellStyle name="20 % - Markeringsfarve4 13 3" xfId="30085" xr:uid="{00000000-0005-0000-0000-0000A4080000}"/>
    <cellStyle name="20 % - Markeringsfarve4 14" xfId="27390" xr:uid="{00000000-0005-0000-0000-0000A5080000}"/>
    <cellStyle name="20 % - Markeringsfarve4 14 2" xfId="31208" xr:uid="{00000000-0005-0000-0000-0000A6080000}"/>
    <cellStyle name="20 % - Markeringsfarve4 15" xfId="27391" xr:uid="{00000000-0005-0000-0000-0000A7080000}"/>
    <cellStyle name="20 % - Markeringsfarve4 15 2" xfId="33060" xr:uid="{00000000-0005-0000-0000-0000A8080000}"/>
    <cellStyle name="20 % - Markeringsfarve4 16" xfId="27392" xr:uid="{00000000-0005-0000-0000-0000A9080000}"/>
    <cellStyle name="20 % - Markeringsfarve4 16 2" xfId="32891" xr:uid="{00000000-0005-0000-0000-0000AA080000}"/>
    <cellStyle name="20 % - Markeringsfarve4 17" xfId="29904" xr:uid="{00000000-0005-0000-0000-0000AB080000}"/>
    <cellStyle name="20 % - Markeringsfarve4 18" xfId="27380" xr:uid="{00000000-0005-0000-0000-0000AC080000}"/>
    <cellStyle name="20 % - Markeringsfarve4 2" xfId="774" xr:uid="{00000000-0005-0000-0000-0000AD080000}"/>
    <cellStyle name="20 % - Markeringsfarve4 2 10" xfId="10138" xr:uid="{00000000-0005-0000-0000-0000AE080000}"/>
    <cellStyle name="20 % - Markeringsfarve4 2 10 2" xfId="31239" xr:uid="{00000000-0005-0000-0000-0000AF080000}"/>
    <cellStyle name="20 % - Markeringsfarve4 2 10 3" xfId="27394" xr:uid="{00000000-0005-0000-0000-0000B0080000}"/>
    <cellStyle name="20 % - Markeringsfarve4 2 11" xfId="27395" xr:uid="{00000000-0005-0000-0000-0000B1080000}"/>
    <cellStyle name="20 % - Markeringsfarve4 2 11 2" xfId="32760" xr:uid="{00000000-0005-0000-0000-0000B2080000}"/>
    <cellStyle name="20 % - Markeringsfarve4 2 12" xfId="30089" xr:uid="{00000000-0005-0000-0000-0000B3080000}"/>
    <cellStyle name="20 % - Markeringsfarve4 2 13" xfId="27393" xr:uid="{00000000-0005-0000-0000-0000B4080000}"/>
    <cellStyle name="20 % - Markeringsfarve4 2 2" xfId="775" xr:uid="{00000000-0005-0000-0000-0000B5080000}"/>
    <cellStyle name="20 % - Markeringsfarve4 2 2 10" xfId="30090" xr:uid="{00000000-0005-0000-0000-0000B6080000}"/>
    <cellStyle name="20 % - Markeringsfarve4 2 2 11" xfId="27396" xr:uid="{00000000-0005-0000-0000-0000B7080000}"/>
    <cellStyle name="20 % - Markeringsfarve4 2 2 2" xfId="776" xr:uid="{00000000-0005-0000-0000-0000B8080000}"/>
    <cellStyle name="20 % - Markeringsfarve4 2 2 2 2" xfId="10139" xr:uid="{00000000-0005-0000-0000-0000B9080000}"/>
    <cellStyle name="20 % - Markeringsfarve4 2 2 2 2 2" xfId="27399" xr:uid="{00000000-0005-0000-0000-0000BA080000}"/>
    <cellStyle name="20 % - Markeringsfarve4 2 2 2 2 2 2" xfId="32145" xr:uid="{00000000-0005-0000-0000-0000BB080000}"/>
    <cellStyle name="20 % - Markeringsfarve4 2 2 2 2 3" xfId="30742" xr:uid="{00000000-0005-0000-0000-0000BC080000}"/>
    <cellStyle name="20 % - Markeringsfarve4 2 2 2 2 4" xfId="27398" xr:uid="{00000000-0005-0000-0000-0000BD080000}"/>
    <cellStyle name="20 % - Markeringsfarve4 2 2 2 3" xfId="10140" xr:uid="{00000000-0005-0000-0000-0000BE080000}"/>
    <cellStyle name="20 % - Markeringsfarve4 2 2 2 3 2" xfId="31398" xr:uid="{00000000-0005-0000-0000-0000BF080000}"/>
    <cellStyle name="20 % - Markeringsfarve4 2 2 2 3 3" xfId="27400" xr:uid="{00000000-0005-0000-0000-0000C0080000}"/>
    <cellStyle name="20 % - Markeringsfarve4 2 2 2 4" xfId="27401" xr:uid="{00000000-0005-0000-0000-0000C1080000}"/>
    <cellStyle name="20 % - Markeringsfarve4 2 2 2 4 2" xfId="32688" xr:uid="{00000000-0005-0000-0000-0000C2080000}"/>
    <cellStyle name="20 % - Markeringsfarve4 2 2 2 5" xfId="30091" xr:uid="{00000000-0005-0000-0000-0000C3080000}"/>
    <cellStyle name="20 % - Markeringsfarve4 2 2 2 6" xfId="27397" xr:uid="{00000000-0005-0000-0000-0000C4080000}"/>
    <cellStyle name="20 % - Markeringsfarve4 2 2 3" xfId="10141" xr:uid="{00000000-0005-0000-0000-0000C5080000}"/>
    <cellStyle name="20 % - Markeringsfarve4 2 2 3 2" xfId="10142" xr:uid="{00000000-0005-0000-0000-0000C6080000}"/>
    <cellStyle name="20 % - Markeringsfarve4 2 2 3 2 2" xfId="27404" xr:uid="{00000000-0005-0000-0000-0000C7080000}"/>
    <cellStyle name="20 % - Markeringsfarve4 2 2 3 2 2 2" xfId="32220" xr:uid="{00000000-0005-0000-0000-0000C8080000}"/>
    <cellStyle name="20 % - Markeringsfarve4 2 2 3 2 3" xfId="30809" xr:uid="{00000000-0005-0000-0000-0000C9080000}"/>
    <cellStyle name="20 % - Markeringsfarve4 2 2 3 2 4" xfId="27403" xr:uid="{00000000-0005-0000-0000-0000CA080000}"/>
    <cellStyle name="20 % - Markeringsfarve4 2 2 3 3" xfId="10143" xr:uid="{00000000-0005-0000-0000-0000CB080000}"/>
    <cellStyle name="20 % - Markeringsfarve4 2 2 3 3 2" xfId="31473" xr:uid="{00000000-0005-0000-0000-0000CC080000}"/>
    <cellStyle name="20 % - Markeringsfarve4 2 2 3 3 3" xfId="27405" xr:uid="{00000000-0005-0000-0000-0000CD080000}"/>
    <cellStyle name="20 % - Markeringsfarve4 2 2 3 4" xfId="27406" xr:uid="{00000000-0005-0000-0000-0000CE080000}"/>
    <cellStyle name="20 % - Markeringsfarve4 2 2 3 4 2" xfId="33021" xr:uid="{00000000-0005-0000-0000-0000CF080000}"/>
    <cellStyle name="20 % - Markeringsfarve4 2 2 3 5" xfId="30092" xr:uid="{00000000-0005-0000-0000-0000D0080000}"/>
    <cellStyle name="20 % - Markeringsfarve4 2 2 3 6" xfId="27402" xr:uid="{00000000-0005-0000-0000-0000D1080000}"/>
    <cellStyle name="20 % - Markeringsfarve4 2 2 4" xfId="10144" xr:uid="{00000000-0005-0000-0000-0000D2080000}"/>
    <cellStyle name="20 % - Markeringsfarve4 2 2 4 2" xfId="10145" xr:uid="{00000000-0005-0000-0000-0000D3080000}"/>
    <cellStyle name="20 % - Markeringsfarve4 2 2 4 2 2" xfId="27409" xr:uid="{00000000-0005-0000-0000-0000D4080000}"/>
    <cellStyle name="20 % - Markeringsfarve4 2 2 4 2 2 2" xfId="32381" xr:uid="{00000000-0005-0000-0000-0000D5080000}"/>
    <cellStyle name="20 % - Markeringsfarve4 2 2 4 2 3" xfId="30944" xr:uid="{00000000-0005-0000-0000-0000D6080000}"/>
    <cellStyle name="20 % - Markeringsfarve4 2 2 4 2 4" xfId="27408" xr:uid="{00000000-0005-0000-0000-0000D7080000}"/>
    <cellStyle name="20 % - Markeringsfarve4 2 2 4 3" xfId="10146" xr:uid="{00000000-0005-0000-0000-0000D8080000}"/>
    <cellStyle name="20 % - Markeringsfarve4 2 2 4 3 2" xfId="31680" xr:uid="{00000000-0005-0000-0000-0000D9080000}"/>
    <cellStyle name="20 % - Markeringsfarve4 2 2 4 3 3" xfId="27410" xr:uid="{00000000-0005-0000-0000-0000DA080000}"/>
    <cellStyle name="20 % - Markeringsfarve4 2 2 4 4" xfId="27411" xr:uid="{00000000-0005-0000-0000-0000DB080000}"/>
    <cellStyle name="20 % - Markeringsfarve4 2 2 4 4 2" xfId="33241" xr:uid="{00000000-0005-0000-0000-0000DC080000}"/>
    <cellStyle name="20 % - Markeringsfarve4 2 2 4 5" xfId="30093" xr:uid="{00000000-0005-0000-0000-0000DD080000}"/>
    <cellStyle name="20 % - Markeringsfarve4 2 2 4 6" xfId="27407" xr:uid="{00000000-0005-0000-0000-0000DE080000}"/>
    <cellStyle name="20 % - Markeringsfarve4 2 2 5" xfId="10147" xr:uid="{00000000-0005-0000-0000-0000DF080000}"/>
    <cellStyle name="20 % - Markeringsfarve4 2 2 5 2" xfId="10148" xr:uid="{00000000-0005-0000-0000-0000E0080000}"/>
    <cellStyle name="20 % - Markeringsfarve4 2 2 5 2 2" xfId="27414" xr:uid="{00000000-0005-0000-0000-0000E1080000}"/>
    <cellStyle name="20 % - Markeringsfarve4 2 2 5 2 2 2" xfId="32498" xr:uid="{00000000-0005-0000-0000-0000E2080000}"/>
    <cellStyle name="20 % - Markeringsfarve4 2 2 5 2 3" xfId="31043" xr:uid="{00000000-0005-0000-0000-0000E3080000}"/>
    <cellStyle name="20 % - Markeringsfarve4 2 2 5 2 4" xfId="27413" xr:uid="{00000000-0005-0000-0000-0000E4080000}"/>
    <cellStyle name="20 % - Markeringsfarve4 2 2 5 3" xfId="10149" xr:uid="{00000000-0005-0000-0000-0000E5080000}"/>
    <cellStyle name="20 % - Markeringsfarve4 2 2 5 3 2" xfId="31797" xr:uid="{00000000-0005-0000-0000-0000E6080000}"/>
    <cellStyle name="20 % - Markeringsfarve4 2 2 5 3 3" xfId="27415" xr:uid="{00000000-0005-0000-0000-0000E7080000}"/>
    <cellStyle name="20 % - Markeringsfarve4 2 2 5 4" xfId="27416" xr:uid="{00000000-0005-0000-0000-0000E8080000}"/>
    <cellStyle name="20 % - Markeringsfarve4 2 2 5 4 2" xfId="32967" xr:uid="{00000000-0005-0000-0000-0000E9080000}"/>
    <cellStyle name="20 % - Markeringsfarve4 2 2 5 5" xfId="30094" xr:uid="{00000000-0005-0000-0000-0000EA080000}"/>
    <cellStyle name="20 % - Markeringsfarve4 2 2 5 6" xfId="27412" xr:uid="{00000000-0005-0000-0000-0000EB080000}"/>
    <cellStyle name="20 % - Markeringsfarve4 2 2 6" xfId="10150" xr:uid="{00000000-0005-0000-0000-0000EC080000}"/>
    <cellStyle name="20 % - Markeringsfarve4 2 2 6 2" xfId="10151" xr:uid="{00000000-0005-0000-0000-0000ED080000}"/>
    <cellStyle name="20 % - Markeringsfarve4 2 2 6 2 2" xfId="27419" xr:uid="{00000000-0005-0000-0000-0000EE080000}"/>
    <cellStyle name="20 % - Markeringsfarve4 2 2 6 2 2 2" xfId="32573" xr:uid="{00000000-0005-0000-0000-0000EF080000}"/>
    <cellStyle name="20 % - Markeringsfarve4 2 2 6 2 3" xfId="31111" xr:uid="{00000000-0005-0000-0000-0000F0080000}"/>
    <cellStyle name="20 % - Markeringsfarve4 2 2 6 2 4" xfId="27418" xr:uid="{00000000-0005-0000-0000-0000F1080000}"/>
    <cellStyle name="20 % - Markeringsfarve4 2 2 6 3" xfId="10152" xr:uid="{00000000-0005-0000-0000-0000F2080000}"/>
    <cellStyle name="20 % - Markeringsfarve4 2 2 6 3 2" xfId="31873" xr:uid="{00000000-0005-0000-0000-0000F3080000}"/>
    <cellStyle name="20 % - Markeringsfarve4 2 2 6 3 3" xfId="27420" xr:uid="{00000000-0005-0000-0000-0000F4080000}"/>
    <cellStyle name="20 % - Markeringsfarve4 2 2 6 4" xfId="27421" xr:uid="{00000000-0005-0000-0000-0000F5080000}"/>
    <cellStyle name="20 % - Markeringsfarve4 2 2 6 4 2" xfId="33189" xr:uid="{00000000-0005-0000-0000-0000F6080000}"/>
    <cellStyle name="20 % - Markeringsfarve4 2 2 6 5" xfId="30095" xr:uid="{00000000-0005-0000-0000-0000F7080000}"/>
    <cellStyle name="20 % - Markeringsfarve4 2 2 6 6" xfId="27417" xr:uid="{00000000-0005-0000-0000-0000F8080000}"/>
    <cellStyle name="20 % - Markeringsfarve4 2 2 7" xfId="10153" xr:uid="{00000000-0005-0000-0000-0000F9080000}"/>
    <cellStyle name="20 % - Markeringsfarve4 2 2 7 2" xfId="10154" xr:uid="{00000000-0005-0000-0000-0000FA080000}"/>
    <cellStyle name="20 % - Markeringsfarve4 2 2 7 2 2" xfId="32035" xr:uid="{00000000-0005-0000-0000-0000FB080000}"/>
    <cellStyle name="20 % - Markeringsfarve4 2 2 7 2 3" xfId="27423" xr:uid="{00000000-0005-0000-0000-0000FC080000}"/>
    <cellStyle name="20 % - Markeringsfarve4 2 2 7 3" xfId="30643" xr:uid="{00000000-0005-0000-0000-0000FD080000}"/>
    <cellStyle name="20 % - Markeringsfarve4 2 2 7 4" xfId="27422" xr:uid="{00000000-0005-0000-0000-0000FE080000}"/>
    <cellStyle name="20 % - Markeringsfarve4 2 2 8" xfId="10155" xr:uid="{00000000-0005-0000-0000-0000FF080000}"/>
    <cellStyle name="20 % - Markeringsfarve4 2 2 8 2" xfId="31279" xr:uid="{00000000-0005-0000-0000-000000090000}"/>
    <cellStyle name="20 % - Markeringsfarve4 2 2 8 3" xfId="27424" xr:uid="{00000000-0005-0000-0000-000001090000}"/>
    <cellStyle name="20 % - Markeringsfarve4 2 2 9" xfId="27425" xr:uid="{00000000-0005-0000-0000-000002090000}"/>
    <cellStyle name="20 % - Markeringsfarve4 2 2 9 2" xfId="33035" xr:uid="{00000000-0005-0000-0000-000003090000}"/>
    <cellStyle name="20 % - Markeringsfarve4 2 3" xfId="777" xr:uid="{00000000-0005-0000-0000-000004090000}"/>
    <cellStyle name="20 % - Markeringsfarve4 2 3 10" xfId="30096" xr:uid="{00000000-0005-0000-0000-000005090000}"/>
    <cellStyle name="20 % - Markeringsfarve4 2 3 11" xfId="27426" xr:uid="{00000000-0005-0000-0000-000006090000}"/>
    <cellStyle name="20 % - Markeringsfarve4 2 3 2" xfId="778" xr:uid="{00000000-0005-0000-0000-000007090000}"/>
    <cellStyle name="20 % - Markeringsfarve4 2 3 2 2" xfId="10156" xr:uid="{00000000-0005-0000-0000-000008090000}"/>
    <cellStyle name="20 % - Markeringsfarve4 2 3 2 2 2" xfId="27429" xr:uid="{00000000-0005-0000-0000-000009090000}"/>
    <cellStyle name="20 % - Markeringsfarve4 2 3 2 2 2 2" xfId="32184" xr:uid="{00000000-0005-0000-0000-00000A090000}"/>
    <cellStyle name="20 % - Markeringsfarve4 2 3 2 2 3" xfId="30775" xr:uid="{00000000-0005-0000-0000-00000B090000}"/>
    <cellStyle name="20 % - Markeringsfarve4 2 3 2 2 4" xfId="27428" xr:uid="{00000000-0005-0000-0000-00000C090000}"/>
    <cellStyle name="20 % - Markeringsfarve4 2 3 2 3" xfId="10157" xr:uid="{00000000-0005-0000-0000-00000D090000}"/>
    <cellStyle name="20 % - Markeringsfarve4 2 3 2 3 2" xfId="31437" xr:uid="{00000000-0005-0000-0000-00000E090000}"/>
    <cellStyle name="20 % - Markeringsfarve4 2 3 2 3 3" xfId="27430" xr:uid="{00000000-0005-0000-0000-00000F090000}"/>
    <cellStyle name="20 % - Markeringsfarve4 2 3 2 4" xfId="27431" xr:uid="{00000000-0005-0000-0000-000010090000}"/>
    <cellStyle name="20 % - Markeringsfarve4 2 3 2 4 2" xfId="33150" xr:uid="{00000000-0005-0000-0000-000011090000}"/>
    <cellStyle name="20 % - Markeringsfarve4 2 3 2 5" xfId="30097" xr:uid="{00000000-0005-0000-0000-000012090000}"/>
    <cellStyle name="20 % - Markeringsfarve4 2 3 2 6" xfId="27427" xr:uid="{00000000-0005-0000-0000-000013090000}"/>
    <cellStyle name="20 % - Markeringsfarve4 2 3 3" xfId="10158" xr:uid="{00000000-0005-0000-0000-000014090000}"/>
    <cellStyle name="20 % - Markeringsfarve4 2 3 3 2" xfId="10159" xr:uid="{00000000-0005-0000-0000-000015090000}"/>
    <cellStyle name="20 % - Markeringsfarve4 2 3 3 2 2" xfId="27434" xr:uid="{00000000-0005-0000-0000-000016090000}"/>
    <cellStyle name="20 % - Markeringsfarve4 2 3 3 2 2 2" xfId="32221" xr:uid="{00000000-0005-0000-0000-000017090000}"/>
    <cellStyle name="20 % - Markeringsfarve4 2 3 3 2 3" xfId="30810" xr:uid="{00000000-0005-0000-0000-000018090000}"/>
    <cellStyle name="20 % - Markeringsfarve4 2 3 3 2 4" xfId="27433" xr:uid="{00000000-0005-0000-0000-000019090000}"/>
    <cellStyle name="20 % - Markeringsfarve4 2 3 3 3" xfId="10160" xr:uid="{00000000-0005-0000-0000-00001A090000}"/>
    <cellStyle name="20 % - Markeringsfarve4 2 3 3 3 2" xfId="31474" xr:uid="{00000000-0005-0000-0000-00001B090000}"/>
    <cellStyle name="20 % - Markeringsfarve4 2 3 3 3 3" xfId="27435" xr:uid="{00000000-0005-0000-0000-00001C090000}"/>
    <cellStyle name="20 % - Markeringsfarve4 2 3 3 4" xfId="27436" xr:uid="{00000000-0005-0000-0000-00001D090000}"/>
    <cellStyle name="20 % - Markeringsfarve4 2 3 3 4 2" xfId="32878" xr:uid="{00000000-0005-0000-0000-00001E090000}"/>
    <cellStyle name="20 % - Markeringsfarve4 2 3 3 5" xfId="30098" xr:uid="{00000000-0005-0000-0000-00001F090000}"/>
    <cellStyle name="20 % - Markeringsfarve4 2 3 3 6" xfId="27432" xr:uid="{00000000-0005-0000-0000-000020090000}"/>
    <cellStyle name="20 % - Markeringsfarve4 2 3 4" xfId="10161" xr:uid="{00000000-0005-0000-0000-000021090000}"/>
    <cellStyle name="20 % - Markeringsfarve4 2 3 4 2" xfId="10162" xr:uid="{00000000-0005-0000-0000-000022090000}"/>
    <cellStyle name="20 % - Markeringsfarve4 2 3 4 2 2" xfId="27439" xr:uid="{00000000-0005-0000-0000-000023090000}"/>
    <cellStyle name="20 % - Markeringsfarve4 2 3 4 2 2 2" xfId="32420" xr:uid="{00000000-0005-0000-0000-000024090000}"/>
    <cellStyle name="20 % - Markeringsfarve4 2 3 4 2 3" xfId="30977" xr:uid="{00000000-0005-0000-0000-000025090000}"/>
    <cellStyle name="20 % - Markeringsfarve4 2 3 4 2 4" xfId="27438" xr:uid="{00000000-0005-0000-0000-000026090000}"/>
    <cellStyle name="20 % - Markeringsfarve4 2 3 4 3" xfId="10163" xr:uid="{00000000-0005-0000-0000-000027090000}"/>
    <cellStyle name="20 % - Markeringsfarve4 2 3 4 3 2" xfId="31719" xr:uid="{00000000-0005-0000-0000-000028090000}"/>
    <cellStyle name="20 % - Markeringsfarve4 2 3 4 3 3" xfId="27440" xr:uid="{00000000-0005-0000-0000-000029090000}"/>
    <cellStyle name="20 % - Markeringsfarve4 2 3 4 4" xfId="27441" xr:uid="{00000000-0005-0000-0000-00002A090000}"/>
    <cellStyle name="20 % - Markeringsfarve4 2 3 4 4 2" xfId="33110" xr:uid="{00000000-0005-0000-0000-00002B090000}"/>
    <cellStyle name="20 % - Markeringsfarve4 2 3 4 5" xfId="30099" xr:uid="{00000000-0005-0000-0000-00002C090000}"/>
    <cellStyle name="20 % - Markeringsfarve4 2 3 4 6" xfId="27437" xr:uid="{00000000-0005-0000-0000-00002D090000}"/>
    <cellStyle name="20 % - Markeringsfarve4 2 3 5" xfId="10164" xr:uid="{00000000-0005-0000-0000-00002E090000}"/>
    <cellStyle name="20 % - Markeringsfarve4 2 3 5 2" xfId="10165" xr:uid="{00000000-0005-0000-0000-00002F090000}"/>
    <cellStyle name="20 % - Markeringsfarve4 2 3 5 2 2" xfId="27444" xr:uid="{00000000-0005-0000-0000-000030090000}"/>
    <cellStyle name="20 % - Markeringsfarve4 2 3 5 2 2 2" xfId="32537" xr:uid="{00000000-0005-0000-0000-000031090000}"/>
    <cellStyle name="20 % - Markeringsfarve4 2 3 5 2 3" xfId="31076" xr:uid="{00000000-0005-0000-0000-000032090000}"/>
    <cellStyle name="20 % - Markeringsfarve4 2 3 5 2 4" xfId="27443" xr:uid="{00000000-0005-0000-0000-000033090000}"/>
    <cellStyle name="20 % - Markeringsfarve4 2 3 5 3" xfId="10166" xr:uid="{00000000-0005-0000-0000-000034090000}"/>
    <cellStyle name="20 % - Markeringsfarve4 2 3 5 3 2" xfId="31836" xr:uid="{00000000-0005-0000-0000-000035090000}"/>
    <cellStyle name="20 % - Markeringsfarve4 2 3 5 3 3" xfId="27445" xr:uid="{00000000-0005-0000-0000-000036090000}"/>
    <cellStyle name="20 % - Markeringsfarve4 2 3 5 4" xfId="27446" xr:uid="{00000000-0005-0000-0000-000037090000}"/>
    <cellStyle name="20 % - Markeringsfarve4 2 3 5 4 2" xfId="32762" xr:uid="{00000000-0005-0000-0000-000038090000}"/>
    <cellStyle name="20 % - Markeringsfarve4 2 3 5 5" xfId="30100" xr:uid="{00000000-0005-0000-0000-000039090000}"/>
    <cellStyle name="20 % - Markeringsfarve4 2 3 5 6" xfId="27442" xr:uid="{00000000-0005-0000-0000-00003A090000}"/>
    <cellStyle name="20 % - Markeringsfarve4 2 3 6" xfId="10167" xr:uid="{00000000-0005-0000-0000-00003B090000}"/>
    <cellStyle name="20 % - Markeringsfarve4 2 3 6 2" xfId="10168" xr:uid="{00000000-0005-0000-0000-00003C090000}"/>
    <cellStyle name="20 % - Markeringsfarve4 2 3 6 2 2" xfId="27449" xr:uid="{00000000-0005-0000-0000-00003D090000}"/>
    <cellStyle name="20 % - Markeringsfarve4 2 3 6 2 2 2" xfId="32574" xr:uid="{00000000-0005-0000-0000-00003E090000}"/>
    <cellStyle name="20 % - Markeringsfarve4 2 3 6 2 3" xfId="31112" xr:uid="{00000000-0005-0000-0000-00003F090000}"/>
    <cellStyle name="20 % - Markeringsfarve4 2 3 6 2 4" xfId="27448" xr:uid="{00000000-0005-0000-0000-000040090000}"/>
    <cellStyle name="20 % - Markeringsfarve4 2 3 6 3" xfId="10169" xr:uid="{00000000-0005-0000-0000-000041090000}"/>
    <cellStyle name="20 % - Markeringsfarve4 2 3 6 3 2" xfId="31874" xr:uid="{00000000-0005-0000-0000-000042090000}"/>
    <cellStyle name="20 % - Markeringsfarve4 2 3 6 3 3" xfId="27450" xr:uid="{00000000-0005-0000-0000-000043090000}"/>
    <cellStyle name="20 % - Markeringsfarve4 2 3 6 4" xfId="27451" xr:uid="{00000000-0005-0000-0000-000044090000}"/>
    <cellStyle name="20 % - Markeringsfarve4 2 3 6 4 2" xfId="33063" xr:uid="{00000000-0005-0000-0000-000045090000}"/>
    <cellStyle name="20 % - Markeringsfarve4 2 3 6 5" xfId="30101" xr:uid="{00000000-0005-0000-0000-000046090000}"/>
    <cellStyle name="20 % - Markeringsfarve4 2 3 6 6" xfId="27447" xr:uid="{00000000-0005-0000-0000-000047090000}"/>
    <cellStyle name="20 % - Markeringsfarve4 2 3 7" xfId="10170" xr:uid="{00000000-0005-0000-0000-000048090000}"/>
    <cellStyle name="20 % - Markeringsfarve4 2 3 7 2" xfId="10171" xr:uid="{00000000-0005-0000-0000-000049090000}"/>
    <cellStyle name="20 % - Markeringsfarve4 2 3 7 2 2" xfId="32068" xr:uid="{00000000-0005-0000-0000-00004A090000}"/>
    <cellStyle name="20 % - Markeringsfarve4 2 3 7 2 3" xfId="27453" xr:uid="{00000000-0005-0000-0000-00004B090000}"/>
    <cellStyle name="20 % - Markeringsfarve4 2 3 7 3" xfId="30676" xr:uid="{00000000-0005-0000-0000-00004C090000}"/>
    <cellStyle name="20 % - Markeringsfarve4 2 3 7 4" xfId="27452" xr:uid="{00000000-0005-0000-0000-00004D090000}"/>
    <cellStyle name="20 % - Markeringsfarve4 2 3 8" xfId="10172" xr:uid="{00000000-0005-0000-0000-00004E090000}"/>
    <cellStyle name="20 % - Markeringsfarve4 2 3 8 2" xfId="31318" xr:uid="{00000000-0005-0000-0000-00004F090000}"/>
    <cellStyle name="20 % - Markeringsfarve4 2 3 8 3" xfId="27454" xr:uid="{00000000-0005-0000-0000-000050090000}"/>
    <cellStyle name="20 % - Markeringsfarve4 2 3 9" xfId="27455" xr:uid="{00000000-0005-0000-0000-000051090000}"/>
    <cellStyle name="20 % - Markeringsfarve4 2 3 9 2" xfId="32918" xr:uid="{00000000-0005-0000-0000-000052090000}"/>
    <cellStyle name="20 % - Markeringsfarve4 2 4" xfId="779" xr:uid="{00000000-0005-0000-0000-000053090000}"/>
    <cellStyle name="20 % - Markeringsfarve4 2 4 2" xfId="10173" xr:uid="{00000000-0005-0000-0000-000054090000}"/>
    <cellStyle name="20 % - Markeringsfarve4 2 4 2 2" xfId="27458" xr:uid="{00000000-0005-0000-0000-000055090000}"/>
    <cellStyle name="20 % - Markeringsfarve4 2 4 2 2 2" xfId="32106" xr:uid="{00000000-0005-0000-0000-000056090000}"/>
    <cellStyle name="20 % - Markeringsfarve4 2 4 2 3" xfId="30709" xr:uid="{00000000-0005-0000-0000-000057090000}"/>
    <cellStyle name="20 % - Markeringsfarve4 2 4 2 4" xfId="27457" xr:uid="{00000000-0005-0000-0000-000058090000}"/>
    <cellStyle name="20 % - Markeringsfarve4 2 4 3" xfId="10174" xr:uid="{00000000-0005-0000-0000-000059090000}"/>
    <cellStyle name="20 % - Markeringsfarve4 2 4 3 2" xfId="31359" xr:uid="{00000000-0005-0000-0000-00005A090000}"/>
    <cellStyle name="20 % - Markeringsfarve4 2 4 3 3" xfId="27459" xr:uid="{00000000-0005-0000-0000-00005B090000}"/>
    <cellStyle name="20 % - Markeringsfarve4 2 4 4" xfId="27460" xr:uid="{00000000-0005-0000-0000-00005C090000}"/>
    <cellStyle name="20 % - Markeringsfarve4 2 4 4 2" xfId="32716" xr:uid="{00000000-0005-0000-0000-00005D090000}"/>
    <cellStyle name="20 % - Markeringsfarve4 2 4 5" xfId="30102" xr:uid="{00000000-0005-0000-0000-00005E090000}"/>
    <cellStyle name="20 % - Markeringsfarve4 2 4 6" xfId="27456" xr:uid="{00000000-0005-0000-0000-00005F090000}"/>
    <cellStyle name="20 % - Markeringsfarve4 2 5" xfId="10175" xr:uid="{00000000-0005-0000-0000-000060090000}"/>
    <cellStyle name="20 % - Markeringsfarve4 2 5 2" xfId="10176" xr:uid="{00000000-0005-0000-0000-000061090000}"/>
    <cellStyle name="20 % - Markeringsfarve4 2 5 2 2" xfId="27463" xr:uid="{00000000-0005-0000-0000-000062090000}"/>
    <cellStyle name="20 % - Markeringsfarve4 2 5 2 2 2" xfId="32219" xr:uid="{00000000-0005-0000-0000-000063090000}"/>
    <cellStyle name="20 % - Markeringsfarve4 2 5 2 3" xfId="30808" xr:uid="{00000000-0005-0000-0000-000064090000}"/>
    <cellStyle name="20 % - Markeringsfarve4 2 5 2 4" xfId="27462" xr:uid="{00000000-0005-0000-0000-000065090000}"/>
    <cellStyle name="20 % - Markeringsfarve4 2 5 3" xfId="10177" xr:uid="{00000000-0005-0000-0000-000066090000}"/>
    <cellStyle name="20 % - Markeringsfarve4 2 5 3 2" xfId="31472" xr:uid="{00000000-0005-0000-0000-000067090000}"/>
    <cellStyle name="20 % - Markeringsfarve4 2 5 3 3" xfId="27464" xr:uid="{00000000-0005-0000-0000-000068090000}"/>
    <cellStyle name="20 % - Markeringsfarve4 2 5 4" xfId="27465" xr:uid="{00000000-0005-0000-0000-000069090000}"/>
    <cellStyle name="20 % - Markeringsfarve4 2 5 4 2" xfId="32671" xr:uid="{00000000-0005-0000-0000-00006A090000}"/>
    <cellStyle name="20 % - Markeringsfarve4 2 5 5" xfId="30103" xr:uid="{00000000-0005-0000-0000-00006B090000}"/>
    <cellStyle name="20 % - Markeringsfarve4 2 5 6" xfId="27461" xr:uid="{00000000-0005-0000-0000-00006C090000}"/>
    <cellStyle name="20 % - Markeringsfarve4 2 6" xfId="10178" xr:uid="{00000000-0005-0000-0000-00006D090000}"/>
    <cellStyle name="20 % - Markeringsfarve4 2 6 2" xfId="10179" xr:uid="{00000000-0005-0000-0000-00006E090000}"/>
    <cellStyle name="20 % - Markeringsfarve4 2 6 2 2" xfId="27468" xr:uid="{00000000-0005-0000-0000-00006F090000}"/>
    <cellStyle name="20 % - Markeringsfarve4 2 6 2 2 2" xfId="32342" xr:uid="{00000000-0005-0000-0000-000070090000}"/>
    <cellStyle name="20 % - Markeringsfarve4 2 6 2 3" xfId="30911" xr:uid="{00000000-0005-0000-0000-000071090000}"/>
    <cellStyle name="20 % - Markeringsfarve4 2 6 2 4" xfId="27467" xr:uid="{00000000-0005-0000-0000-000072090000}"/>
    <cellStyle name="20 % - Markeringsfarve4 2 6 3" xfId="10180" xr:uid="{00000000-0005-0000-0000-000073090000}"/>
    <cellStyle name="20 % - Markeringsfarve4 2 6 3 2" xfId="31641" xr:uid="{00000000-0005-0000-0000-000074090000}"/>
    <cellStyle name="20 % - Markeringsfarve4 2 6 3 3" xfId="27469" xr:uid="{00000000-0005-0000-0000-000075090000}"/>
    <cellStyle name="20 % - Markeringsfarve4 2 6 4" xfId="27470" xr:uid="{00000000-0005-0000-0000-000076090000}"/>
    <cellStyle name="20 % - Markeringsfarve4 2 6 4 2" xfId="33008" xr:uid="{00000000-0005-0000-0000-000077090000}"/>
    <cellStyle name="20 % - Markeringsfarve4 2 6 5" xfId="30104" xr:uid="{00000000-0005-0000-0000-000078090000}"/>
    <cellStyle name="20 % - Markeringsfarve4 2 6 6" xfId="27466" xr:uid="{00000000-0005-0000-0000-000079090000}"/>
    <cellStyle name="20 % - Markeringsfarve4 2 7" xfId="10181" xr:uid="{00000000-0005-0000-0000-00007A090000}"/>
    <cellStyle name="20 % - Markeringsfarve4 2 7 2" xfId="10182" xr:uid="{00000000-0005-0000-0000-00007B090000}"/>
    <cellStyle name="20 % - Markeringsfarve4 2 7 2 2" xfId="27473" xr:uid="{00000000-0005-0000-0000-00007C090000}"/>
    <cellStyle name="20 % - Markeringsfarve4 2 7 2 2 2" xfId="32459" xr:uid="{00000000-0005-0000-0000-00007D090000}"/>
    <cellStyle name="20 % - Markeringsfarve4 2 7 2 3" xfId="31010" xr:uid="{00000000-0005-0000-0000-00007E090000}"/>
    <cellStyle name="20 % - Markeringsfarve4 2 7 2 4" xfId="27472" xr:uid="{00000000-0005-0000-0000-00007F090000}"/>
    <cellStyle name="20 % - Markeringsfarve4 2 7 3" xfId="10183" xr:uid="{00000000-0005-0000-0000-000080090000}"/>
    <cellStyle name="20 % - Markeringsfarve4 2 7 3 2" xfId="31758" xr:uid="{00000000-0005-0000-0000-000081090000}"/>
    <cellStyle name="20 % - Markeringsfarve4 2 7 3 3" xfId="27474" xr:uid="{00000000-0005-0000-0000-000082090000}"/>
    <cellStyle name="20 % - Markeringsfarve4 2 7 4" xfId="27475" xr:uid="{00000000-0005-0000-0000-000083090000}"/>
    <cellStyle name="20 % - Markeringsfarve4 2 7 4 2" xfId="33240" xr:uid="{00000000-0005-0000-0000-000084090000}"/>
    <cellStyle name="20 % - Markeringsfarve4 2 7 5" xfId="30105" xr:uid="{00000000-0005-0000-0000-000085090000}"/>
    <cellStyle name="20 % - Markeringsfarve4 2 7 6" xfId="27471" xr:uid="{00000000-0005-0000-0000-000086090000}"/>
    <cellStyle name="20 % - Markeringsfarve4 2 8" xfId="10184" xr:uid="{00000000-0005-0000-0000-000087090000}"/>
    <cellStyle name="20 % - Markeringsfarve4 2 8 2" xfId="10185" xr:uid="{00000000-0005-0000-0000-000088090000}"/>
    <cellStyle name="20 % - Markeringsfarve4 2 8 2 2" xfId="27478" xr:uid="{00000000-0005-0000-0000-000089090000}"/>
    <cellStyle name="20 % - Markeringsfarve4 2 8 2 2 2" xfId="32572" xr:uid="{00000000-0005-0000-0000-00008A090000}"/>
    <cellStyle name="20 % - Markeringsfarve4 2 8 2 3" xfId="31110" xr:uid="{00000000-0005-0000-0000-00008B090000}"/>
    <cellStyle name="20 % - Markeringsfarve4 2 8 2 4" xfId="27477" xr:uid="{00000000-0005-0000-0000-00008C090000}"/>
    <cellStyle name="20 % - Markeringsfarve4 2 8 3" xfId="10186" xr:uid="{00000000-0005-0000-0000-00008D090000}"/>
    <cellStyle name="20 % - Markeringsfarve4 2 8 3 2" xfId="31872" xr:uid="{00000000-0005-0000-0000-00008E090000}"/>
    <cellStyle name="20 % - Markeringsfarve4 2 8 3 3" xfId="27479" xr:uid="{00000000-0005-0000-0000-00008F090000}"/>
    <cellStyle name="20 % - Markeringsfarve4 2 8 4" xfId="27480" xr:uid="{00000000-0005-0000-0000-000090090000}"/>
    <cellStyle name="20 % - Markeringsfarve4 2 8 4 2" xfId="32966" xr:uid="{00000000-0005-0000-0000-000091090000}"/>
    <cellStyle name="20 % - Markeringsfarve4 2 8 5" xfId="30106" xr:uid="{00000000-0005-0000-0000-000092090000}"/>
    <cellStyle name="20 % - Markeringsfarve4 2 8 6" xfId="27476" xr:uid="{00000000-0005-0000-0000-000093090000}"/>
    <cellStyle name="20 % - Markeringsfarve4 2 9" xfId="10187" xr:uid="{00000000-0005-0000-0000-000094090000}"/>
    <cellStyle name="20 % - Markeringsfarve4 2 9 2" xfId="10188" xr:uid="{00000000-0005-0000-0000-000095090000}"/>
    <cellStyle name="20 % - Markeringsfarve4 2 9 2 2" xfId="32002" xr:uid="{00000000-0005-0000-0000-000096090000}"/>
    <cellStyle name="20 % - Markeringsfarve4 2 9 2 3" xfId="27482" xr:uid="{00000000-0005-0000-0000-000097090000}"/>
    <cellStyle name="20 % - Markeringsfarve4 2 9 3" xfId="30610" xr:uid="{00000000-0005-0000-0000-000098090000}"/>
    <cellStyle name="20 % - Markeringsfarve4 2 9 4" xfId="27481" xr:uid="{00000000-0005-0000-0000-000099090000}"/>
    <cellStyle name="20 % - Markeringsfarve4 3" xfId="780" xr:uid="{00000000-0005-0000-0000-00009A090000}"/>
    <cellStyle name="20 % - Markeringsfarve4 3 10" xfId="10189" xr:uid="{00000000-0005-0000-0000-00009B090000}"/>
    <cellStyle name="20 % - Markeringsfarve4 3 10 2" xfId="31225" xr:uid="{00000000-0005-0000-0000-00009C090000}"/>
    <cellStyle name="20 % - Markeringsfarve4 3 10 3" xfId="27484" xr:uid="{00000000-0005-0000-0000-00009D090000}"/>
    <cellStyle name="20 % - Markeringsfarve4 3 11" xfId="27485" xr:uid="{00000000-0005-0000-0000-00009E090000}"/>
    <cellStyle name="20 % - Markeringsfarve4 3 11 2" xfId="33176" xr:uid="{00000000-0005-0000-0000-00009F090000}"/>
    <cellStyle name="20 % - Markeringsfarve4 3 12" xfId="30107" xr:uid="{00000000-0005-0000-0000-0000A0090000}"/>
    <cellStyle name="20 % - Markeringsfarve4 3 13" xfId="27483" xr:uid="{00000000-0005-0000-0000-0000A1090000}"/>
    <cellStyle name="20 % - Markeringsfarve4 3 2" xfId="781" xr:uid="{00000000-0005-0000-0000-0000A2090000}"/>
    <cellStyle name="20 % - Markeringsfarve4 3 2 10" xfId="30108" xr:uid="{00000000-0005-0000-0000-0000A3090000}"/>
    <cellStyle name="20 % - Markeringsfarve4 3 2 11" xfId="27486" xr:uid="{00000000-0005-0000-0000-0000A4090000}"/>
    <cellStyle name="20 % - Markeringsfarve4 3 2 2" xfId="10190" xr:uid="{00000000-0005-0000-0000-0000A5090000}"/>
    <cellStyle name="20 % - Markeringsfarve4 3 2 2 2" xfId="10191" xr:uid="{00000000-0005-0000-0000-0000A6090000}"/>
    <cellStyle name="20 % - Markeringsfarve4 3 2 2 2 2" xfId="27489" xr:uid="{00000000-0005-0000-0000-0000A7090000}"/>
    <cellStyle name="20 % - Markeringsfarve4 3 2 2 2 2 2" xfId="32133" xr:uid="{00000000-0005-0000-0000-0000A8090000}"/>
    <cellStyle name="20 % - Markeringsfarve4 3 2 2 2 3" xfId="30732" xr:uid="{00000000-0005-0000-0000-0000A9090000}"/>
    <cellStyle name="20 % - Markeringsfarve4 3 2 2 2 4" xfId="27488" xr:uid="{00000000-0005-0000-0000-0000AA090000}"/>
    <cellStyle name="20 % - Markeringsfarve4 3 2 2 3" xfId="10192" xr:uid="{00000000-0005-0000-0000-0000AB090000}"/>
    <cellStyle name="20 % - Markeringsfarve4 3 2 2 3 2" xfId="31386" xr:uid="{00000000-0005-0000-0000-0000AC090000}"/>
    <cellStyle name="20 % - Markeringsfarve4 3 2 2 3 3" xfId="27490" xr:uid="{00000000-0005-0000-0000-0000AD090000}"/>
    <cellStyle name="20 % - Markeringsfarve4 3 2 2 4" xfId="27491" xr:uid="{00000000-0005-0000-0000-0000AE090000}"/>
    <cellStyle name="20 % - Markeringsfarve4 3 2 2 4 2" xfId="33137" xr:uid="{00000000-0005-0000-0000-0000AF090000}"/>
    <cellStyle name="20 % - Markeringsfarve4 3 2 2 5" xfId="30109" xr:uid="{00000000-0005-0000-0000-0000B0090000}"/>
    <cellStyle name="20 % - Markeringsfarve4 3 2 2 6" xfId="27487" xr:uid="{00000000-0005-0000-0000-0000B1090000}"/>
    <cellStyle name="20 % - Markeringsfarve4 3 2 3" xfId="10193" xr:uid="{00000000-0005-0000-0000-0000B2090000}"/>
    <cellStyle name="20 % - Markeringsfarve4 3 2 3 2" xfId="10194" xr:uid="{00000000-0005-0000-0000-0000B3090000}"/>
    <cellStyle name="20 % - Markeringsfarve4 3 2 3 2 2" xfId="27494" xr:uid="{00000000-0005-0000-0000-0000B4090000}"/>
    <cellStyle name="20 % - Markeringsfarve4 3 2 3 2 2 2" xfId="32223" xr:uid="{00000000-0005-0000-0000-0000B5090000}"/>
    <cellStyle name="20 % - Markeringsfarve4 3 2 3 2 3" xfId="30812" xr:uid="{00000000-0005-0000-0000-0000B6090000}"/>
    <cellStyle name="20 % - Markeringsfarve4 3 2 3 2 4" xfId="27493" xr:uid="{00000000-0005-0000-0000-0000B7090000}"/>
    <cellStyle name="20 % - Markeringsfarve4 3 2 3 3" xfId="10195" xr:uid="{00000000-0005-0000-0000-0000B8090000}"/>
    <cellStyle name="20 % - Markeringsfarve4 3 2 3 3 2" xfId="31476" xr:uid="{00000000-0005-0000-0000-0000B9090000}"/>
    <cellStyle name="20 % - Markeringsfarve4 3 2 3 3 3" xfId="27495" xr:uid="{00000000-0005-0000-0000-0000BA090000}"/>
    <cellStyle name="20 % - Markeringsfarve4 3 2 3 4" xfId="27496" xr:uid="{00000000-0005-0000-0000-0000BB090000}"/>
    <cellStyle name="20 % - Markeringsfarve4 3 2 3 4 2" xfId="32864" xr:uid="{00000000-0005-0000-0000-0000BC090000}"/>
    <cellStyle name="20 % - Markeringsfarve4 3 2 3 5" xfId="30110" xr:uid="{00000000-0005-0000-0000-0000BD090000}"/>
    <cellStyle name="20 % - Markeringsfarve4 3 2 3 6" xfId="27492" xr:uid="{00000000-0005-0000-0000-0000BE090000}"/>
    <cellStyle name="20 % - Markeringsfarve4 3 2 4" xfId="10196" xr:uid="{00000000-0005-0000-0000-0000BF090000}"/>
    <cellStyle name="20 % - Markeringsfarve4 3 2 4 2" xfId="10197" xr:uid="{00000000-0005-0000-0000-0000C0090000}"/>
    <cellStyle name="20 % - Markeringsfarve4 3 2 4 2 2" xfId="27499" xr:uid="{00000000-0005-0000-0000-0000C1090000}"/>
    <cellStyle name="20 % - Markeringsfarve4 3 2 4 2 2 2" xfId="32369" xr:uid="{00000000-0005-0000-0000-0000C2090000}"/>
    <cellStyle name="20 % - Markeringsfarve4 3 2 4 2 3" xfId="30934" xr:uid="{00000000-0005-0000-0000-0000C3090000}"/>
    <cellStyle name="20 % - Markeringsfarve4 3 2 4 2 4" xfId="27498" xr:uid="{00000000-0005-0000-0000-0000C4090000}"/>
    <cellStyle name="20 % - Markeringsfarve4 3 2 4 3" xfId="10198" xr:uid="{00000000-0005-0000-0000-0000C5090000}"/>
    <cellStyle name="20 % - Markeringsfarve4 3 2 4 3 2" xfId="31668" xr:uid="{00000000-0005-0000-0000-0000C6090000}"/>
    <cellStyle name="20 % - Markeringsfarve4 3 2 4 3 3" xfId="27500" xr:uid="{00000000-0005-0000-0000-0000C7090000}"/>
    <cellStyle name="20 % - Markeringsfarve4 3 2 4 4" xfId="27501" xr:uid="{00000000-0005-0000-0000-0000C8090000}"/>
    <cellStyle name="20 % - Markeringsfarve4 3 2 4 4 2" xfId="33109" xr:uid="{00000000-0005-0000-0000-0000C9090000}"/>
    <cellStyle name="20 % - Markeringsfarve4 3 2 4 5" xfId="30111" xr:uid="{00000000-0005-0000-0000-0000CA090000}"/>
    <cellStyle name="20 % - Markeringsfarve4 3 2 4 6" xfId="27497" xr:uid="{00000000-0005-0000-0000-0000CB090000}"/>
    <cellStyle name="20 % - Markeringsfarve4 3 2 5" xfId="10199" xr:uid="{00000000-0005-0000-0000-0000CC090000}"/>
    <cellStyle name="20 % - Markeringsfarve4 3 2 5 2" xfId="10200" xr:uid="{00000000-0005-0000-0000-0000CD090000}"/>
    <cellStyle name="20 % - Markeringsfarve4 3 2 5 2 2" xfId="27504" xr:uid="{00000000-0005-0000-0000-0000CE090000}"/>
    <cellStyle name="20 % - Markeringsfarve4 3 2 5 2 2 2" xfId="32486" xr:uid="{00000000-0005-0000-0000-0000CF090000}"/>
    <cellStyle name="20 % - Markeringsfarve4 3 2 5 2 3" xfId="31033" xr:uid="{00000000-0005-0000-0000-0000D0090000}"/>
    <cellStyle name="20 % - Markeringsfarve4 3 2 5 2 4" xfId="27503" xr:uid="{00000000-0005-0000-0000-0000D1090000}"/>
    <cellStyle name="20 % - Markeringsfarve4 3 2 5 3" xfId="10201" xr:uid="{00000000-0005-0000-0000-0000D2090000}"/>
    <cellStyle name="20 % - Markeringsfarve4 3 2 5 3 2" xfId="31785" xr:uid="{00000000-0005-0000-0000-0000D3090000}"/>
    <cellStyle name="20 % - Markeringsfarve4 3 2 5 3 3" xfId="27505" xr:uid="{00000000-0005-0000-0000-0000D4090000}"/>
    <cellStyle name="20 % - Markeringsfarve4 3 2 5 4" xfId="27506" xr:uid="{00000000-0005-0000-0000-0000D5090000}"/>
    <cellStyle name="20 % - Markeringsfarve4 3 2 5 4 2" xfId="32761" xr:uid="{00000000-0005-0000-0000-0000D6090000}"/>
    <cellStyle name="20 % - Markeringsfarve4 3 2 5 5" xfId="30112" xr:uid="{00000000-0005-0000-0000-0000D7090000}"/>
    <cellStyle name="20 % - Markeringsfarve4 3 2 5 6" xfId="27502" xr:uid="{00000000-0005-0000-0000-0000D8090000}"/>
    <cellStyle name="20 % - Markeringsfarve4 3 2 6" xfId="10202" xr:uid="{00000000-0005-0000-0000-0000D9090000}"/>
    <cellStyle name="20 % - Markeringsfarve4 3 2 6 2" xfId="10203" xr:uid="{00000000-0005-0000-0000-0000DA090000}"/>
    <cellStyle name="20 % - Markeringsfarve4 3 2 6 2 2" xfId="27509" xr:uid="{00000000-0005-0000-0000-0000DB090000}"/>
    <cellStyle name="20 % - Markeringsfarve4 3 2 6 2 2 2" xfId="32576" xr:uid="{00000000-0005-0000-0000-0000DC090000}"/>
    <cellStyle name="20 % - Markeringsfarve4 3 2 6 2 3" xfId="31114" xr:uid="{00000000-0005-0000-0000-0000DD090000}"/>
    <cellStyle name="20 % - Markeringsfarve4 3 2 6 2 4" xfId="27508" xr:uid="{00000000-0005-0000-0000-0000DE090000}"/>
    <cellStyle name="20 % - Markeringsfarve4 3 2 6 3" xfId="10204" xr:uid="{00000000-0005-0000-0000-0000DF090000}"/>
    <cellStyle name="20 % - Markeringsfarve4 3 2 6 3 2" xfId="31876" xr:uid="{00000000-0005-0000-0000-0000E0090000}"/>
    <cellStyle name="20 % - Markeringsfarve4 3 2 6 3 3" xfId="27510" xr:uid="{00000000-0005-0000-0000-0000E1090000}"/>
    <cellStyle name="20 % - Markeringsfarve4 3 2 6 4" xfId="27511" xr:uid="{00000000-0005-0000-0000-0000E2090000}"/>
    <cellStyle name="20 % - Markeringsfarve4 3 2 6 4 2" xfId="33048" xr:uid="{00000000-0005-0000-0000-0000E3090000}"/>
    <cellStyle name="20 % - Markeringsfarve4 3 2 6 5" xfId="30113" xr:uid="{00000000-0005-0000-0000-0000E4090000}"/>
    <cellStyle name="20 % - Markeringsfarve4 3 2 6 6" xfId="27507" xr:uid="{00000000-0005-0000-0000-0000E5090000}"/>
    <cellStyle name="20 % - Markeringsfarve4 3 2 7" xfId="10205" xr:uid="{00000000-0005-0000-0000-0000E6090000}"/>
    <cellStyle name="20 % - Markeringsfarve4 3 2 7 2" xfId="10206" xr:uid="{00000000-0005-0000-0000-0000E7090000}"/>
    <cellStyle name="20 % - Markeringsfarve4 3 2 7 2 2" xfId="32025" xr:uid="{00000000-0005-0000-0000-0000E8090000}"/>
    <cellStyle name="20 % - Markeringsfarve4 3 2 7 2 3" xfId="27513" xr:uid="{00000000-0005-0000-0000-0000E9090000}"/>
    <cellStyle name="20 % - Markeringsfarve4 3 2 7 3" xfId="30633" xr:uid="{00000000-0005-0000-0000-0000EA090000}"/>
    <cellStyle name="20 % - Markeringsfarve4 3 2 7 4" xfId="27512" xr:uid="{00000000-0005-0000-0000-0000EB090000}"/>
    <cellStyle name="20 % - Markeringsfarve4 3 2 8" xfId="10207" xr:uid="{00000000-0005-0000-0000-0000EC090000}"/>
    <cellStyle name="20 % - Markeringsfarve4 3 2 8 2" xfId="31267" xr:uid="{00000000-0005-0000-0000-0000ED090000}"/>
    <cellStyle name="20 % - Markeringsfarve4 3 2 8 3" xfId="27514" xr:uid="{00000000-0005-0000-0000-0000EE090000}"/>
    <cellStyle name="20 % - Markeringsfarve4 3 2 9" xfId="27515" xr:uid="{00000000-0005-0000-0000-0000EF090000}"/>
    <cellStyle name="20 % - Markeringsfarve4 3 2 9 2" xfId="32905" xr:uid="{00000000-0005-0000-0000-0000F0090000}"/>
    <cellStyle name="20 % - Markeringsfarve4 3 3" xfId="10208" xr:uid="{00000000-0005-0000-0000-0000F1090000}"/>
    <cellStyle name="20 % - Markeringsfarve4 3 3 10" xfId="30114" xr:uid="{00000000-0005-0000-0000-0000F2090000}"/>
    <cellStyle name="20 % - Markeringsfarve4 3 3 11" xfId="27516" xr:uid="{00000000-0005-0000-0000-0000F3090000}"/>
    <cellStyle name="20 % - Markeringsfarve4 3 3 2" xfId="10209" xr:uid="{00000000-0005-0000-0000-0000F4090000}"/>
    <cellStyle name="20 % - Markeringsfarve4 3 3 2 2" xfId="10210" xr:uid="{00000000-0005-0000-0000-0000F5090000}"/>
    <cellStyle name="20 % - Markeringsfarve4 3 3 2 2 2" xfId="27519" xr:uid="{00000000-0005-0000-0000-0000F6090000}"/>
    <cellStyle name="20 % - Markeringsfarve4 3 3 2 2 2 2" xfId="32172" xr:uid="{00000000-0005-0000-0000-0000F7090000}"/>
    <cellStyle name="20 % - Markeringsfarve4 3 3 2 2 3" xfId="30765" xr:uid="{00000000-0005-0000-0000-0000F8090000}"/>
    <cellStyle name="20 % - Markeringsfarve4 3 3 2 2 4" xfId="27518" xr:uid="{00000000-0005-0000-0000-0000F9090000}"/>
    <cellStyle name="20 % - Markeringsfarve4 3 3 2 3" xfId="10211" xr:uid="{00000000-0005-0000-0000-0000FA090000}"/>
    <cellStyle name="20 % - Markeringsfarve4 3 3 2 3 2" xfId="31425" xr:uid="{00000000-0005-0000-0000-0000FB090000}"/>
    <cellStyle name="20 % - Markeringsfarve4 3 3 2 3 3" xfId="27520" xr:uid="{00000000-0005-0000-0000-0000FC090000}"/>
    <cellStyle name="20 % - Markeringsfarve4 3 3 2 4" xfId="27521" xr:uid="{00000000-0005-0000-0000-0000FD090000}"/>
    <cellStyle name="20 % - Markeringsfarve4 3 3 2 4 2" xfId="31984" xr:uid="{00000000-0005-0000-0000-0000FE090000}"/>
    <cellStyle name="20 % - Markeringsfarve4 3 3 2 5" xfId="30115" xr:uid="{00000000-0005-0000-0000-0000FF090000}"/>
    <cellStyle name="20 % - Markeringsfarve4 3 3 2 6" xfId="27517" xr:uid="{00000000-0005-0000-0000-0000000A0000}"/>
    <cellStyle name="20 % - Markeringsfarve4 3 3 3" xfId="10212" xr:uid="{00000000-0005-0000-0000-0000010A0000}"/>
    <cellStyle name="20 % - Markeringsfarve4 3 3 3 2" xfId="10213" xr:uid="{00000000-0005-0000-0000-0000020A0000}"/>
    <cellStyle name="20 % - Markeringsfarve4 3 3 3 2 2" xfId="27524" xr:uid="{00000000-0005-0000-0000-0000030A0000}"/>
    <cellStyle name="20 % - Markeringsfarve4 3 3 3 2 2 2" xfId="32224" xr:uid="{00000000-0005-0000-0000-0000040A0000}"/>
    <cellStyle name="20 % - Markeringsfarve4 3 3 3 2 3" xfId="30813" xr:uid="{00000000-0005-0000-0000-0000050A0000}"/>
    <cellStyle name="20 % - Markeringsfarve4 3 3 3 2 4" xfId="27523" xr:uid="{00000000-0005-0000-0000-0000060A0000}"/>
    <cellStyle name="20 % - Markeringsfarve4 3 3 3 3" xfId="10214" xr:uid="{00000000-0005-0000-0000-0000070A0000}"/>
    <cellStyle name="20 % - Markeringsfarve4 3 3 3 3 2" xfId="31477" xr:uid="{00000000-0005-0000-0000-0000080A0000}"/>
    <cellStyle name="20 % - Markeringsfarve4 3 3 3 3 3" xfId="27525" xr:uid="{00000000-0005-0000-0000-0000090A0000}"/>
    <cellStyle name="20 % - Markeringsfarve4 3 3 3 4" xfId="27526" xr:uid="{00000000-0005-0000-0000-00000A0A0000}"/>
    <cellStyle name="20 % - Markeringsfarve4 3 3 3 4 2" xfId="31573" xr:uid="{00000000-0005-0000-0000-00000B0A0000}"/>
    <cellStyle name="20 % - Markeringsfarve4 3 3 3 5" xfId="30116" xr:uid="{00000000-0005-0000-0000-00000C0A0000}"/>
    <cellStyle name="20 % - Markeringsfarve4 3 3 3 6" xfId="27522" xr:uid="{00000000-0005-0000-0000-00000D0A0000}"/>
    <cellStyle name="20 % - Markeringsfarve4 3 3 4" xfId="10215" xr:uid="{00000000-0005-0000-0000-00000E0A0000}"/>
    <cellStyle name="20 % - Markeringsfarve4 3 3 4 2" xfId="10216" xr:uid="{00000000-0005-0000-0000-00000F0A0000}"/>
    <cellStyle name="20 % - Markeringsfarve4 3 3 4 2 2" xfId="27529" xr:uid="{00000000-0005-0000-0000-0000100A0000}"/>
    <cellStyle name="20 % - Markeringsfarve4 3 3 4 2 2 2" xfId="32408" xr:uid="{00000000-0005-0000-0000-0000110A0000}"/>
    <cellStyle name="20 % - Markeringsfarve4 3 3 4 2 3" xfId="30967" xr:uid="{00000000-0005-0000-0000-0000120A0000}"/>
    <cellStyle name="20 % - Markeringsfarve4 3 3 4 2 4" xfId="27528" xr:uid="{00000000-0005-0000-0000-0000130A0000}"/>
    <cellStyle name="20 % - Markeringsfarve4 3 3 4 3" xfId="10217" xr:uid="{00000000-0005-0000-0000-0000140A0000}"/>
    <cellStyle name="20 % - Markeringsfarve4 3 3 4 3 2" xfId="31707" xr:uid="{00000000-0005-0000-0000-0000150A0000}"/>
    <cellStyle name="20 % - Markeringsfarve4 3 3 4 3 3" xfId="27530" xr:uid="{00000000-0005-0000-0000-0000160A0000}"/>
    <cellStyle name="20 % - Markeringsfarve4 3 3 4 4" xfId="27531" xr:uid="{00000000-0005-0000-0000-0000170A0000}"/>
    <cellStyle name="20 % - Markeringsfarve4 3 3 4 4 2" xfId="33236" xr:uid="{00000000-0005-0000-0000-0000180A0000}"/>
    <cellStyle name="20 % - Markeringsfarve4 3 3 4 5" xfId="30117" xr:uid="{00000000-0005-0000-0000-0000190A0000}"/>
    <cellStyle name="20 % - Markeringsfarve4 3 3 4 6" xfId="27527" xr:uid="{00000000-0005-0000-0000-00001A0A0000}"/>
    <cellStyle name="20 % - Markeringsfarve4 3 3 5" xfId="10218" xr:uid="{00000000-0005-0000-0000-00001B0A0000}"/>
    <cellStyle name="20 % - Markeringsfarve4 3 3 5 2" xfId="10219" xr:uid="{00000000-0005-0000-0000-00001C0A0000}"/>
    <cellStyle name="20 % - Markeringsfarve4 3 3 5 2 2" xfId="27534" xr:uid="{00000000-0005-0000-0000-00001D0A0000}"/>
    <cellStyle name="20 % - Markeringsfarve4 3 3 5 2 2 2" xfId="32525" xr:uid="{00000000-0005-0000-0000-00001E0A0000}"/>
    <cellStyle name="20 % - Markeringsfarve4 3 3 5 2 3" xfId="31066" xr:uid="{00000000-0005-0000-0000-00001F0A0000}"/>
    <cellStyle name="20 % - Markeringsfarve4 3 3 5 2 4" xfId="27533" xr:uid="{00000000-0005-0000-0000-0000200A0000}"/>
    <cellStyle name="20 % - Markeringsfarve4 3 3 5 3" xfId="10220" xr:uid="{00000000-0005-0000-0000-0000210A0000}"/>
    <cellStyle name="20 % - Markeringsfarve4 3 3 5 3 2" xfId="31824" xr:uid="{00000000-0005-0000-0000-0000220A0000}"/>
    <cellStyle name="20 % - Markeringsfarve4 3 3 5 3 3" xfId="27535" xr:uid="{00000000-0005-0000-0000-0000230A0000}"/>
    <cellStyle name="20 % - Markeringsfarve4 3 3 5 4" xfId="27536" xr:uid="{00000000-0005-0000-0000-0000240A0000}"/>
    <cellStyle name="20 % - Markeringsfarve4 3 3 5 4 2" xfId="32962" xr:uid="{00000000-0005-0000-0000-0000250A0000}"/>
    <cellStyle name="20 % - Markeringsfarve4 3 3 5 5" xfId="30118" xr:uid="{00000000-0005-0000-0000-0000260A0000}"/>
    <cellStyle name="20 % - Markeringsfarve4 3 3 5 6" xfId="27532" xr:uid="{00000000-0005-0000-0000-0000270A0000}"/>
    <cellStyle name="20 % - Markeringsfarve4 3 3 6" xfId="10221" xr:uid="{00000000-0005-0000-0000-0000280A0000}"/>
    <cellStyle name="20 % - Markeringsfarve4 3 3 6 2" xfId="10222" xr:uid="{00000000-0005-0000-0000-0000290A0000}"/>
    <cellStyle name="20 % - Markeringsfarve4 3 3 6 2 2" xfId="27539" xr:uid="{00000000-0005-0000-0000-00002A0A0000}"/>
    <cellStyle name="20 % - Markeringsfarve4 3 3 6 2 2 2" xfId="32577" xr:uid="{00000000-0005-0000-0000-00002B0A0000}"/>
    <cellStyle name="20 % - Markeringsfarve4 3 3 6 2 3" xfId="31115" xr:uid="{00000000-0005-0000-0000-00002C0A0000}"/>
    <cellStyle name="20 % - Markeringsfarve4 3 3 6 2 4" xfId="27538" xr:uid="{00000000-0005-0000-0000-00002D0A0000}"/>
    <cellStyle name="20 % - Markeringsfarve4 3 3 6 3" xfId="10223" xr:uid="{00000000-0005-0000-0000-00002E0A0000}"/>
    <cellStyle name="20 % - Markeringsfarve4 3 3 6 3 2" xfId="31877" xr:uid="{00000000-0005-0000-0000-00002F0A0000}"/>
    <cellStyle name="20 % - Markeringsfarve4 3 3 6 3 3" xfId="27540" xr:uid="{00000000-0005-0000-0000-0000300A0000}"/>
    <cellStyle name="20 % - Markeringsfarve4 3 3 6 4" xfId="27541" xr:uid="{00000000-0005-0000-0000-0000310A0000}"/>
    <cellStyle name="20 % - Markeringsfarve4 3 3 6 4 2" xfId="33162" xr:uid="{00000000-0005-0000-0000-0000320A0000}"/>
    <cellStyle name="20 % - Markeringsfarve4 3 3 6 5" xfId="30119" xr:uid="{00000000-0005-0000-0000-0000330A0000}"/>
    <cellStyle name="20 % - Markeringsfarve4 3 3 6 6" xfId="27537" xr:uid="{00000000-0005-0000-0000-0000340A0000}"/>
    <cellStyle name="20 % - Markeringsfarve4 3 3 7" xfId="10224" xr:uid="{00000000-0005-0000-0000-0000350A0000}"/>
    <cellStyle name="20 % - Markeringsfarve4 3 3 7 2" xfId="10225" xr:uid="{00000000-0005-0000-0000-0000360A0000}"/>
    <cellStyle name="20 % - Markeringsfarve4 3 3 7 2 2" xfId="32058" xr:uid="{00000000-0005-0000-0000-0000370A0000}"/>
    <cellStyle name="20 % - Markeringsfarve4 3 3 7 2 3" xfId="27543" xr:uid="{00000000-0005-0000-0000-0000380A0000}"/>
    <cellStyle name="20 % - Markeringsfarve4 3 3 7 3" xfId="30666" xr:uid="{00000000-0005-0000-0000-0000390A0000}"/>
    <cellStyle name="20 % - Markeringsfarve4 3 3 7 4" xfId="27542" xr:uid="{00000000-0005-0000-0000-00003A0A0000}"/>
    <cellStyle name="20 % - Markeringsfarve4 3 3 8" xfId="10226" xr:uid="{00000000-0005-0000-0000-00003B0A0000}"/>
    <cellStyle name="20 % - Markeringsfarve4 3 3 8 2" xfId="31306" xr:uid="{00000000-0005-0000-0000-00003C0A0000}"/>
    <cellStyle name="20 % - Markeringsfarve4 3 3 8 3" xfId="27544" xr:uid="{00000000-0005-0000-0000-00003D0A0000}"/>
    <cellStyle name="20 % - Markeringsfarve4 3 3 9" xfId="27545" xr:uid="{00000000-0005-0000-0000-00003E0A0000}"/>
    <cellStyle name="20 % - Markeringsfarve4 3 3 9 2" xfId="32701" xr:uid="{00000000-0005-0000-0000-00003F0A0000}"/>
    <cellStyle name="20 % - Markeringsfarve4 3 4" xfId="10227" xr:uid="{00000000-0005-0000-0000-0000400A0000}"/>
    <cellStyle name="20 % - Markeringsfarve4 3 4 2" xfId="10228" xr:uid="{00000000-0005-0000-0000-0000410A0000}"/>
    <cellStyle name="20 % - Markeringsfarve4 3 4 2 2" xfId="27548" xr:uid="{00000000-0005-0000-0000-0000420A0000}"/>
    <cellStyle name="20 % - Markeringsfarve4 3 4 2 2 2" xfId="32094" xr:uid="{00000000-0005-0000-0000-0000430A0000}"/>
    <cellStyle name="20 % - Markeringsfarve4 3 4 2 3" xfId="30699" xr:uid="{00000000-0005-0000-0000-0000440A0000}"/>
    <cellStyle name="20 % - Markeringsfarve4 3 4 2 4" xfId="27547" xr:uid="{00000000-0005-0000-0000-0000450A0000}"/>
    <cellStyle name="20 % - Markeringsfarve4 3 4 3" xfId="10229" xr:uid="{00000000-0005-0000-0000-0000460A0000}"/>
    <cellStyle name="20 % - Markeringsfarve4 3 4 3 2" xfId="31347" xr:uid="{00000000-0005-0000-0000-0000470A0000}"/>
    <cellStyle name="20 % - Markeringsfarve4 3 4 3 3" xfId="27549" xr:uid="{00000000-0005-0000-0000-0000480A0000}"/>
    <cellStyle name="20 % - Markeringsfarve4 3 4 4" xfId="27550" xr:uid="{00000000-0005-0000-0000-0000490A0000}"/>
    <cellStyle name="20 % - Markeringsfarve4 3 4 4 2" xfId="32890" xr:uid="{00000000-0005-0000-0000-00004A0A0000}"/>
    <cellStyle name="20 % - Markeringsfarve4 3 4 5" xfId="30120" xr:uid="{00000000-0005-0000-0000-00004B0A0000}"/>
    <cellStyle name="20 % - Markeringsfarve4 3 4 6" xfId="27546" xr:uid="{00000000-0005-0000-0000-00004C0A0000}"/>
    <cellStyle name="20 % - Markeringsfarve4 3 5" xfId="10230" xr:uid="{00000000-0005-0000-0000-00004D0A0000}"/>
    <cellStyle name="20 % - Markeringsfarve4 3 5 2" xfId="10231" xr:uid="{00000000-0005-0000-0000-00004E0A0000}"/>
    <cellStyle name="20 % - Markeringsfarve4 3 5 2 2" xfId="27553" xr:uid="{00000000-0005-0000-0000-00004F0A0000}"/>
    <cellStyle name="20 % - Markeringsfarve4 3 5 2 2 2" xfId="32222" xr:uid="{00000000-0005-0000-0000-0000500A0000}"/>
    <cellStyle name="20 % - Markeringsfarve4 3 5 2 3" xfId="30811" xr:uid="{00000000-0005-0000-0000-0000510A0000}"/>
    <cellStyle name="20 % - Markeringsfarve4 3 5 2 4" xfId="27552" xr:uid="{00000000-0005-0000-0000-0000520A0000}"/>
    <cellStyle name="20 % - Markeringsfarve4 3 5 3" xfId="10232" xr:uid="{00000000-0005-0000-0000-0000530A0000}"/>
    <cellStyle name="20 % - Markeringsfarve4 3 5 3 2" xfId="31475" xr:uid="{00000000-0005-0000-0000-0000540A0000}"/>
    <cellStyle name="20 % - Markeringsfarve4 3 5 3 3" xfId="27554" xr:uid="{00000000-0005-0000-0000-0000550A0000}"/>
    <cellStyle name="20 % - Markeringsfarve4 3 5 4" xfId="27555" xr:uid="{00000000-0005-0000-0000-0000560A0000}"/>
    <cellStyle name="20 % - Markeringsfarve4 3 5 4 2" xfId="33123" xr:uid="{00000000-0005-0000-0000-0000570A0000}"/>
    <cellStyle name="20 % - Markeringsfarve4 3 5 5" xfId="30121" xr:uid="{00000000-0005-0000-0000-0000580A0000}"/>
    <cellStyle name="20 % - Markeringsfarve4 3 5 6" xfId="27551" xr:uid="{00000000-0005-0000-0000-0000590A0000}"/>
    <cellStyle name="20 % - Markeringsfarve4 3 6" xfId="10233" xr:uid="{00000000-0005-0000-0000-00005A0A0000}"/>
    <cellStyle name="20 % - Markeringsfarve4 3 6 2" xfId="10234" xr:uid="{00000000-0005-0000-0000-00005B0A0000}"/>
    <cellStyle name="20 % - Markeringsfarve4 3 6 2 2" xfId="27558" xr:uid="{00000000-0005-0000-0000-00005C0A0000}"/>
    <cellStyle name="20 % - Markeringsfarve4 3 6 2 2 2" xfId="32330" xr:uid="{00000000-0005-0000-0000-00005D0A0000}"/>
    <cellStyle name="20 % - Markeringsfarve4 3 6 2 3" xfId="30901" xr:uid="{00000000-0005-0000-0000-00005E0A0000}"/>
    <cellStyle name="20 % - Markeringsfarve4 3 6 2 4" xfId="27557" xr:uid="{00000000-0005-0000-0000-00005F0A0000}"/>
    <cellStyle name="20 % - Markeringsfarve4 3 6 3" xfId="10235" xr:uid="{00000000-0005-0000-0000-0000600A0000}"/>
    <cellStyle name="20 % - Markeringsfarve4 3 6 3 2" xfId="31629" xr:uid="{00000000-0005-0000-0000-0000610A0000}"/>
    <cellStyle name="20 % - Markeringsfarve4 3 6 3 3" xfId="27559" xr:uid="{00000000-0005-0000-0000-0000620A0000}"/>
    <cellStyle name="20 % - Markeringsfarve4 3 6 4" xfId="27560" xr:uid="{00000000-0005-0000-0000-0000630A0000}"/>
    <cellStyle name="20 % - Markeringsfarve4 3 6 4 2" xfId="32848" xr:uid="{00000000-0005-0000-0000-0000640A0000}"/>
    <cellStyle name="20 % - Markeringsfarve4 3 6 5" xfId="30122" xr:uid="{00000000-0005-0000-0000-0000650A0000}"/>
    <cellStyle name="20 % - Markeringsfarve4 3 6 6" xfId="27556" xr:uid="{00000000-0005-0000-0000-0000660A0000}"/>
    <cellStyle name="20 % - Markeringsfarve4 3 7" xfId="10236" xr:uid="{00000000-0005-0000-0000-0000670A0000}"/>
    <cellStyle name="20 % - Markeringsfarve4 3 7 2" xfId="10237" xr:uid="{00000000-0005-0000-0000-0000680A0000}"/>
    <cellStyle name="20 % - Markeringsfarve4 3 7 2 2" xfId="27563" xr:uid="{00000000-0005-0000-0000-0000690A0000}"/>
    <cellStyle name="20 % - Markeringsfarve4 3 7 2 2 2" xfId="32447" xr:uid="{00000000-0005-0000-0000-00006A0A0000}"/>
    <cellStyle name="20 % - Markeringsfarve4 3 7 2 3" xfId="31000" xr:uid="{00000000-0005-0000-0000-00006B0A0000}"/>
    <cellStyle name="20 % - Markeringsfarve4 3 7 2 4" xfId="27562" xr:uid="{00000000-0005-0000-0000-00006C0A0000}"/>
    <cellStyle name="20 % - Markeringsfarve4 3 7 3" xfId="10238" xr:uid="{00000000-0005-0000-0000-00006D0A0000}"/>
    <cellStyle name="20 % - Markeringsfarve4 3 7 3 2" xfId="31746" xr:uid="{00000000-0005-0000-0000-00006E0A0000}"/>
    <cellStyle name="20 % - Markeringsfarve4 3 7 3 3" xfId="27564" xr:uid="{00000000-0005-0000-0000-00006F0A0000}"/>
    <cellStyle name="20 % - Markeringsfarve4 3 7 4" xfId="27565" xr:uid="{00000000-0005-0000-0000-0000700A0000}"/>
    <cellStyle name="20 % - Markeringsfarve4 3 7 4 2" xfId="33106" xr:uid="{00000000-0005-0000-0000-0000710A0000}"/>
    <cellStyle name="20 % - Markeringsfarve4 3 7 5" xfId="30123" xr:uid="{00000000-0005-0000-0000-0000720A0000}"/>
    <cellStyle name="20 % - Markeringsfarve4 3 7 6" xfId="27561" xr:uid="{00000000-0005-0000-0000-0000730A0000}"/>
    <cellStyle name="20 % - Markeringsfarve4 3 8" xfId="10239" xr:uid="{00000000-0005-0000-0000-0000740A0000}"/>
    <cellStyle name="20 % - Markeringsfarve4 3 8 2" xfId="10240" xr:uid="{00000000-0005-0000-0000-0000750A0000}"/>
    <cellStyle name="20 % - Markeringsfarve4 3 8 2 2" xfId="27568" xr:uid="{00000000-0005-0000-0000-0000760A0000}"/>
    <cellStyle name="20 % - Markeringsfarve4 3 8 2 2 2" xfId="32575" xr:uid="{00000000-0005-0000-0000-0000770A0000}"/>
    <cellStyle name="20 % - Markeringsfarve4 3 8 2 3" xfId="31113" xr:uid="{00000000-0005-0000-0000-0000780A0000}"/>
    <cellStyle name="20 % - Markeringsfarve4 3 8 2 4" xfId="27567" xr:uid="{00000000-0005-0000-0000-0000790A0000}"/>
    <cellStyle name="20 % - Markeringsfarve4 3 8 3" xfId="10241" xr:uid="{00000000-0005-0000-0000-00007A0A0000}"/>
    <cellStyle name="20 % - Markeringsfarve4 3 8 3 2" xfId="31875" xr:uid="{00000000-0005-0000-0000-00007B0A0000}"/>
    <cellStyle name="20 % - Markeringsfarve4 3 8 3 3" xfId="27569" xr:uid="{00000000-0005-0000-0000-00007C0A0000}"/>
    <cellStyle name="20 % - Markeringsfarve4 3 8 4" xfId="27570" xr:uid="{00000000-0005-0000-0000-00007D0A0000}"/>
    <cellStyle name="20 % - Markeringsfarve4 3 8 4 2" xfId="32758" xr:uid="{00000000-0005-0000-0000-00007E0A0000}"/>
    <cellStyle name="20 % - Markeringsfarve4 3 8 5" xfId="30124" xr:uid="{00000000-0005-0000-0000-00007F0A0000}"/>
    <cellStyle name="20 % - Markeringsfarve4 3 8 6" xfId="27566" xr:uid="{00000000-0005-0000-0000-0000800A0000}"/>
    <cellStyle name="20 % - Markeringsfarve4 3 9" xfId="10242" xr:uid="{00000000-0005-0000-0000-0000810A0000}"/>
    <cellStyle name="20 % - Markeringsfarve4 3 9 2" xfId="10243" xr:uid="{00000000-0005-0000-0000-0000820A0000}"/>
    <cellStyle name="20 % - Markeringsfarve4 3 9 2 2" xfId="31992" xr:uid="{00000000-0005-0000-0000-0000830A0000}"/>
    <cellStyle name="20 % - Markeringsfarve4 3 9 2 3" xfId="27572" xr:uid="{00000000-0005-0000-0000-0000840A0000}"/>
    <cellStyle name="20 % - Markeringsfarve4 3 9 3" xfId="30600" xr:uid="{00000000-0005-0000-0000-0000850A0000}"/>
    <cellStyle name="20 % - Markeringsfarve4 3 9 4" xfId="27571" xr:uid="{00000000-0005-0000-0000-0000860A0000}"/>
    <cellStyle name="20 % - Markeringsfarve4 4" xfId="782" xr:uid="{00000000-0005-0000-0000-0000870A0000}"/>
    <cellStyle name="20 % - Markeringsfarve4 4 10" xfId="30125" xr:uid="{00000000-0005-0000-0000-0000880A0000}"/>
    <cellStyle name="20 % - Markeringsfarve4 4 11" xfId="27573" xr:uid="{00000000-0005-0000-0000-0000890A0000}"/>
    <cellStyle name="20 % - Markeringsfarve4 4 2" xfId="783" xr:uid="{00000000-0005-0000-0000-00008A0A0000}"/>
    <cellStyle name="20 % - Markeringsfarve4 4 2 2" xfId="10244" xr:uid="{00000000-0005-0000-0000-00008B0A0000}"/>
    <cellStyle name="20 % - Markeringsfarve4 4 2 2 2" xfId="27576" xr:uid="{00000000-0005-0000-0000-00008C0A0000}"/>
    <cellStyle name="20 % - Markeringsfarve4 4 2 2 2 2" xfId="32119" xr:uid="{00000000-0005-0000-0000-00008D0A0000}"/>
    <cellStyle name="20 % - Markeringsfarve4 4 2 2 3" xfId="30720" xr:uid="{00000000-0005-0000-0000-00008E0A0000}"/>
    <cellStyle name="20 % - Markeringsfarve4 4 2 2 4" xfId="27575" xr:uid="{00000000-0005-0000-0000-00008F0A0000}"/>
    <cellStyle name="20 % - Markeringsfarve4 4 2 3" xfId="10245" xr:uid="{00000000-0005-0000-0000-0000900A0000}"/>
    <cellStyle name="20 % - Markeringsfarve4 4 2 3 2" xfId="31372" xr:uid="{00000000-0005-0000-0000-0000910A0000}"/>
    <cellStyle name="20 % - Markeringsfarve4 4 2 3 3" xfId="27577" xr:uid="{00000000-0005-0000-0000-0000920A0000}"/>
    <cellStyle name="20 % - Markeringsfarve4 4 2 4" xfId="27578" xr:uid="{00000000-0005-0000-0000-0000930A0000}"/>
    <cellStyle name="20 % - Markeringsfarve4 4 2 4 2" xfId="32687" xr:uid="{00000000-0005-0000-0000-0000940A0000}"/>
    <cellStyle name="20 % - Markeringsfarve4 4 2 5" xfId="30126" xr:uid="{00000000-0005-0000-0000-0000950A0000}"/>
    <cellStyle name="20 % - Markeringsfarve4 4 2 6" xfId="27574" xr:uid="{00000000-0005-0000-0000-0000960A0000}"/>
    <cellStyle name="20 % - Markeringsfarve4 4 3" xfId="10246" xr:uid="{00000000-0005-0000-0000-0000970A0000}"/>
    <cellStyle name="20 % - Markeringsfarve4 4 3 2" xfId="10247" xr:uid="{00000000-0005-0000-0000-0000980A0000}"/>
    <cellStyle name="20 % - Markeringsfarve4 4 3 2 2" xfId="27581" xr:uid="{00000000-0005-0000-0000-0000990A0000}"/>
    <cellStyle name="20 % - Markeringsfarve4 4 3 2 2 2" xfId="32225" xr:uid="{00000000-0005-0000-0000-00009A0A0000}"/>
    <cellStyle name="20 % - Markeringsfarve4 4 3 2 3" xfId="30814" xr:uid="{00000000-0005-0000-0000-00009B0A0000}"/>
    <cellStyle name="20 % - Markeringsfarve4 4 3 2 4" xfId="27580" xr:uid="{00000000-0005-0000-0000-00009C0A0000}"/>
    <cellStyle name="20 % - Markeringsfarve4 4 3 3" xfId="10248" xr:uid="{00000000-0005-0000-0000-00009D0A0000}"/>
    <cellStyle name="20 % - Markeringsfarve4 4 3 3 2" xfId="31478" xr:uid="{00000000-0005-0000-0000-00009E0A0000}"/>
    <cellStyle name="20 % - Markeringsfarve4 4 3 3 3" xfId="27582" xr:uid="{00000000-0005-0000-0000-00009F0A0000}"/>
    <cellStyle name="20 % - Markeringsfarve4 4 3 4" xfId="27583" xr:uid="{00000000-0005-0000-0000-0000A00A0000}"/>
    <cellStyle name="20 % - Markeringsfarve4 4 3 4 2" xfId="33020" xr:uid="{00000000-0005-0000-0000-0000A10A0000}"/>
    <cellStyle name="20 % - Markeringsfarve4 4 3 5" xfId="30127" xr:uid="{00000000-0005-0000-0000-0000A20A0000}"/>
    <cellStyle name="20 % - Markeringsfarve4 4 3 6" xfId="27579" xr:uid="{00000000-0005-0000-0000-0000A30A0000}"/>
    <cellStyle name="20 % - Markeringsfarve4 4 4" xfId="10249" xr:uid="{00000000-0005-0000-0000-0000A40A0000}"/>
    <cellStyle name="20 % - Markeringsfarve4 4 4 2" xfId="10250" xr:uid="{00000000-0005-0000-0000-0000A50A0000}"/>
    <cellStyle name="20 % - Markeringsfarve4 4 4 2 2" xfId="27586" xr:uid="{00000000-0005-0000-0000-0000A60A0000}"/>
    <cellStyle name="20 % - Markeringsfarve4 4 4 2 2 2" xfId="32355" xr:uid="{00000000-0005-0000-0000-0000A70A0000}"/>
    <cellStyle name="20 % - Markeringsfarve4 4 4 2 3" xfId="30922" xr:uid="{00000000-0005-0000-0000-0000A80A0000}"/>
    <cellStyle name="20 % - Markeringsfarve4 4 4 2 4" xfId="27585" xr:uid="{00000000-0005-0000-0000-0000A90A0000}"/>
    <cellStyle name="20 % - Markeringsfarve4 4 4 3" xfId="10251" xr:uid="{00000000-0005-0000-0000-0000AA0A0000}"/>
    <cellStyle name="20 % - Markeringsfarve4 4 4 3 2" xfId="31654" xr:uid="{00000000-0005-0000-0000-0000AB0A0000}"/>
    <cellStyle name="20 % - Markeringsfarve4 4 4 3 3" xfId="27587" xr:uid="{00000000-0005-0000-0000-0000AC0A0000}"/>
    <cellStyle name="20 % - Markeringsfarve4 4 4 4" xfId="27588" xr:uid="{00000000-0005-0000-0000-0000AD0A0000}"/>
    <cellStyle name="20 % - Markeringsfarve4 4 4 4 2" xfId="33238" xr:uid="{00000000-0005-0000-0000-0000AE0A0000}"/>
    <cellStyle name="20 % - Markeringsfarve4 4 4 5" xfId="30128" xr:uid="{00000000-0005-0000-0000-0000AF0A0000}"/>
    <cellStyle name="20 % - Markeringsfarve4 4 4 6" xfId="27584" xr:uid="{00000000-0005-0000-0000-0000B00A0000}"/>
    <cellStyle name="20 % - Markeringsfarve4 4 5" xfId="10252" xr:uid="{00000000-0005-0000-0000-0000B10A0000}"/>
    <cellStyle name="20 % - Markeringsfarve4 4 5 2" xfId="10253" xr:uid="{00000000-0005-0000-0000-0000B20A0000}"/>
    <cellStyle name="20 % - Markeringsfarve4 4 5 2 2" xfId="27591" xr:uid="{00000000-0005-0000-0000-0000B30A0000}"/>
    <cellStyle name="20 % - Markeringsfarve4 4 5 2 2 2" xfId="32472" xr:uid="{00000000-0005-0000-0000-0000B40A0000}"/>
    <cellStyle name="20 % - Markeringsfarve4 4 5 2 3" xfId="31021" xr:uid="{00000000-0005-0000-0000-0000B50A0000}"/>
    <cellStyle name="20 % - Markeringsfarve4 4 5 2 4" xfId="27590" xr:uid="{00000000-0005-0000-0000-0000B60A0000}"/>
    <cellStyle name="20 % - Markeringsfarve4 4 5 3" xfId="10254" xr:uid="{00000000-0005-0000-0000-0000B70A0000}"/>
    <cellStyle name="20 % - Markeringsfarve4 4 5 3 2" xfId="31771" xr:uid="{00000000-0005-0000-0000-0000B80A0000}"/>
    <cellStyle name="20 % - Markeringsfarve4 4 5 3 3" xfId="27592" xr:uid="{00000000-0005-0000-0000-0000B90A0000}"/>
    <cellStyle name="20 % - Markeringsfarve4 4 5 4" xfId="27593" xr:uid="{00000000-0005-0000-0000-0000BA0A0000}"/>
    <cellStyle name="20 % - Markeringsfarve4 4 5 4 2" xfId="32964" xr:uid="{00000000-0005-0000-0000-0000BB0A0000}"/>
    <cellStyle name="20 % - Markeringsfarve4 4 5 5" xfId="30129" xr:uid="{00000000-0005-0000-0000-0000BC0A0000}"/>
    <cellStyle name="20 % - Markeringsfarve4 4 5 6" xfId="27589" xr:uid="{00000000-0005-0000-0000-0000BD0A0000}"/>
    <cellStyle name="20 % - Markeringsfarve4 4 6" xfId="10255" xr:uid="{00000000-0005-0000-0000-0000BE0A0000}"/>
    <cellStyle name="20 % - Markeringsfarve4 4 6 2" xfId="10256" xr:uid="{00000000-0005-0000-0000-0000BF0A0000}"/>
    <cellStyle name="20 % - Markeringsfarve4 4 6 2 2" xfId="27596" xr:uid="{00000000-0005-0000-0000-0000C00A0000}"/>
    <cellStyle name="20 % - Markeringsfarve4 4 6 2 2 2" xfId="32578" xr:uid="{00000000-0005-0000-0000-0000C10A0000}"/>
    <cellStyle name="20 % - Markeringsfarve4 4 6 2 3" xfId="31116" xr:uid="{00000000-0005-0000-0000-0000C20A0000}"/>
    <cellStyle name="20 % - Markeringsfarve4 4 6 2 4" xfId="27595" xr:uid="{00000000-0005-0000-0000-0000C30A0000}"/>
    <cellStyle name="20 % - Markeringsfarve4 4 6 3" xfId="10257" xr:uid="{00000000-0005-0000-0000-0000C40A0000}"/>
    <cellStyle name="20 % - Markeringsfarve4 4 6 3 2" xfId="31878" xr:uid="{00000000-0005-0000-0000-0000C50A0000}"/>
    <cellStyle name="20 % - Markeringsfarve4 4 6 3 3" xfId="27597" xr:uid="{00000000-0005-0000-0000-0000C60A0000}"/>
    <cellStyle name="20 % - Markeringsfarve4 4 6 4" xfId="27598" xr:uid="{00000000-0005-0000-0000-0000C70A0000}"/>
    <cellStyle name="20 % - Markeringsfarve4 4 6 4 2" xfId="33188" xr:uid="{00000000-0005-0000-0000-0000C80A0000}"/>
    <cellStyle name="20 % - Markeringsfarve4 4 6 5" xfId="30130" xr:uid="{00000000-0005-0000-0000-0000C90A0000}"/>
    <cellStyle name="20 % - Markeringsfarve4 4 6 6" xfId="27594" xr:uid="{00000000-0005-0000-0000-0000CA0A0000}"/>
    <cellStyle name="20 % - Markeringsfarve4 4 7" xfId="10258" xr:uid="{00000000-0005-0000-0000-0000CB0A0000}"/>
    <cellStyle name="20 % - Markeringsfarve4 4 7 2" xfId="10259" xr:uid="{00000000-0005-0000-0000-0000CC0A0000}"/>
    <cellStyle name="20 % - Markeringsfarve4 4 7 2 2" xfId="32013" xr:uid="{00000000-0005-0000-0000-0000CD0A0000}"/>
    <cellStyle name="20 % - Markeringsfarve4 4 7 2 3" xfId="27600" xr:uid="{00000000-0005-0000-0000-0000CE0A0000}"/>
    <cellStyle name="20 % - Markeringsfarve4 4 7 3" xfId="30621" xr:uid="{00000000-0005-0000-0000-0000CF0A0000}"/>
    <cellStyle name="20 % - Markeringsfarve4 4 7 4" xfId="27599" xr:uid="{00000000-0005-0000-0000-0000D00A0000}"/>
    <cellStyle name="20 % - Markeringsfarve4 4 8" xfId="10260" xr:uid="{00000000-0005-0000-0000-0000D10A0000}"/>
    <cellStyle name="20 % - Markeringsfarve4 4 8 2" xfId="31253" xr:uid="{00000000-0005-0000-0000-0000D20A0000}"/>
    <cellStyle name="20 % - Markeringsfarve4 4 8 3" xfId="27601" xr:uid="{00000000-0005-0000-0000-0000D30A0000}"/>
    <cellStyle name="20 % - Markeringsfarve4 4 9" xfId="27602" xr:uid="{00000000-0005-0000-0000-0000D40A0000}"/>
    <cellStyle name="20 % - Markeringsfarve4 4 9 2" xfId="33034" xr:uid="{00000000-0005-0000-0000-0000D50A0000}"/>
    <cellStyle name="20 % - Markeringsfarve4 5" xfId="784" xr:uid="{00000000-0005-0000-0000-0000D60A0000}"/>
    <cellStyle name="20 % - Markeringsfarve4 5 10" xfId="30131" xr:uid="{00000000-0005-0000-0000-0000D70A0000}"/>
    <cellStyle name="20 % - Markeringsfarve4 5 11" xfId="27603" xr:uid="{00000000-0005-0000-0000-0000D80A0000}"/>
    <cellStyle name="20 % - Markeringsfarve4 5 2" xfId="785" xr:uid="{00000000-0005-0000-0000-0000D90A0000}"/>
    <cellStyle name="20 % - Markeringsfarve4 5 2 2" xfId="10261" xr:uid="{00000000-0005-0000-0000-0000DA0A0000}"/>
    <cellStyle name="20 % - Markeringsfarve4 5 2 2 2" xfId="27606" xr:uid="{00000000-0005-0000-0000-0000DB0A0000}"/>
    <cellStyle name="20 % - Markeringsfarve4 5 2 2 2 2" xfId="32158" xr:uid="{00000000-0005-0000-0000-0000DC0A0000}"/>
    <cellStyle name="20 % - Markeringsfarve4 5 2 2 3" xfId="30753" xr:uid="{00000000-0005-0000-0000-0000DD0A0000}"/>
    <cellStyle name="20 % - Markeringsfarve4 5 2 2 4" xfId="27605" xr:uid="{00000000-0005-0000-0000-0000DE0A0000}"/>
    <cellStyle name="20 % - Markeringsfarve4 5 2 3" xfId="10262" xr:uid="{00000000-0005-0000-0000-0000DF0A0000}"/>
    <cellStyle name="20 % - Markeringsfarve4 5 2 3 2" xfId="31411" xr:uid="{00000000-0005-0000-0000-0000E00A0000}"/>
    <cellStyle name="20 % - Markeringsfarve4 5 2 3 3" xfId="27607" xr:uid="{00000000-0005-0000-0000-0000E10A0000}"/>
    <cellStyle name="20 % - Markeringsfarve4 5 2 4" xfId="27608" xr:uid="{00000000-0005-0000-0000-0000E20A0000}"/>
    <cellStyle name="20 % - Markeringsfarve4 5 2 4 2" xfId="33149" xr:uid="{00000000-0005-0000-0000-0000E30A0000}"/>
    <cellStyle name="20 % - Markeringsfarve4 5 2 5" xfId="30132" xr:uid="{00000000-0005-0000-0000-0000E40A0000}"/>
    <cellStyle name="20 % - Markeringsfarve4 5 2 6" xfId="27604" xr:uid="{00000000-0005-0000-0000-0000E50A0000}"/>
    <cellStyle name="20 % - Markeringsfarve4 5 3" xfId="10263" xr:uid="{00000000-0005-0000-0000-0000E60A0000}"/>
    <cellStyle name="20 % - Markeringsfarve4 5 3 2" xfId="10264" xr:uid="{00000000-0005-0000-0000-0000E70A0000}"/>
    <cellStyle name="20 % - Markeringsfarve4 5 3 2 2" xfId="27611" xr:uid="{00000000-0005-0000-0000-0000E80A0000}"/>
    <cellStyle name="20 % - Markeringsfarve4 5 3 2 2 2" xfId="32226" xr:uid="{00000000-0005-0000-0000-0000E90A0000}"/>
    <cellStyle name="20 % - Markeringsfarve4 5 3 2 3" xfId="30815" xr:uid="{00000000-0005-0000-0000-0000EA0A0000}"/>
    <cellStyle name="20 % - Markeringsfarve4 5 3 2 4" xfId="27610" xr:uid="{00000000-0005-0000-0000-0000EB0A0000}"/>
    <cellStyle name="20 % - Markeringsfarve4 5 3 3" xfId="10265" xr:uid="{00000000-0005-0000-0000-0000EC0A0000}"/>
    <cellStyle name="20 % - Markeringsfarve4 5 3 3 2" xfId="31479" xr:uid="{00000000-0005-0000-0000-0000ED0A0000}"/>
    <cellStyle name="20 % - Markeringsfarve4 5 3 3 3" xfId="27612" xr:uid="{00000000-0005-0000-0000-0000EE0A0000}"/>
    <cellStyle name="20 % - Markeringsfarve4 5 3 4" xfId="27613" xr:uid="{00000000-0005-0000-0000-0000EF0A0000}"/>
    <cellStyle name="20 % - Markeringsfarve4 5 3 4 2" xfId="32877" xr:uid="{00000000-0005-0000-0000-0000F00A0000}"/>
    <cellStyle name="20 % - Markeringsfarve4 5 3 5" xfId="30133" xr:uid="{00000000-0005-0000-0000-0000F10A0000}"/>
    <cellStyle name="20 % - Markeringsfarve4 5 3 6" xfId="27609" xr:uid="{00000000-0005-0000-0000-0000F20A0000}"/>
    <cellStyle name="20 % - Markeringsfarve4 5 4" xfId="10266" xr:uid="{00000000-0005-0000-0000-0000F30A0000}"/>
    <cellStyle name="20 % - Markeringsfarve4 5 4 2" xfId="10267" xr:uid="{00000000-0005-0000-0000-0000F40A0000}"/>
    <cellStyle name="20 % - Markeringsfarve4 5 4 2 2" xfId="27616" xr:uid="{00000000-0005-0000-0000-0000F50A0000}"/>
    <cellStyle name="20 % - Markeringsfarve4 5 4 2 2 2" xfId="32394" xr:uid="{00000000-0005-0000-0000-0000F60A0000}"/>
    <cellStyle name="20 % - Markeringsfarve4 5 4 2 3" xfId="30955" xr:uid="{00000000-0005-0000-0000-0000F70A0000}"/>
    <cellStyle name="20 % - Markeringsfarve4 5 4 2 4" xfId="27615" xr:uid="{00000000-0005-0000-0000-0000F80A0000}"/>
    <cellStyle name="20 % - Markeringsfarve4 5 4 3" xfId="10268" xr:uid="{00000000-0005-0000-0000-0000F90A0000}"/>
    <cellStyle name="20 % - Markeringsfarve4 5 4 3 2" xfId="31693" xr:uid="{00000000-0005-0000-0000-0000FA0A0000}"/>
    <cellStyle name="20 % - Markeringsfarve4 5 4 3 3" xfId="27617" xr:uid="{00000000-0005-0000-0000-0000FB0A0000}"/>
    <cellStyle name="20 % - Markeringsfarve4 5 4 4" xfId="27618" xr:uid="{00000000-0005-0000-0000-0000FC0A0000}"/>
    <cellStyle name="20 % - Markeringsfarve4 5 4 4 2" xfId="33107" xr:uid="{00000000-0005-0000-0000-0000FD0A0000}"/>
    <cellStyle name="20 % - Markeringsfarve4 5 4 5" xfId="30134" xr:uid="{00000000-0005-0000-0000-0000FE0A0000}"/>
    <cellStyle name="20 % - Markeringsfarve4 5 4 6" xfId="27614" xr:uid="{00000000-0005-0000-0000-0000FF0A0000}"/>
    <cellStyle name="20 % - Markeringsfarve4 5 5" xfId="10269" xr:uid="{00000000-0005-0000-0000-0000000B0000}"/>
    <cellStyle name="20 % - Markeringsfarve4 5 5 2" xfId="10270" xr:uid="{00000000-0005-0000-0000-0000010B0000}"/>
    <cellStyle name="20 % - Markeringsfarve4 5 5 2 2" xfId="27621" xr:uid="{00000000-0005-0000-0000-0000020B0000}"/>
    <cellStyle name="20 % - Markeringsfarve4 5 5 2 2 2" xfId="32511" xr:uid="{00000000-0005-0000-0000-0000030B0000}"/>
    <cellStyle name="20 % - Markeringsfarve4 5 5 2 3" xfId="31054" xr:uid="{00000000-0005-0000-0000-0000040B0000}"/>
    <cellStyle name="20 % - Markeringsfarve4 5 5 2 4" xfId="27620" xr:uid="{00000000-0005-0000-0000-0000050B0000}"/>
    <cellStyle name="20 % - Markeringsfarve4 5 5 3" xfId="10271" xr:uid="{00000000-0005-0000-0000-0000060B0000}"/>
    <cellStyle name="20 % - Markeringsfarve4 5 5 3 2" xfId="31810" xr:uid="{00000000-0005-0000-0000-0000070B0000}"/>
    <cellStyle name="20 % - Markeringsfarve4 5 5 3 3" xfId="27622" xr:uid="{00000000-0005-0000-0000-0000080B0000}"/>
    <cellStyle name="20 % - Markeringsfarve4 5 5 4" xfId="27623" xr:uid="{00000000-0005-0000-0000-0000090B0000}"/>
    <cellStyle name="20 % - Markeringsfarve4 5 5 4 2" xfId="32759" xr:uid="{00000000-0005-0000-0000-00000A0B0000}"/>
    <cellStyle name="20 % - Markeringsfarve4 5 5 5" xfId="30135" xr:uid="{00000000-0005-0000-0000-00000B0B0000}"/>
    <cellStyle name="20 % - Markeringsfarve4 5 5 6" xfId="27619" xr:uid="{00000000-0005-0000-0000-00000C0B0000}"/>
    <cellStyle name="20 % - Markeringsfarve4 5 6" xfId="10272" xr:uid="{00000000-0005-0000-0000-00000D0B0000}"/>
    <cellStyle name="20 % - Markeringsfarve4 5 6 2" xfId="10273" xr:uid="{00000000-0005-0000-0000-00000E0B0000}"/>
    <cellStyle name="20 % - Markeringsfarve4 5 6 2 2" xfId="27626" xr:uid="{00000000-0005-0000-0000-00000F0B0000}"/>
    <cellStyle name="20 % - Markeringsfarve4 5 6 2 2 2" xfId="32579" xr:uid="{00000000-0005-0000-0000-0000100B0000}"/>
    <cellStyle name="20 % - Markeringsfarve4 5 6 2 3" xfId="31117" xr:uid="{00000000-0005-0000-0000-0000110B0000}"/>
    <cellStyle name="20 % - Markeringsfarve4 5 6 2 4" xfId="27625" xr:uid="{00000000-0005-0000-0000-0000120B0000}"/>
    <cellStyle name="20 % - Markeringsfarve4 5 6 3" xfId="10274" xr:uid="{00000000-0005-0000-0000-0000130B0000}"/>
    <cellStyle name="20 % - Markeringsfarve4 5 6 3 2" xfId="31879" xr:uid="{00000000-0005-0000-0000-0000140B0000}"/>
    <cellStyle name="20 % - Markeringsfarve4 5 6 3 3" xfId="27627" xr:uid="{00000000-0005-0000-0000-0000150B0000}"/>
    <cellStyle name="20 % - Markeringsfarve4 5 6 4" xfId="27628" xr:uid="{00000000-0005-0000-0000-0000160B0000}"/>
    <cellStyle name="20 % - Markeringsfarve4 5 6 4 2" xfId="33062" xr:uid="{00000000-0005-0000-0000-0000170B0000}"/>
    <cellStyle name="20 % - Markeringsfarve4 5 6 5" xfId="30136" xr:uid="{00000000-0005-0000-0000-0000180B0000}"/>
    <cellStyle name="20 % - Markeringsfarve4 5 6 6" xfId="27624" xr:uid="{00000000-0005-0000-0000-0000190B0000}"/>
    <cellStyle name="20 % - Markeringsfarve4 5 7" xfId="10275" xr:uid="{00000000-0005-0000-0000-00001A0B0000}"/>
    <cellStyle name="20 % - Markeringsfarve4 5 7 2" xfId="10276" xr:uid="{00000000-0005-0000-0000-00001B0B0000}"/>
    <cellStyle name="20 % - Markeringsfarve4 5 7 2 2" xfId="32046" xr:uid="{00000000-0005-0000-0000-00001C0B0000}"/>
    <cellStyle name="20 % - Markeringsfarve4 5 7 2 3" xfId="27630" xr:uid="{00000000-0005-0000-0000-00001D0B0000}"/>
    <cellStyle name="20 % - Markeringsfarve4 5 7 3" xfId="30654" xr:uid="{00000000-0005-0000-0000-00001E0B0000}"/>
    <cellStyle name="20 % - Markeringsfarve4 5 7 4" xfId="27629" xr:uid="{00000000-0005-0000-0000-00001F0B0000}"/>
    <cellStyle name="20 % - Markeringsfarve4 5 8" xfId="10277" xr:uid="{00000000-0005-0000-0000-0000200B0000}"/>
    <cellStyle name="20 % - Markeringsfarve4 5 8 2" xfId="31292" xr:uid="{00000000-0005-0000-0000-0000210B0000}"/>
    <cellStyle name="20 % - Markeringsfarve4 5 8 3" xfId="27631" xr:uid="{00000000-0005-0000-0000-0000220B0000}"/>
    <cellStyle name="20 % - Markeringsfarve4 5 9" xfId="27632" xr:uid="{00000000-0005-0000-0000-0000230B0000}"/>
    <cellStyle name="20 % - Markeringsfarve4 5 9 2" xfId="32917" xr:uid="{00000000-0005-0000-0000-0000240B0000}"/>
    <cellStyle name="20 % - Markeringsfarve4 6" xfId="786" xr:uid="{00000000-0005-0000-0000-0000250B0000}"/>
    <cellStyle name="20 % - Markeringsfarve4 6 2" xfId="787" xr:uid="{00000000-0005-0000-0000-0000260B0000}"/>
    <cellStyle name="20 % - Markeringsfarve4 6 2 2" xfId="10278" xr:uid="{00000000-0005-0000-0000-0000270B0000}"/>
    <cellStyle name="20 % - Markeringsfarve4 6 2 2 2" xfId="27636" xr:uid="{00000000-0005-0000-0000-0000280B0000}"/>
    <cellStyle name="20 % - Markeringsfarve4 6 2 2 2 2" xfId="32227" xr:uid="{00000000-0005-0000-0000-0000290B0000}"/>
    <cellStyle name="20 % - Markeringsfarve4 6 2 2 3" xfId="30816" xr:uid="{00000000-0005-0000-0000-00002A0B0000}"/>
    <cellStyle name="20 % - Markeringsfarve4 6 2 2 4" xfId="27635" xr:uid="{00000000-0005-0000-0000-00002B0B0000}"/>
    <cellStyle name="20 % - Markeringsfarve4 6 2 3" xfId="10279" xr:uid="{00000000-0005-0000-0000-00002C0B0000}"/>
    <cellStyle name="20 % - Markeringsfarve4 6 2 3 2" xfId="31480" xr:uid="{00000000-0005-0000-0000-00002D0B0000}"/>
    <cellStyle name="20 % - Markeringsfarve4 6 2 3 3" xfId="27637" xr:uid="{00000000-0005-0000-0000-00002E0B0000}"/>
    <cellStyle name="20 % - Markeringsfarve4 6 2 4" xfId="27638" xr:uid="{00000000-0005-0000-0000-00002F0B0000}"/>
    <cellStyle name="20 % - Markeringsfarve4 6 2 4 2" xfId="32670" xr:uid="{00000000-0005-0000-0000-0000300B0000}"/>
    <cellStyle name="20 % - Markeringsfarve4 6 2 5" xfId="30138" xr:uid="{00000000-0005-0000-0000-0000310B0000}"/>
    <cellStyle name="20 % - Markeringsfarve4 6 2 6" xfId="27634" xr:uid="{00000000-0005-0000-0000-0000320B0000}"/>
    <cellStyle name="20 % - Markeringsfarve4 6 3" xfId="10280" xr:uid="{00000000-0005-0000-0000-0000330B0000}"/>
    <cellStyle name="20 % - Markeringsfarve4 6 3 2" xfId="27640" xr:uid="{00000000-0005-0000-0000-0000340B0000}"/>
    <cellStyle name="20 % - Markeringsfarve4 6 3 2 2" xfId="32080" xr:uid="{00000000-0005-0000-0000-0000350B0000}"/>
    <cellStyle name="20 % - Markeringsfarve4 6 3 3" xfId="30687" xr:uid="{00000000-0005-0000-0000-0000360B0000}"/>
    <cellStyle name="20 % - Markeringsfarve4 6 3 4" xfId="27639" xr:uid="{00000000-0005-0000-0000-0000370B0000}"/>
    <cellStyle name="20 % - Markeringsfarve4 6 4" xfId="10281" xr:uid="{00000000-0005-0000-0000-0000380B0000}"/>
    <cellStyle name="20 % - Markeringsfarve4 6 4 2" xfId="31333" xr:uid="{00000000-0005-0000-0000-0000390B0000}"/>
    <cellStyle name="20 % - Markeringsfarve4 6 4 3" xfId="27641" xr:uid="{00000000-0005-0000-0000-00003A0B0000}"/>
    <cellStyle name="20 % - Markeringsfarve4 6 5" xfId="27642" xr:uid="{00000000-0005-0000-0000-00003B0B0000}"/>
    <cellStyle name="20 % - Markeringsfarve4 6 5 2" xfId="32715" xr:uid="{00000000-0005-0000-0000-00003C0B0000}"/>
    <cellStyle name="20 % - Markeringsfarve4 6 6" xfId="30137" xr:uid="{00000000-0005-0000-0000-00003D0B0000}"/>
    <cellStyle name="20 % - Markeringsfarve4 6 7" xfId="27633" xr:uid="{00000000-0005-0000-0000-00003E0B0000}"/>
    <cellStyle name="20 % - Markeringsfarve4 7" xfId="788" xr:uid="{00000000-0005-0000-0000-00003F0B0000}"/>
    <cellStyle name="20 % - Markeringsfarve4 7 2" xfId="10282" xr:uid="{00000000-0005-0000-0000-0000400B0000}"/>
    <cellStyle name="20 % - Markeringsfarve4 7 2 2" xfId="27645" xr:uid="{00000000-0005-0000-0000-0000410B0000}"/>
    <cellStyle name="20 % - Markeringsfarve4 7 2 2 2" xfId="32316" xr:uid="{00000000-0005-0000-0000-0000420B0000}"/>
    <cellStyle name="20 % - Markeringsfarve4 7 2 3" xfId="30889" xr:uid="{00000000-0005-0000-0000-0000430B0000}"/>
    <cellStyle name="20 % - Markeringsfarve4 7 2 4" xfId="27644" xr:uid="{00000000-0005-0000-0000-0000440B0000}"/>
    <cellStyle name="20 % - Markeringsfarve4 7 3" xfId="10283" xr:uid="{00000000-0005-0000-0000-0000450B0000}"/>
    <cellStyle name="20 % - Markeringsfarve4 7 3 2" xfId="31615" xr:uid="{00000000-0005-0000-0000-0000460B0000}"/>
    <cellStyle name="20 % - Markeringsfarve4 7 3 3" xfId="27646" xr:uid="{00000000-0005-0000-0000-0000470B0000}"/>
    <cellStyle name="20 % - Markeringsfarve4 7 4" xfId="27647" xr:uid="{00000000-0005-0000-0000-0000480B0000}"/>
    <cellStyle name="20 % - Markeringsfarve4 7 4 2" xfId="33007" xr:uid="{00000000-0005-0000-0000-0000490B0000}"/>
    <cellStyle name="20 % - Markeringsfarve4 7 5" xfId="30139" xr:uid="{00000000-0005-0000-0000-00004A0B0000}"/>
    <cellStyle name="20 % - Markeringsfarve4 7 6" xfId="27643" xr:uid="{00000000-0005-0000-0000-00004B0B0000}"/>
    <cellStyle name="20 % - Markeringsfarve4 8" xfId="10284" xr:uid="{00000000-0005-0000-0000-00004C0B0000}"/>
    <cellStyle name="20 % - Markeringsfarve4 8 2" xfId="10285" xr:uid="{00000000-0005-0000-0000-00004D0B0000}"/>
    <cellStyle name="20 % - Markeringsfarve4 8 2 2" xfId="27650" xr:uid="{00000000-0005-0000-0000-00004E0B0000}"/>
    <cellStyle name="20 % - Markeringsfarve4 8 2 2 2" xfId="32433" xr:uid="{00000000-0005-0000-0000-00004F0B0000}"/>
    <cellStyle name="20 % - Markeringsfarve4 8 2 3" xfId="30988" xr:uid="{00000000-0005-0000-0000-0000500B0000}"/>
    <cellStyle name="20 % - Markeringsfarve4 8 2 4" xfId="27649" xr:uid="{00000000-0005-0000-0000-0000510B0000}"/>
    <cellStyle name="20 % - Markeringsfarve4 8 3" xfId="10286" xr:uid="{00000000-0005-0000-0000-0000520B0000}"/>
    <cellStyle name="20 % - Markeringsfarve4 8 3 2" xfId="31732" xr:uid="{00000000-0005-0000-0000-0000530B0000}"/>
    <cellStyle name="20 % - Markeringsfarve4 8 3 3" xfId="27651" xr:uid="{00000000-0005-0000-0000-0000540B0000}"/>
    <cellStyle name="20 % - Markeringsfarve4 8 4" xfId="27652" xr:uid="{00000000-0005-0000-0000-0000550B0000}"/>
    <cellStyle name="20 % - Markeringsfarve4 8 4 2" xfId="33237" xr:uid="{00000000-0005-0000-0000-0000560B0000}"/>
    <cellStyle name="20 % - Markeringsfarve4 8 5" xfId="30140" xr:uid="{00000000-0005-0000-0000-0000570B0000}"/>
    <cellStyle name="20 % - Markeringsfarve4 8 6" xfId="27648" xr:uid="{00000000-0005-0000-0000-0000580B0000}"/>
    <cellStyle name="20 % - Markeringsfarve4 9" xfId="10287" xr:uid="{00000000-0005-0000-0000-0000590B0000}"/>
    <cellStyle name="20 % - Markeringsfarve4 9 2" xfId="10288" xr:uid="{00000000-0005-0000-0000-00005A0B0000}"/>
    <cellStyle name="20 % - Markeringsfarve4 9 2 2" xfId="27655" xr:uid="{00000000-0005-0000-0000-00005B0B0000}"/>
    <cellStyle name="20 % - Markeringsfarve4 9 2 2 2" xfId="32571" xr:uid="{00000000-0005-0000-0000-00005C0B0000}"/>
    <cellStyle name="20 % - Markeringsfarve4 9 2 3" xfId="31109" xr:uid="{00000000-0005-0000-0000-00005D0B0000}"/>
    <cellStyle name="20 % - Markeringsfarve4 9 2 4" xfId="27654" xr:uid="{00000000-0005-0000-0000-00005E0B0000}"/>
    <cellStyle name="20 % - Markeringsfarve4 9 3" xfId="10289" xr:uid="{00000000-0005-0000-0000-00005F0B0000}"/>
    <cellStyle name="20 % - Markeringsfarve4 9 3 2" xfId="31871" xr:uid="{00000000-0005-0000-0000-0000600B0000}"/>
    <cellStyle name="20 % - Markeringsfarve4 9 3 3" xfId="27656" xr:uid="{00000000-0005-0000-0000-0000610B0000}"/>
    <cellStyle name="20 % - Markeringsfarve4 9 4" xfId="27657" xr:uid="{00000000-0005-0000-0000-0000620B0000}"/>
    <cellStyle name="20 % - Markeringsfarve4 9 4 2" xfId="32963" xr:uid="{00000000-0005-0000-0000-0000630B0000}"/>
    <cellStyle name="20 % - Markeringsfarve4 9 5" xfId="30141" xr:uid="{00000000-0005-0000-0000-0000640B0000}"/>
    <cellStyle name="20 % - Markeringsfarve4 9 6" xfId="27653" xr:uid="{00000000-0005-0000-0000-0000650B0000}"/>
    <cellStyle name="20 % - Markeringsfarve5" xfId="789" xr:uid="{00000000-0005-0000-0000-0000660B0000}"/>
    <cellStyle name="20 % - Markeringsfarve5 10" xfId="10290" xr:uid="{00000000-0005-0000-0000-0000670B0000}"/>
    <cellStyle name="20 % - Markeringsfarve5 10 2" xfId="10291" xr:uid="{00000000-0005-0000-0000-0000680B0000}"/>
    <cellStyle name="20 % - Markeringsfarve5 10 2 2" xfId="32580" xr:uid="{00000000-0005-0000-0000-0000690B0000}"/>
    <cellStyle name="20 % - Markeringsfarve5 10 3" xfId="10292" xr:uid="{00000000-0005-0000-0000-00006A0B0000}"/>
    <cellStyle name="20 % - Markeringsfarve5 10 3 2" xfId="31880" xr:uid="{00000000-0005-0000-0000-00006B0B0000}"/>
    <cellStyle name="20 % - Markeringsfarve5 10 4" xfId="30142" xr:uid="{00000000-0005-0000-0000-00006C0B0000}"/>
    <cellStyle name="20 % - Markeringsfarve5 11" xfId="10293" xr:uid="{00000000-0005-0000-0000-00006D0B0000}"/>
    <cellStyle name="20 % - Markeringsfarve5 11 2" xfId="10294" xr:uid="{00000000-0005-0000-0000-00006E0B0000}"/>
    <cellStyle name="20 % - Markeringsfarve5 11 2 2" xfId="31980" xr:uid="{00000000-0005-0000-0000-00006F0B0000}"/>
    <cellStyle name="20 % - Markeringsfarve5 11 3" xfId="30143" xr:uid="{00000000-0005-0000-0000-0000700B0000}"/>
    <cellStyle name="20 % - Markeringsfarve5 12" xfId="10295" xr:uid="{00000000-0005-0000-0000-0000710B0000}"/>
    <cellStyle name="20 % - Markeringsfarve5 12 2" xfId="31211" xr:uid="{00000000-0005-0000-0000-0000720B0000}"/>
    <cellStyle name="20 % - Markeringsfarve5 13" xfId="29907" xr:uid="{00000000-0005-0000-0000-0000730B0000}"/>
    <cellStyle name="20 % - Markeringsfarve5 2" xfId="790" xr:uid="{00000000-0005-0000-0000-0000740B0000}"/>
    <cellStyle name="20 % - Markeringsfarve5 2 10" xfId="10296" xr:uid="{00000000-0005-0000-0000-0000750B0000}"/>
    <cellStyle name="20 % - Markeringsfarve5 2 10 2" xfId="31241" xr:uid="{00000000-0005-0000-0000-0000760B0000}"/>
    <cellStyle name="20 % - Markeringsfarve5 2 11" xfId="30144" xr:uid="{00000000-0005-0000-0000-0000770B0000}"/>
    <cellStyle name="20 % - Markeringsfarve5 2 2" xfId="791" xr:uid="{00000000-0005-0000-0000-0000780B0000}"/>
    <cellStyle name="20 % - Markeringsfarve5 2 2 2" xfId="792" xr:uid="{00000000-0005-0000-0000-0000790B0000}"/>
    <cellStyle name="20 % - Markeringsfarve5 2 2 2 2" xfId="10297" xr:uid="{00000000-0005-0000-0000-00007A0B0000}"/>
    <cellStyle name="20 % - Markeringsfarve5 2 2 2 2 2" xfId="32147" xr:uid="{00000000-0005-0000-0000-00007B0B0000}"/>
    <cellStyle name="20 % - Markeringsfarve5 2 2 2 3" xfId="10298" xr:uid="{00000000-0005-0000-0000-00007C0B0000}"/>
    <cellStyle name="20 % - Markeringsfarve5 2 2 2 3 2" xfId="31400" xr:uid="{00000000-0005-0000-0000-00007D0B0000}"/>
    <cellStyle name="20 % - Markeringsfarve5 2 2 2 4" xfId="30146" xr:uid="{00000000-0005-0000-0000-00007E0B0000}"/>
    <cellStyle name="20 % - Markeringsfarve5 2 2 3" xfId="10299" xr:uid="{00000000-0005-0000-0000-00007F0B0000}"/>
    <cellStyle name="20 % - Markeringsfarve5 2 2 3 2" xfId="10300" xr:uid="{00000000-0005-0000-0000-0000800B0000}"/>
    <cellStyle name="20 % - Markeringsfarve5 2 2 3 2 2" xfId="32230" xr:uid="{00000000-0005-0000-0000-0000810B0000}"/>
    <cellStyle name="20 % - Markeringsfarve5 2 2 3 3" xfId="10301" xr:uid="{00000000-0005-0000-0000-0000820B0000}"/>
    <cellStyle name="20 % - Markeringsfarve5 2 2 3 3 2" xfId="31483" xr:uid="{00000000-0005-0000-0000-0000830B0000}"/>
    <cellStyle name="20 % - Markeringsfarve5 2 2 3 4" xfId="30147" xr:uid="{00000000-0005-0000-0000-0000840B0000}"/>
    <cellStyle name="20 % - Markeringsfarve5 2 2 4" xfId="10302" xr:uid="{00000000-0005-0000-0000-0000850B0000}"/>
    <cellStyle name="20 % - Markeringsfarve5 2 2 4 2" xfId="10303" xr:uid="{00000000-0005-0000-0000-0000860B0000}"/>
    <cellStyle name="20 % - Markeringsfarve5 2 2 4 2 2" xfId="32383" xr:uid="{00000000-0005-0000-0000-0000870B0000}"/>
    <cellStyle name="20 % - Markeringsfarve5 2 2 4 3" xfId="10304" xr:uid="{00000000-0005-0000-0000-0000880B0000}"/>
    <cellStyle name="20 % - Markeringsfarve5 2 2 4 3 2" xfId="31682" xr:uid="{00000000-0005-0000-0000-0000890B0000}"/>
    <cellStyle name="20 % - Markeringsfarve5 2 2 4 4" xfId="30148" xr:uid="{00000000-0005-0000-0000-00008A0B0000}"/>
    <cellStyle name="20 % - Markeringsfarve5 2 2 5" xfId="10305" xr:uid="{00000000-0005-0000-0000-00008B0B0000}"/>
    <cellStyle name="20 % - Markeringsfarve5 2 2 5 2" xfId="10306" xr:uid="{00000000-0005-0000-0000-00008C0B0000}"/>
    <cellStyle name="20 % - Markeringsfarve5 2 2 5 2 2" xfId="32500" xr:uid="{00000000-0005-0000-0000-00008D0B0000}"/>
    <cellStyle name="20 % - Markeringsfarve5 2 2 5 3" xfId="10307" xr:uid="{00000000-0005-0000-0000-00008E0B0000}"/>
    <cellStyle name="20 % - Markeringsfarve5 2 2 5 3 2" xfId="31799" xr:uid="{00000000-0005-0000-0000-00008F0B0000}"/>
    <cellStyle name="20 % - Markeringsfarve5 2 2 5 4" xfId="30149" xr:uid="{00000000-0005-0000-0000-0000900B0000}"/>
    <cellStyle name="20 % - Markeringsfarve5 2 2 6" xfId="10308" xr:uid="{00000000-0005-0000-0000-0000910B0000}"/>
    <cellStyle name="20 % - Markeringsfarve5 2 2 6 2" xfId="10309" xr:uid="{00000000-0005-0000-0000-0000920B0000}"/>
    <cellStyle name="20 % - Markeringsfarve5 2 2 6 2 2" xfId="32582" xr:uid="{00000000-0005-0000-0000-0000930B0000}"/>
    <cellStyle name="20 % - Markeringsfarve5 2 2 6 3" xfId="10310" xr:uid="{00000000-0005-0000-0000-0000940B0000}"/>
    <cellStyle name="20 % - Markeringsfarve5 2 2 6 3 2" xfId="31882" xr:uid="{00000000-0005-0000-0000-0000950B0000}"/>
    <cellStyle name="20 % - Markeringsfarve5 2 2 6 4" xfId="30150" xr:uid="{00000000-0005-0000-0000-0000960B0000}"/>
    <cellStyle name="20 % - Markeringsfarve5 2 2 7" xfId="10311" xr:uid="{00000000-0005-0000-0000-0000970B0000}"/>
    <cellStyle name="20 % - Markeringsfarve5 2 2 7 2" xfId="10312" xr:uid="{00000000-0005-0000-0000-0000980B0000}"/>
    <cellStyle name="20 % - Markeringsfarve5 2 2 8" xfId="10313" xr:uid="{00000000-0005-0000-0000-0000990B0000}"/>
    <cellStyle name="20 % - Markeringsfarve5 2 2 8 2" xfId="31281" xr:uid="{00000000-0005-0000-0000-00009A0B0000}"/>
    <cellStyle name="20 % - Markeringsfarve5 2 2 9" xfId="30145" xr:uid="{00000000-0005-0000-0000-00009B0B0000}"/>
    <cellStyle name="20 % - Markeringsfarve5 2 3" xfId="793" xr:uid="{00000000-0005-0000-0000-00009C0B0000}"/>
    <cellStyle name="20 % - Markeringsfarve5 2 3 2" xfId="794" xr:uid="{00000000-0005-0000-0000-00009D0B0000}"/>
    <cellStyle name="20 % - Markeringsfarve5 2 3 2 2" xfId="10314" xr:uid="{00000000-0005-0000-0000-00009E0B0000}"/>
    <cellStyle name="20 % - Markeringsfarve5 2 3 2 2 2" xfId="32186" xr:uid="{00000000-0005-0000-0000-00009F0B0000}"/>
    <cellStyle name="20 % - Markeringsfarve5 2 3 2 3" xfId="10315" xr:uid="{00000000-0005-0000-0000-0000A00B0000}"/>
    <cellStyle name="20 % - Markeringsfarve5 2 3 2 3 2" xfId="31439" xr:uid="{00000000-0005-0000-0000-0000A10B0000}"/>
    <cellStyle name="20 % - Markeringsfarve5 2 3 2 4" xfId="30152" xr:uid="{00000000-0005-0000-0000-0000A20B0000}"/>
    <cellStyle name="20 % - Markeringsfarve5 2 3 3" xfId="10316" xr:uid="{00000000-0005-0000-0000-0000A30B0000}"/>
    <cellStyle name="20 % - Markeringsfarve5 2 3 3 2" xfId="10317" xr:uid="{00000000-0005-0000-0000-0000A40B0000}"/>
    <cellStyle name="20 % - Markeringsfarve5 2 3 3 2 2" xfId="32231" xr:uid="{00000000-0005-0000-0000-0000A50B0000}"/>
    <cellStyle name="20 % - Markeringsfarve5 2 3 3 3" xfId="10318" xr:uid="{00000000-0005-0000-0000-0000A60B0000}"/>
    <cellStyle name="20 % - Markeringsfarve5 2 3 3 3 2" xfId="31484" xr:uid="{00000000-0005-0000-0000-0000A70B0000}"/>
    <cellStyle name="20 % - Markeringsfarve5 2 3 3 4" xfId="30153" xr:uid="{00000000-0005-0000-0000-0000A80B0000}"/>
    <cellStyle name="20 % - Markeringsfarve5 2 3 4" xfId="10319" xr:uid="{00000000-0005-0000-0000-0000A90B0000}"/>
    <cellStyle name="20 % - Markeringsfarve5 2 3 4 2" xfId="10320" xr:uid="{00000000-0005-0000-0000-0000AA0B0000}"/>
    <cellStyle name="20 % - Markeringsfarve5 2 3 4 2 2" xfId="32422" xr:uid="{00000000-0005-0000-0000-0000AB0B0000}"/>
    <cellStyle name="20 % - Markeringsfarve5 2 3 4 3" xfId="10321" xr:uid="{00000000-0005-0000-0000-0000AC0B0000}"/>
    <cellStyle name="20 % - Markeringsfarve5 2 3 4 3 2" xfId="31721" xr:uid="{00000000-0005-0000-0000-0000AD0B0000}"/>
    <cellStyle name="20 % - Markeringsfarve5 2 3 4 4" xfId="30154" xr:uid="{00000000-0005-0000-0000-0000AE0B0000}"/>
    <cellStyle name="20 % - Markeringsfarve5 2 3 5" xfId="10322" xr:uid="{00000000-0005-0000-0000-0000AF0B0000}"/>
    <cellStyle name="20 % - Markeringsfarve5 2 3 5 2" xfId="10323" xr:uid="{00000000-0005-0000-0000-0000B00B0000}"/>
    <cellStyle name="20 % - Markeringsfarve5 2 3 5 2 2" xfId="32539" xr:uid="{00000000-0005-0000-0000-0000B10B0000}"/>
    <cellStyle name="20 % - Markeringsfarve5 2 3 5 3" xfId="10324" xr:uid="{00000000-0005-0000-0000-0000B20B0000}"/>
    <cellStyle name="20 % - Markeringsfarve5 2 3 5 3 2" xfId="31838" xr:uid="{00000000-0005-0000-0000-0000B30B0000}"/>
    <cellStyle name="20 % - Markeringsfarve5 2 3 5 4" xfId="30155" xr:uid="{00000000-0005-0000-0000-0000B40B0000}"/>
    <cellStyle name="20 % - Markeringsfarve5 2 3 6" xfId="10325" xr:uid="{00000000-0005-0000-0000-0000B50B0000}"/>
    <cellStyle name="20 % - Markeringsfarve5 2 3 6 2" xfId="10326" xr:uid="{00000000-0005-0000-0000-0000B60B0000}"/>
    <cellStyle name="20 % - Markeringsfarve5 2 3 6 2 2" xfId="32583" xr:uid="{00000000-0005-0000-0000-0000B70B0000}"/>
    <cellStyle name="20 % - Markeringsfarve5 2 3 6 3" xfId="10327" xr:uid="{00000000-0005-0000-0000-0000B80B0000}"/>
    <cellStyle name="20 % - Markeringsfarve5 2 3 6 3 2" xfId="31883" xr:uid="{00000000-0005-0000-0000-0000B90B0000}"/>
    <cellStyle name="20 % - Markeringsfarve5 2 3 6 4" xfId="30156" xr:uid="{00000000-0005-0000-0000-0000BA0B0000}"/>
    <cellStyle name="20 % - Markeringsfarve5 2 3 7" xfId="10328" xr:uid="{00000000-0005-0000-0000-0000BB0B0000}"/>
    <cellStyle name="20 % - Markeringsfarve5 2 3 7 2" xfId="10329" xr:uid="{00000000-0005-0000-0000-0000BC0B0000}"/>
    <cellStyle name="20 % - Markeringsfarve5 2 3 8" xfId="10330" xr:uid="{00000000-0005-0000-0000-0000BD0B0000}"/>
    <cellStyle name="20 % - Markeringsfarve5 2 3 8 2" xfId="31320" xr:uid="{00000000-0005-0000-0000-0000BE0B0000}"/>
    <cellStyle name="20 % - Markeringsfarve5 2 3 9" xfId="30151" xr:uid="{00000000-0005-0000-0000-0000BF0B0000}"/>
    <cellStyle name="20 % - Markeringsfarve5 2 4" xfId="795" xr:uid="{00000000-0005-0000-0000-0000C00B0000}"/>
    <cellStyle name="20 % - Markeringsfarve5 2 4 2" xfId="10331" xr:uid="{00000000-0005-0000-0000-0000C10B0000}"/>
    <cellStyle name="20 % - Markeringsfarve5 2 4 2 2" xfId="32108" xr:uid="{00000000-0005-0000-0000-0000C20B0000}"/>
    <cellStyle name="20 % - Markeringsfarve5 2 4 3" xfId="10332" xr:uid="{00000000-0005-0000-0000-0000C30B0000}"/>
    <cellStyle name="20 % - Markeringsfarve5 2 4 3 2" xfId="31361" xr:uid="{00000000-0005-0000-0000-0000C40B0000}"/>
    <cellStyle name="20 % - Markeringsfarve5 2 4 4" xfId="30157" xr:uid="{00000000-0005-0000-0000-0000C50B0000}"/>
    <cellStyle name="20 % - Markeringsfarve5 2 5" xfId="10333" xr:uid="{00000000-0005-0000-0000-0000C60B0000}"/>
    <cellStyle name="20 % - Markeringsfarve5 2 5 2" xfId="10334" xr:uid="{00000000-0005-0000-0000-0000C70B0000}"/>
    <cellStyle name="20 % - Markeringsfarve5 2 5 2 2" xfId="32229" xr:uid="{00000000-0005-0000-0000-0000C80B0000}"/>
    <cellStyle name="20 % - Markeringsfarve5 2 5 3" xfId="10335" xr:uid="{00000000-0005-0000-0000-0000C90B0000}"/>
    <cellStyle name="20 % - Markeringsfarve5 2 5 3 2" xfId="31482" xr:uid="{00000000-0005-0000-0000-0000CA0B0000}"/>
    <cellStyle name="20 % - Markeringsfarve5 2 5 4" xfId="30158" xr:uid="{00000000-0005-0000-0000-0000CB0B0000}"/>
    <cellStyle name="20 % - Markeringsfarve5 2 6" xfId="10336" xr:uid="{00000000-0005-0000-0000-0000CC0B0000}"/>
    <cellStyle name="20 % - Markeringsfarve5 2 6 2" xfId="10337" xr:uid="{00000000-0005-0000-0000-0000CD0B0000}"/>
    <cellStyle name="20 % - Markeringsfarve5 2 6 2 2" xfId="32344" xr:uid="{00000000-0005-0000-0000-0000CE0B0000}"/>
    <cellStyle name="20 % - Markeringsfarve5 2 6 3" xfId="10338" xr:uid="{00000000-0005-0000-0000-0000CF0B0000}"/>
    <cellStyle name="20 % - Markeringsfarve5 2 6 3 2" xfId="31643" xr:uid="{00000000-0005-0000-0000-0000D00B0000}"/>
    <cellStyle name="20 % - Markeringsfarve5 2 6 4" xfId="30159" xr:uid="{00000000-0005-0000-0000-0000D10B0000}"/>
    <cellStyle name="20 % - Markeringsfarve5 2 7" xfId="10339" xr:uid="{00000000-0005-0000-0000-0000D20B0000}"/>
    <cellStyle name="20 % - Markeringsfarve5 2 7 2" xfId="10340" xr:uid="{00000000-0005-0000-0000-0000D30B0000}"/>
    <cellStyle name="20 % - Markeringsfarve5 2 7 2 2" xfId="32461" xr:uid="{00000000-0005-0000-0000-0000D40B0000}"/>
    <cellStyle name="20 % - Markeringsfarve5 2 7 3" xfId="10341" xr:uid="{00000000-0005-0000-0000-0000D50B0000}"/>
    <cellStyle name="20 % - Markeringsfarve5 2 7 3 2" xfId="31760" xr:uid="{00000000-0005-0000-0000-0000D60B0000}"/>
    <cellStyle name="20 % - Markeringsfarve5 2 7 4" xfId="30160" xr:uid="{00000000-0005-0000-0000-0000D70B0000}"/>
    <cellStyle name="20 % - Markeringsfarve5 2 8" xfId="10342" xr:uid="{00000000-0005-0000-0000-0000D80B0000}"/>
    <cellStyle name="20 % - Markeringsfarve5 2 8 2" xfId="10343" xr:uid="{00000000-0005-0000-0000-0000D90B0000}"/>
    <cellStyle name="20 % - Markeringsfarve5 2 8 2 2" xfId="32581" xr:uid="{00000000-0005-0000-0000-0000DA0B0000}"/>
    <cellStyle name="20 % - Markeringsfarve5 2 8 3" xfId="10344" xr:uid="{00000000-0005-0000-0000-0000DB0B0000}"/>
    <cellStyle name="20 % - Markeringsfarve5 2 8 3 2" xfId="31881" xr:uid="{00000000-0005-0000-0000-0000DC0B0000}"/>
    <cellStyle name="20 % - Markeringsfarve5 2 8 4" xfId="30161" xr:uid="{00000000-0005-0000-0000-0000DD0B0000}"/>
    <cellStyle name="20 % - Markeringsfarve5 2 9" xfId="10345" xr:uid="{00000000-0005-0000-0000-0000DE0B0000}"/>
    <cellStyle name="20 % - Markeringsfarve5 2 9 2" xfId="10346" xr:uid="{00000000-0005-0000-0000-0000DF0B0000}"/>
    <cellStyle name="20 % - Markeringsfarve5 3" xfId="796" xr:uid="{00000000-0005-0000-0000-0000E00B0000}"/>
    <cellStyle name="20 % - Markeringsfarve5 3 10" xfId="10347" xr:uid="{00000000-0005-0000-0000-0000E10B0000}"/>
    <cellStyle name="20 % - Markeringsfarve5 3 10 2" xfId="31227" xr:uid="{00000000-0005-0000-0000-0000E20B0000}"/>
    <cellStyle name="20 % - Markeringsfarve5 3 11" xfId="30162" xr:uid="{00000000-0005-0000-0000-0000E30B0000}"/>
    <cellStyle name="20 % - Markeringsfarve5 3 2" xfId="797" xr:uid="{00000000-0005-0000-0000-0000E40B0000}"/>
    <cellStyle name="20 % - Markeringsfarve5 3 2 2" xfId="10348" xr:uid="{00000000-0005-0000-0000-0000E50B0000}"/>
    <cellStyle name="20 % - Markeringsfarve5 3 2 2 2" xfId="10349" xr:uid="{00000000-0005-0000-0000-0000E60B0000}"/>
    <cellStyle name="20 % - Markeringsfarve5 3 2 2 2 2" xfId="32135" xr:uid="{00000000-0005-0000-0000-0000E70B0000}"/>
    <cellStyle name="20 % - Markeringsfarve5 3 2 2 3" xfId="10350" xr:uid="{00000000-0005-0000-0000-0000E80B0000}"/>
    <cellStyle name="20 % - Markeringsfarve5 3 2 2 3 2" xfId="31388" xr:uid="{00000000-0005-0000-0000-0000E90B0000}"/>
    <cellStyle name="20 % - Markeringsfarve5 3 2 2 4" xfId="30164" xr:uid="{00000000-0005-0000-0000-0000EA0B0000}"/>
    <cellStyle name="20 % - Markeringsfarve5 3 2 3" xfId="10351" xr:uid="{00000000-0005-0000-0000-0000EB0B0000}"/>
    <cellStyle name="20 % - Markeringsfarve5 3 2 3 2" xfId="10352" xr:uid="{00000000-0005-0000-0000-0000EC0B0000}"/>
    <cellStyle name="20 % - Markeringsfarve5 3 2 3 2 2" xfId="32233" xr:uid="{00000000-0005-0000-0000-0000ED0B0000}"/>
    <cellStyle name="20 % - Markeringsfarve5 3 2 3 3" xfId="10353" xr:uid="{00000000-0005-0000-0000-0000EE0B0000}"/>
    <cellStyle name="20 % - Markeringsfarve5 3 2 3 3 2" xfId="31486" xr:uid="{00000000-0005-0000-0000-0000EF0B0000}"/>
    <cellStyle name="20 % - Markeringsfarve5 3 2 3 4" xfId="30165" xr:uid="{00000000-0005-0000-0000-0000F00B0000}"/>
    <cellStyle name="20 % - Markeringsfarve5 3 2 4" xfId="10354" xr:uid="{00000000-0005-0000-0000-0000F10B0000}"/>
    <cellStyle name="20 % - Markeringsfarve5 3 2 4 2" xfId="10355" xr:uid="{00000000-0005-0000-0000-0000F20B0000}"/>
    <cellStyle name="20 % - Markeringsfarve5 3 2 4 2 2" xfId="32371" xr:uid="{00000000-0005-0000-0000-0000F30B0000}"/>
    <cellStyle name="20 % - Markeringsfarve5 3 2 4 3" xfId="10356" xr:uid="{00000000-0005-0000-0000-0000F40B0000}"/>
    <cellStyle name="20 % - Markeringsfarve5 3 2 4 3 2" xfId="31670" xr:uid="{00000000-0005-0000-0000-0000F50B0000}"/>
    <cellStyle name="20 % - Markeringsfarve5 3 2 4 4" xfId="30166" xr:uid="{00000000-0005-0000-0000-0000F60B0000}"/>
    <cellStyle name="20 % - Markeringsfarve5 3 2 5" xfId="10357" xr:uid="{00000000-0005-0000-0000-0000F70B0000}"/>
    <cellStyle name="20 % - Markeringsfarve5 3 2 5 2" xfId="10358" xr:uid="{00000000-0005-0000-0000-0000F80B0000}"/>
    <cellStyle name="20 % - Markeringsfarve5 3 2 5 2 2" xfId="32488" xr:uid="{00000000-0005-0000-0000-0000F90B0000}"/>
    <cellStyle name="20 % - Markeringsfarve5 3 2 5 3" xfId="10359" xr:uid="{00000000-0005-0000-0000-0000FA0B0000}"/>
    <cellStyle name="20 % - Markeringsfarve5 3 2 5 3 2" xfId="31787" xr:uid="{00000000-0005-0000-0000-0000FB0B0000}"/>
    <cellStyle name="20 % - Markeringsfarve5 3 2 5 4" xfId="30167" xr:uid="{00000000-0005-0000-0000-0000FC0B0000}"/>
    <cellStyle name="20 % - Markeringsfarve5 3 2 6" xfId="10360" xr:uid="{00000000-0005-0000-0000-0000FD0B0000}"/>
    <cellStyle name="20 % - Markeringsfarve5 3 2 6 2" xfId="10361" xr:uid="{00000000-0005-0000-0000-0000FE0B0000}"/>
    <cellStyle name="20 % - Markeringsfarve5 3 2 6 2 2" xfId="32585" xr:uid="{00000000-0005-0000-0000-0000FF0B0000}"/>
    <cellStyle name="20 % - Markeringsfarve5 3 2 6 3" xfId="10362" xr:uid="{00000000-0005-0000-0000-0000000C0000}"/>
    <cellStyle name="20 % - Markeringsfarve5 3 2 6 3 2" xfId="31885" xr:uid="{00000000-0005-0000-0000-0000010C0000}"/>
    <cellStyle name="20 % - Markeringsfarve5 3 2 6 4" xfId="30168" xr:uid="{00000000-0005-0000-0000-0000020C0000}"/>
    <cellStyle name="20 % - Markeringsfarve5 3 2 7" xfId="10363" xr:uid="{00000000-0005-0000-0000-0000030C0000}"/>
    <cellStyle name="20 % - Markeringsfarve5 3 2 7 2" xfId="10364" xr:uid="{00000000-0005-0000-0000-0000040C0000}"/>
    <cellStyle name="20 % - Markeringsfarve5 3 2 8" xfId="10365" xr:uid="{00000000-0005-0000-0000-0000050C0000}"/>
    <cellStyle name="20 % - Markeringsfarve5 3 2 8 2" xfId="31269" xr:uid="{00000000-0005-0000-0000-0000060C0000}"/>
    <cellStyle name="20 % - Markeringsfarve5 3 2 9" xfId="30163" xr:uid="{00000000-0005-0000-0000-0000070C0000}"/>
    <cellStyle name="20 % - Markeringsfarve5 3 3" xfId="10366" xr:uid="{00000000-0005-0000-0000-0000080C0000}"/>
    <cellStyle name="20 % - Markeringsfarve5 3 3 2" xfId="10367" xr:uid="{00000000-0005-0000-0000-0000090C0000}"/>
    <cellStyle name="20 % - Markeringsfarve5 3 3 2 2" xfId="10368" xr:uid="{00000000-0005-0000-0000-00000A0C0000}"/>
    <cellStyle name="20 % - Markeringsfarve5 3 3 2 2 2" xfId="32174" xr:uid="{00000000-0005-0000-0000-00000B0C0000}"/>
    <cellStyle name="20 % - Markeringsfarve5 3 3 2 3" xfId="10369" xr:uid="{00000000-0005-0000-0000-00000C0C0000}"/>
    <cellStyle name="20 % - Markeringsfarve5 3 3 2 3 2" xfId="31427" xr:uid="{00000000-0005-0000-0000-00000D0C0000}"/>
    <cellStyle name="20 % - Markeringsfarve5 3 3 2 4" xfId="30170" xr:uid="{00000000-0005-0000-0000-00000E0C0000}"/>
    <cellStyle name="20 % - Markeringsfarve5 3 3 3" xfId="10370" xr:uid="{00000000-0005-0000-0000-00000F0C0000}"/>
    <cellStyle name="20 % - Markeringsfarve5 3 3 3 2" xfId="10371" xr:uid="{00000000-0005-0000-0000-0000100C0000}"/>
    <cellStyle name="20 % - Markeringsfarve5 3 3 3 2 2" xfId="32234" xr:uid="{00000000-0005-0000-0000-0000110C0000}"/>
    <cellStyle name="20 % - Markeringsfarve5 3 3 3 3" xfId="10372" xr:uid="{00000000-0005-0000-0000-0000120C0000}"/>
    <cellStyle name="20 % - Markeringsfarve5 3 3 3 3 2" xfId="31487" xr:uid="{00000000-0005-0000-0000-0000130C0000}"/>
    <cellStyle name="20 % - Markeringsfarve5 3 3 3 4" xfId="30171" xr:uid="{00000000-0005-0000-0000-0000140C0000}"/>
    <cellStyle name="20 % - Markeringsfarve5 3 3 4" xfId="10373" xr:uid="{00000000-0005-0000-0000-0000150C0000}"/>
    <cellStyle name="20 % - Markeringsfarve5 3 3 4 2" xfId="10374" xr:uid="{00000000-0005-0000-0000-0000160C0000}"/>
    <cellStyle name="20 % - Markeringsfarve5 3 3 4 2 2" xfId="32410" xr:uid="{00000000-0005-0000-0000-0000170C0000}"/>
    <cellStyle name="20 % - Markeringsfarve5 3 3 4 3" xfId="10375" xr:uid="{00000000-0005-0000-0000-0000180C0000}"/>
    <cellStyle name="20 % - Markeringsfarve5 3 3 4 3 2" xfId="31709" xr:uid="{00000000-0005-0000-0000-0000190C0000}"/>
    <cellStyle name="20 % - Markeringsfarve5 3 3 4 4" xfId="30172" xr:uid="{00000000-0005-0000-0000-00001A0C0000}"/>
    <cellStyle name="20 % - Markeringsfarve5 3 3 5" xfId="10376" xr:uid="{00000000-0005-0000-0000-00001B0C0000}"/>
    <cellStyle name="20 % - Markeringsfarve5 3 3 5 2" xfId="10377" xr:uid="{00000000-0005-0000-0000-00001C0C0000}"/>
    <cellStyle name="20 % - Markeringsfarve5 3 3 5 2 2" xfId="32527" xr:uid="{00000000-0005-0000-0000-00001D0C0000}"/>
    <cellStyle name="20 % - Markeringsfarve5 3 3 5 3" xfId="10378" xr:uid="{00000000-0005-0000-0000-00001E0C0000}"/>
    <cellStyle name="20 % - Markeringsfarve5 3 3 5 3 2" xfId="31826" xr:uid="{00000000-0005-0000-0000-00001F0C0000}"/>
    <cellStyle name="20 % - Markeringsfarve5 3 3 5 4" xfId="30173" xr:uid="{00000000-0005-0000-0000-0000200C0000}"/>
    <cellStyle name="20 % - Markeringsfarve5 3 3 6" xfId="10379" xr:uid="{00000000-0005-0000-0000-0000210C0000}"/>
    <cellStyle name="20 % - Markeringsfarve5 3 3 6 2" xfId="10380" xr:uid="{00000000-0005-0000-0000-0000220C0000}"/>
    <cellStyle name="20 % - Markeringsfarve5 3 3 6 2 2" xfId="32586" xr:uid="{00000000-0005-0000-0000-0000230C0000}"/>
    <cellStyle name="20 % - Markeringsfarve5 3 3 6 3" xfId="10381" xr:uid="{00000000-0005-0000-0000-0000240C0000}"/>
    <cellStyle name="20 % - Markeringsfarve5 3 3 6 3 2" xfId="31886" xr:uid="{00000000-0005-0000-0000-0000250C0000}"/>
    <cellStyle name="20 % - Markeringsfarve5 3 3 6 4" xfId="30174" xr:uid="{00000000-0005-0000-0000-0000260C0000}"/>
    <cellStyle name="20 % - Markeringsfarve5 3 3 7" xfId="10382" xr:uid="{00000000-0005-0000-0000-0000270C0000}"/>
    <cellStyle name="20 % - Markeringsfarve5 3 3 7 2" xfId="10383" xr:uid="{00000000-0005-0000-0000-0000280C0000}"/>
    <cellStyle name="20 % - Markeringsfarve5 3 3 8" xfId="10384" xr:uid="{00000000-0005-0000-0000-0000290C0000}"/>
    <cellStyle name="20 % - Markeringsfarve5 3 3 8 2" xfId="31308" xr:uid="{00000000-0005-0000-0000-00002A0C0000}"/>
    <cellStyle name="20 % - Markeringsfarve5 3 3 9" xfId="30169" xr:uid="{00000000-0005-0000-0000-00002B0C0000}"/>
    <cellStyle name="20 % - Markeringsfarve5 3 4" xfId="10385" xr:uid="{00000000-0005-0000-0000-00002C0C0000}"/>
    <cellStyle name="20 % - Markeringsfarve5 3 4 2" xfId="10386" xr:uid="{00000000-0005-0000-0000-00002D0C0000}"/>
    <cellStyle name="20 % - Markeringsfarve5 3 4 2 2" xfId="32096" xr:uid="{00000000-0005-0000-0000-00002E0C0000}"/>
    <cellStyle name="20 % - Markeringsfarve5 3 4 3" xfId="10387" xr:uid="{00000000-0005-0000-0000-00002F0C0000}"/>
    <cellStyle name="20 % - Markeringsfarve5 3 4 3 2" xfId="31349" xr:uid="{00000000-0005-0000-0000-0000300C0000}"/>
    <cellStyle name="20 % - Markeringsfarve5 3 4 4" xfId="30175" xr:uid="{00000000-0005-0000-0000-0000310C0000}"/>
    <cellStyle name="20 % - Markeringsfarve5 3 5" xfId="10388" xr:uid="{00000000-0005-0000-0000-0000320C0000}"/>
    <cellStyle name="20 % - Markeringsfarve5 3 5 2" xfId="10389" xr:uid="{00000000-0005-0000-0000-0000330C0000}"/>
    <cellStyle name="20 % - Markeringsfarve5 3 5 2 2" xfId="32232" xr:uid="{00000000-0005-0000-0000-0000340C0000}"/>
    <cellStyle name="20 % - Markeringsfarve5 3 5 3" xfId="10390" xr:uid="{00000000-0005-0000-0000-0000350C0000}"/>
    <cellStyle name="20 % - Markeringsfarve5 3 5 3 2" xfId="31485" xr:uid="{00000000-0005-0000-0000-0000360C0000}"/>
    <cellStyle name="20 % - Markeringsfarve5 3 5 4" xfId="30176" xr:uid="{00000000-0005-0000-0000-0000370C0000}"/>
    <cellStyle name="20 % - Markeringsfarve5 3 6" xfId="10391" xr:uid="{00000000-0005-0000-0000-0000380C0000}"/>
    <cellStyle name="20 % - Markeringsfarve5 3 6 2" xfId="10392" xr:uid="{00000000-0005-0000-0000-0000390C0000}"/>
    <cellStyle name="20 % - Markeringsfarve5 3 6 2 2" xfId="32332" xr:uid="{00000000-0005-0000-0000-00003A0C0000}"/>
    <cellStyle name="20 % - Markeringsfarve5 3 6 3" xfId="10393" xr:uid="{00000000-0005-0000-0000-00003B0C0000}"/>
    <cellStyle name="20 % - Markeringsfarve5 3 6 3 2" xfId="31631" xr:uid="{00000000-0005-0000-0000-00003C0C0000}"/>
    <cellStyle name="20 % - Markeringsfarve5 3 6 4" xfId="30177" xr:uid="{00000000-0005-0000-0000-00003D0C0000}"/>
    <cellStyle name="20 % - Markeringsfarve5 3 7" xfId="10394" xr:uid="{00000000-0005-0000-0000-00003E0C0000}"/>
    <cellStyle name="20 % - Markeringsfarve5 3 7 2" xfId="10395" xr:uid="{00000000-0005-0000-0000-00003F0C0000}"/>
    <cellStyle name="20 % - Markeringsfarve5 3 7 2 2" xfId="32449" xr:uid="{00000000-0005-0000-0000-0000400C0000}"/>
    <cellStyle name="20 % - Markeringsfarve5 3 7 3" xfId="10396" xr:uid="{00000000-0005-0000-0000-0000410C0000}"/>
    <cellStyle name="20 % - Markeringsfarve5 3 7 3 2" xfId="31748" xr:uid="{00000000-0005-0000-0000-0000420C0000}"/>
    <cellStyle name="20 % - Markeringsfarve5 3 7 4" xfId="30178" xr:uid="{00000000-0005-0000-0000-0000430C0000}"/>
    <cellStyle name="20 % - Markeringsfarve5 3 8" xfId="10397" xr:uid="{00000000-0005-0000-0000-0000440C0000}"/>
    <cellStyle name="20 % - Markeringsfarve5 3 8 2" xfId="10398" xr:uid="{00000000-0005-0000-0000-0000450C0000}"/>
    <cellStyle name="20 % - Markeringsfarve5 3 8 2 2" xfId="32584" xr:uid="{00000000-0005-0000-0000-0000460C0000}"/>
    <cellStyle name="20 % - Markeringsfarve5 3 8 3" xfId="10399" xr:uid="{00000000-0005-0000-0000-0000470C0000}"/>
    <cellStyle name="20 % - Markeringsfarve5 3 8 3 2" xfId="31884" xr:uid="{00000000-0005-0000-0000-0000480C0000}"/>
    <cellStyle name="20 % - Markeringsfarve5 3 8 4" xfId="30179" xr:uid="{00000000-0005-0000-0000-0000490C0000}"/>
    <cellStyle name="20 % - Markeringsfarve5 3 9" xfId="10400" xr:uid="{00000000-0005-0000-0000-00004A0C0000}"/>
    <cellStyle name="20 % - Markeringsfarve5 3 9 2" xfId="10401" xr:uid="{00000000-0005-0000-0000-00004B0C0000}"/>
    <cellStyle name="20 % - Markeringsfarve5 4" xfId="798" xr:uid="{00000000-0005-0000-0000-00004C0C0000}"/>
    <cellStyle name="20 % - Markeringsfarve5 4 2" xfId="799" xr:uid="{00000000-0005-0000-0000-00004D0C0000}"/>
    <cellStyle name="20 % - Markeringsfarve5 4 2 2" xfId="10402" xr:uid="{00000000-0005-0000-0000-00004E0C0000}"/>
    <cellStyle name="20 % - Markeringsfarve5 4 2 2 2" xfId="32121" xr:uid="{00000000-0005-0000-0000-00004F0C0000}"/>
    <cellStyle name="20 % - Markeringsfarve5 4 2 3" xfId="10403" xr:uid="{00000000-0005-0000-0000-0000500C0000}"/>
    <cellStyle name="20 % - Markeringsfarve5 4 2 3 2" xfId="31374" xr:uid="{00000000-0005-0000-0000-0000510C0000}"/>
    <cellStyle name="20 % - Markeringsfarve5 4 2 4" xfId="30181" xr:uid="{00000000-0005-0000-0000-0000520C0000}"/>
    <cellStyle name="20 % - Markeringsfarve5 4 3" xfId="10404" xr:uid="{00000000-0005-0000-0000-0000530C0000}"/>
    <cellStyle name="20 % - Markeringsfarve5 4 3 2" xfId="10405" xr:uid="{00000000-0005-0000-0000-0000540C0000}"/>
    <cellStyle name="20 % - Markeringsfarve5 4 3 2 2" xfId="32235" xr:uid="{00000000-0005-0000-0000-0000550C0000}"/>
    <cellStyle name="20 % - Markeringsfarve5 4 3 3" xfId="10406" xr:uid="{00000000-0005-0000-0000-0000560C0000}"/>
    <cellStyle name="20 % - Markeringsfarve5 4 3 3 2" xfId="31488" xr:uid="{00000000-0005-0000-0000-0000570C0000}"/>
    <cellStyle name="20 % - Markeringsfarve5 4 3 4" xfId="30182" xr:uid="{00000000-0005-0000-0000-0000580C0000}"/>
    <cellStyle name="20 % - Markeringsfarve5 4 4" xfId="10407" xr:uid="{00000000-0005-0000-0000-0000590C0000}"/>
    <cellStyle name="20 % - Markeringsfarve5 4 4 2" xfId="10408" xr:uid="{00000000-0005-0000-0000-00005A0C0000}"/>
    <cellStyle name="20 % - Markeringsfarve5 4 4 2 2" xfId="32357" xr:uid="{00000000-0005-0000-0000-00005B0C0000}"/>
    <cellStyle name="20 % - Markeringsfarve5 4 4 3" xfId="10409" xr:uid="{00000000-0005-0000-0000-00005C0C0000}"/>
    <cellStyle name="20 % - Markeringsfarve5 4 4 3 2" xfId="31656" xr:uid="{00000000-0005-0000-0000-00005D0C0000}"/>
    <cellStyle name="20 % - Markeringsfarve5 4 4 4" xfId="30183" xr:uid="{00000000-0005-0000-0000-00005E0C0000}"/>
    <cellStyle name="20 % - Markeringsfarve5 4 5" xfId="10410" xr:uid="{00000000-0005-0000-0000-00005F0C0000}"/>
    <cellStyle name="20 % - Markeringsfarve5 4 5 2" xfId="10411" xr:uid="{00000000-0005-0000-0000-0000600C0000}"/>
    <cellStyle name="20 % - Markeringsfarve5 4 5 2 2" xfId="32474" xr:uid="{00000000-0005-0000-0000-0000610C0000}"/>
    <cellStyle name="20 % - Markeringsfarve5 4 5 3" xfId="10412" xr:uid="{00000000-0005-0000-0000-0000620C0000}"/>
    <cellStyle name="20 % - Markeringsfarve5 4 5 3 2" xfId="31773" xr:uid="{00000000-0005-0000-0000-0000630C0000}"/>
    <cellStyle name="20 % - Markeringsfarve5 4 5 4" xfId="30184" xr:uid="{00000000-0005-0000-0000-0000640C0000}"/>
    <cellStyle name="20 % - Markeringsfarve5 4 6" xfId="10413" xr:uid="{00000000-0005-0000-0000-0000650C0000}"/>
    <cellStyle name="20 % - Markeringsfarve5 4 6 2" xfId="10414" xr:uid="{00000000-0005-0000-0000-0000660C0000}"/>
    <cellStyle name="20 % - Markeringsfarve5 4 6 2 2" xfId="32587" xr:uid="{00000000-0005-0000-0000-0000670C0000}"/>
    <cellStyle name="20 % - Markeringsfarve5 4 6 3" xfId="10415" xr:uid="{00000000-0005-0000-0000-0000680C0000}"/>
    <cellStyle name="20 % - Markeringsfarve5 4 6 3 2" xfId="31887" xr:uid="{00000000-0005-0000-0000-0000690C0000}"/>
    <cellStyle name="20 % - Markeringsfarve5 4 6 4" xfId="30185" xr:uid="{00000000-0005-0000-0000-00006A0C0000}"/>
    <cellStyle name="20 % - Markeringsfarve5 4 7" xfId="10416" xr:uid="{00000000-0005-0000-0000-00006B0C0000}"/>
    <cellStyle name="20 % - Markeringsfarve5 4 7 2" xfId="10417" xr:uid="{00000000-0005-0000-0000-00006C0C0000}"/>
    <cellStyle name="20 % - Markeringsfarve5 4 8" xfId="10418" xr:uid="{00000000-0005-0000-0000-00006D0C0000}"/>
    <cellStyle name="20 % - Markeringsfarve5 4 8 2" xfId="31255" xr:uid="{00000000-0005-0000-0000-00006E0C0000}"/>
    <cellStyle name="20 % - Markeringsfarve5 4 9" xfId="30180" xr:uid="{00000000-0005-0000-0000-00006F0C0000}"/>
    <cellStyle name="20 % - Markeringsfarve5 5" xfId="800" xr:uid="{00000000-0005-0000-0000-0000700C0000}"/>
    <cellStyle name="20 % - Markeringsfarve5 5 2" xfId="801" xr:uid="{00000000-0005-0000-0000-0000710C0000}"/>
    <cellStyle name="20 % - Markeringsfarve5 5 2 2" xfId="10419" xr:uid="{00000000-0005-0000-0000-0000720C0000}"/>
    <cellStyle name="20 % - Markeringsfarve5 5 2 2 2" xfId="32160" xr:uid="{00000000-0005-0000-0000-0000730C0000}"/>
    <cellStyle name="20 % - Markeringsfarve5 5 2 3" xfId="10420" xr:uid="{00000000-0005-0000-0000-0000740C0000}"/>
    <cellStyle name="20 % - Markeringsfarve5 5 2 3 2" xfId="31413" xr:uid="{00000000-0005-0000-0000-0000750C0000}"/>
    <cellStyle name="20 % - Markeringsfarve5 5 2 4" xfId="30187" xr:uid="{00000000-0005-0000-0000-0000760C0000}"/>
    <cellStyle name="20 % - Markeringsfarve5 5 3" xfId="10421" xr:uid="{00000000-0005-0000-0000-0000770C0000}"/>
    <cellStyle name="20 % - Markeringsfarve5 5 3 2" xfId="10422" xr:uid="{00000000-0005-0000-0000-0000780C0000}"/>
    <cellStyle name="20 % - Markeringsfarve5 5 3 2 2" xfId="32236" xr:uid="{00000000-0005-0000-0000-0000790C0000}"/>
    <cellStyle name="20 % - Markeringsfarve5 5 3 3" xfId="10423" xr:uid="{00000000-0005-0000-0000-00007A0C0000}"/>
    <cellStyle name="20 % - Markeringsfarve5 5 3 3 2" xfId="31489" xr:uid="{00000000-0005-0000-0000-00007B0C0000}"/>
    <cellStyle name="20 % - Markeringsfarve5 5 3 4" xfId="30188" xr:uid="{00000000-0005-0000-0000-00007C0C0000}"/>
    <cellStyle name="20 % - Markeringsfarve5 5 4" xfId="10424" xr:uid="{00000000-0005-0000-0000-00007D0C0000}"/>
    <cellStyle name="20 % - Markeringsfarve5 5 4 2" xfId="10425" xr:uid="{00000000-0005-0000-0000-00007E0C0000}"/>
    <cellStyle name="20 % - Markeringsfarve5 5 4 2 2" xfId="32396" xr:uid="{00000000-0005-0000-0000-00007F0C0000}"/>
    <cellStyle name="20 % - Markeringsfarve5 5 4 3" xfId="10426" xr:uid="{00000000-0005-0000-0000-0000800C0000}"/>
    <cellStyle name="20 % - Markeringsfarve5 5 4 3 2" xfId="31695" xr:uid="{00000000-0005-0000-0000-0000810C0000}"/>
    <cellStyle name="20 % - Markeringsfarve5 5 4 4" xfId="30189" xr:uid="{00000000-0005-0000-0000-0000820C0000}"/>
    <cellStyle name="20 % - Markeringsfarve5 5 5" xfId="10427" xr:uid="{00000000-0005-0000-0000-0000830C0000}"/>
    <cellStyle name="20 % - Markeringsfarve5 5 5 2" xfId="10428" xr:uid="{00000000-0005-0000-0000-0000840C0000}"/>
    <cellStyle name="20 % - Markeringsfarve5 5 5 2 2" xfId="32513" xr:uid="{00000000-0005-0000-0000-0000850C0000}"/>
    <cellStyle name="20 % - Markeringsfarve5 5 5 3" xfId="10429" xr:uid="{00000000-0005-0000-0000-0000860C0000}"/>
    <cellStyle name="20 % - Markeringsfarve5 5 5 3 2" xfId="31812" xr:uid="{00000000-0005-0000-0000-0000870C0000}"/>
    <cellStyle name="20 % - Markeringsfarve5 5 5 4" xfId="30190" xr:uid="{00000000-0005-0000-0000-0000880C0000}"/>
    <cellStyle name="20 % - Markeringsfarve5 5 6" xfId="10430" xr:uid="{00000000-0005-0000-0000-0000890C0000}"/>
    <cellStyle name="20 % - Markeringsfarve5 5 6 2" xfId="10431" xr:uid="{00000000-0005-0000-0000-00008A0C0000}"/>
    <cellStyle name="20 % - Markeringsfarve5 5 6 2 2" xfId="32588" xr:uid="{00000000-0005-0000-0000-00008B0C0000}"/>
    <cellStyle name="20 % - Markeringsfarve5 5 6 3" xfId="10432" xr:uid="{00000000-0005-0000-0000-00008C0C0000}"/>
    <cellStyle name="20 % - Markeringsfarve5 5 6 3 2" xfId="31888" xr:uid="{00000000-0005-0000-0000-00008D0C0000}"/>
    <cellStyle name="20 % - Markeringsfarve5 5 6 4" xfId="30191" xr:uid="{00000000-0005-0000-0000-00008E0C0000}"/>
    <cellStyle name="20 % - Markeringsfarve5 5 7" xfId="10433" xr:uid="{00000000-0005-0000-0000-00008F0C0000}"/>
    <cellStyle name="20 % - Markeringsfarve5 5 7 2" xfId="10434" xr:uid="{00000000-0005-0000-0000-0000900C0000}"/>
    <cellStyle name="20 % - Markeringsfarve5 5 8" xfId="10435" xr:uid="{00000000-0005-0000-0000-0000910C0000}"/>
    <cellStyle name="20 % - Markeringsfarve5 5 8 2" xfId="31294" xr:uid="{00000000-0005-0000-0000-0000920C0000}"/>
    <cellStyle name="20 % - Markeringsfarve5 5 9" xfId="30186" xr:uid="{00000000-0005-0000-0000-0000930C0000}"/>
    <cellStyle name="20 % - Markeringsfarve5 6" xfId="802" xr:uid="{00000000-0005-0000-0000-0000940C0000}"/>
    <cellStyle name="20 % - Markeringsfarve5 6 2" xfId="803" xr:uid="{00000000-0005-0000-0000-0000950C0000}"/>
    <cellStyle name="20 % - Markeringsfarve5 6 2 2" xfId="32082" xr:uid="{00000000-0005-0000-0000-0000960C0000}"/>
    <cellStyle name="20 % - Markeringsfarve5 6 3" xfId="10436" xr:uid="{00000000-0005-0000-0000-0000970C0000}"/>
    <cellStyle name="20 % - Markeringsfarve5 6 3 2" xfId="31335" xr:uid="{00000000-0005-0000-0000-0000980C0000}"/>
    <cellStyle name="20 % - Markeringsfarve5 6 4" xfId="30192" xr:uid="{00000000-0005-0000-0000-0000990C0000}"/>
    <cellStyle name="20 % - Markeringsfarve5 7" xfId="804" xr:uid="{00000000-0005-0000-0000-00009A0C0000}"/>
    <cellStyle name="20 % - Markeringsfarve5 7 2" xfId="10437" xr:uid="{00000000-0005-0000-0000-00009B0C0000}"/>
    <cellStyle name="20 % - Markeringsfarve5 7 2 2" xfId="32228" xr:uid="{00000000-0005-0000-0000-00009C0C0000}"/>
    <cellStyle name="20 % - Markeringsfarve5 7 3" xfId="10438" xr:uid="{00000000-0005-0000-0000-00009D0C0000}"/>
    <cellStyle name="20 % - Markeringsfarve5 7 3 2" xfId="31481" xr:uid="{00000000-0005-0000-0000-00009E0C0000}"/>
    <cellStyle name="20 % - Markeringsfarve5 7 4" xfId="30193" xr:uid="{00000000-0005-0000-0000-00009F0C0000}"/>
    <cellStyle name="20 % - Markeringsfarve5 8" xfId="10439" xr:uid="{00000000-0005-0000-0000-0000A00C0000}"/>
    <cellStyle name="20 % - Markeringsfarve5 8 2" xfId="10440" xr:uid="{00000000-0005-0000-0000-0000A10C0000}"/>
    <cellStyle name="20 % - Markeringsfarve5 8 2 2" xfId="32318" xr:uid="{00000000-0005-0000-0000-0000A20C0000}"/>
    <cellStyle name="20 % - Markeringsfarve5 8 3" xfId="10441" xr:uid="{00000000-0005-0000-0000-0000A30C0000}"/>
    <cellStyle name="20 % - Markeringsfarve5 8 3 2" xfId="31617" xr:uid="{00000000-0005-0000-0000-0000A40C0000}"/>
    <cellStyle name="20 % - Markeringsfarve5 8 4" xfId="30194" xr:uid="{00000000-0005-0000-0000-0000A50C0000}"/>
    <cellStyle name="20 % - Markeringsfarve5 9" xfId="10442" xr:uid="{00000000-0005-0000-0000-0000A60C0000}"/>
    <cellStyle name="20 % - Markeringsfarve5 9 2" xfId="10443" xr:uid="{00000000-0005-0000-0000-0000A70C0000}"/>
    <cellStyle name="20 % - Markeringsfarve5 9 2 2" xfId="32435" xr:uid="{00000000-0005-0000-0000-0000A80C0000}"/>
    <cellStyle name="20 % - Markeringsfarve5 9 3" xfId="10444" xr:uid="{00000000-0005-0000-0000-0000A90C0000}"/>
    <cellStyle name="20 % - Markeringsfarve5 9 3 2" xfId="31734" xr:uid="{00000000-0005-0000-0000-0000AA0C0000}"/>
    <cellStyle name="20 % - Markeringsfarve5 9 4" xfId="30195" xr:uid="{00000000-0005-0000-0000-0000AB0C0000}"/>
    <cellStyle name="20 % - Markeringsfarve6" xfId="805" xr:uid="{00000000-0005-0000-0000-0000AC0C0000}"/>
    <cellStyle name="20 % - Markeringsfarve6 10" xfId="10445" xr:uid="{00000000-0005-0000-0000-0000AD0C0000}"/>
    <cellStyle name="20 % - Markeringsfarve6 10 2" xfId="10446" xr:uid="{00000000-0005-0000-0000-0000AE0C0000}"/>
    <cellStyle name="20 % - Markeringsfarve6 10 2 2" xfId="27661" xr:uid="{00000000-0005-0000-0000-0000AF0C0000}"/>
    <cellStyle name="20 % - Markeringsfarve6 10 2 2 2" xfId="32589" xr:uid="{00000000-0005-0000-0000-0000B00C0000}"/>
    <cellStyle name="20 % - Markeringsfarve6 10 2 3" xfId="31118" xr:uid="{00000000-0005-0000-0000-0000B10C0000}"/>
    <cellStyle name="20 % - Markeringsfarve6 10 2 4" xfId="27660" xr:uid="{00000000-0005-0000-0000-0000B20C0000}"/>
    <cellStyle name="20 % - Markeringsfarve6 10 3" xfId="10447" xr:uid="{00000000-0005-0000-0000-0000B30C0000}"/>
    <cellStyle name="20 % - Markeringsfarve6 10 3 2" xfId="31889" xr:uid="{00000000-0005-0000-0000-0000B40C0000}"/>
    <cellStyle name="20 % - Markeringsfarve6 10 3 3" xfId="27662" xr:uid="{00000000-0005-0000-0000-0000B50C0000}"/>
    <cellStyle name="20 % - Markeringsfarve6 10 4" xfId="27663" xr:uid="{00000000-0005-0000-0000-0000B60C0000}"/>
    <cellStyle name="20 % - Markeringsfarve6 10 4 2" xfId="31584" xr:uid="{00000000-0005-0000-0000-0000B70C0000}"/>
    <cellStyle name="20 % - Markeringsfarve6 10 5" xfId="30197" xr:uid="{00000000-0005-0000-0000-0000B80C0000}"/>
    <cellStyle name="20 % - Markeringsfarve6 10 6" xfId="27659" xr:uid="{00000000-0005-0000-0000-0000B90C0000}"/>
    <cellStyle name="20 % - Markeringsfarve6 11" xfId="10448" xr:uid="{00000000-0005-0000-0000-0000BA0C0000}"/>
    <cellStyle name="20 % - Markeringsfarve6 11 2" xfId="10449" xr:uid="{00000000-0005-0000-0000-0000BB0C0000}"/>
    <cellStyle name="20 % - Markeringsfarve6 11 2 2" xfId="31982" xr:uid="{00000000-0005-0000-0000-0000BC0C0000}"/>
    <cellStyle name="20 % - Markeringsfarve6 11 2 3" xfId="27665" xr:uid="{00000000-0005-0000-0000-0000BD0C0000}"/>
    <cellStyle name="20 % - Markeringsfarve6 11 3" xfId="27666" xr:uid="{00000000-0005-0000-0000-0000BE0C0000}"/>
    <cellStyle name="20 % - Markeringsfarve6 11 3 2" xfId="33161" xr:uid="{00000000-0005-0000-0000-0000BF0C0000}"/>
    <cellStyle name="20 % - Markeringsfarve6 11 4" xfId="30198" xr:uid="{00000000-0005-0000-0000-0000C00C0000}"/>
    <cellStyle name="20 % - Markeringsfarve6 11 5" xfId="27664" xr:uid="{00000000-0005-0000-0000-0000C10C0000}"/>
    <cellStyle name="20 % - Markeringsfarve6 12" xfId="10450" xr:uid="{00000000-0005-0000-0000-0000C20C0000}"/>
    <cellStyle name="20 % - Markeringsfarve6 12 2" xfId="27668" xr:uid="{00000000-0005-0000-0000-0000C30C0000}"/>
    <cellStyle name="20 % - Markeringsfarve6 12 2 2" xfId="32889" xr:uid="{00000000-0005-0000-0000-0000C40C0000}"/>
    <cellStyle name="20 % - Markeringsfarve6 12 3" xfId="30199" xr:uid="{00000000-0005-0000-0000-0000C50C0000}"/>
    <cellStyle name="20 % - Markeringsfarve6 12 4" xfId="27667" xr:uid="{00000000-0005-0000-0000-0000C60C0000}"/>
    <cellStyle name="20 % - Markeringsfarve6 13" xfId="27669" xr:uid="{00000000-0005-0000-0000-0000C70C0000}"/>
    <cellStyle name="20 % - Markeringsfarve6 13 2" xfId="27670" xr:uid="{00000000-0005-0000-0000-0000C80C0000}"/>
    <cellStyle name="20 % - Markeringsfarve6 13 2 2" xfId="33122" xr:uid="{00000000-0005-0000-0000-0000C90C0000}"/>
    <cellStyle name="20 % - Markeringsfarve6 13 3" xfId="30200" xr:uid="{00000000-0005-0000-0000-0000CA0C0000}"/>
    <cellStyle name="20 % - Markeringsfarve6 14" xfId="27671" xr:uid="{00000000-0005-0000-0000-0000CB0C0000}"/>
    <cellStyle name="20 % - Markeringsfarve6 14 2" xfId="27672" xr:uid="{00000000-0005-0000-0000-0000CC0C0000}"/>
    <cellStyle name="20 % - Markeringsfarve6 14 2 2" xfId="32699" xr:uid="{00000000-0005-0000-0000-0000CD0C0000}"/>
    <cellStyle name="20 % - Markeringsfarve6 14 3" xfId="30196" xr:uid="{00000000-0005-0000-0000-0000CE0C0000}"/>
    <cellStyle name="20 % - Markeringsfarve6 15" xfId="27673" xr:uid="{00000000-0005-0000-0000-0000CF0C0000}"/>
    <cellStyle name="20 % - Markeringsfarve6 15 2" xfId="31214" xr:uid="{00000000-0005-0000-0000-0000D00C0000}"/>
    <cellStyle name="20 % - Markeringsfarve6 16" xfId="27674" xr:uid="{00000000-0005-0000-0000-0000D10C0000}"/>
    <cellStyle name="20 % - Markeringsfarve6 16 2" xfId="33174" xr:uid="{00000000-0005-0000-0000-0000D20C0000}"/>
    <cellStyle name="20 % - Markeringsfarve6 17" xfId="27675" xr:uid="{00000000-0005-0000-0000-0000D30C0000}"/>
    <cellStyle name="20 % - Markeringsfarve6 17 2" xfId="31582" xr:uid="{00000000-0005-0000-0000-0000D40C0000}"/>
    <cellStyle name="20 % - Markeringsfarve6 18" xfId="29911" xr:uid="{00000000-0005-0000-0000-0000D50C0000}"/>
    <cellStyle name="20 % - Markeringsfarve6 19" xfId="27658" xr:uid="{00000000-0005-0000-0000-0000D60C0000}"/>
    <cellStyle name="20 % - Markeringsfarve6 2" xfId="806" xr:uid="{00000000-0005-0000-0000-0000D70C0000}"/>
    <cellStyle name="20 % - Markeringsfarve6 2 10" xfId="10451" xr:uid="{00000000-0005-0000-0000-0000D80C0000}"/>
    <cellStyle name="20 % - Markeringsfarve6 2 10 2" xfId="31243" xr:uid="{00000000-0005-0000-0000-0000D90C0000}"/>
    <cellStyle name="20 % - Markeringsfarve6 2 10 3" xfId="27677" xr:uid="{00000000-0005-0000-0000-0000DA0C0000}"/>
    <cellStyle name="20 % - Markeringsfarve6 2 11" xfId="27678" xr:uid="{00000000-0005-0000-0000-0000DB0C0000}"/>
    <cellStyle name="20 % - Markeringsfarve6 2 11 2" xfId="32847" xr:uid="{00000000-0005-0000-0000-0000DC0C0000}"/>
    <cellStyle name="20 % - Markeringsfarve6 2 12" xfId="30201" xr:uid="{00000000-0005-0000-0000-0000DD0C0000}"/>
    <cellStyle name="20 % - Markeringsfarve6 2 13" xfId="27676" xr:uid="{00000000-0005-0000-0000-0000DE0C0000}"/>
    <cellStyle name="20 % - Markeringsfarve6 2 2" xfId="807" xr:uid="{00000000-0005-0000-0000-0000DF0C0000}"/>
    <cellStyle name="20 % - Markeringsfarve6 2 2 10" xfId="30202" xr:uid="{00000000-0005-0000-0000-0000E00C0000}"/>
    <cellStyle name="20 % - Markeringsfarve6 2 2 11" xfId="27679" xr:uid="{00000000-0005-0000-0000-0000E10C0000}"/>
    <cellStyle name="20 % - Markeringsfarve6 2 2 2" xfId="808" xr:uid="{00000000-0005-0000-0000-0000E20C0000}"/>
    <cellStyle name="20 % - Markeringsfarve6 2 2 2 2" xfId="10452" xr:uid="{00000000-0005-0000-0000-0000E30C0000}"/>
    <cellStyle name="20 % - Markeringsfarve6 2 2 2 2 2" xfId="27682" xr:uid="{00000000-0005-0000-0000-0000E40C0000}"/>
    <cellStyle name="20 % - Markeringsfarve6 2 2 2 2 2 2" xfId="32149" xr:uid="{00000000-0005-0000-0000-0000E50C0000}"/>
    <cellStyle name="20 % - Markeringsfarve6 2 2 2 2 3" xfId="30745" xr:uid="{00000000-0005-0000-0000-0000E60C0000}"/>
    <cellStyle name="20 % - Markeringsfarve6 2 2 2 2 4" xfId="27681" xr:uid="{00000000-0005-0000-0000-0000E70C0000}"/>
    <cellStyle name="20 % - Markeringsfarve6 2 2 2 3" xfId="10453" xr:uid="{00000000-0005-0000-0000-0000E80C0000}"/>
    <cellStyle name="20 % - Markeringsfarve6 2 2 2 3 2" xfId="31402" xr:uid="{00000000-0005-0000-0000-0000E90C0000}"/>
    <cellStyle name="20 % - Markeringsfarve6 2 2 2 3 3" xfId="27683" xr:uid="{00000000-0005-0000-0000-0000EA0C0000}"/>
    <cellStyle name="20 % - Markeringsfarve6 2 2 2 4" xfId="27684" xr:uid="{00000000-0005-0000-0000-0000EB0C0000}"/>
    <cellStyle name="20 % - Markeringsfarve6 2 2 2 4 2" xfId="32749" xr:uid="{00000000-0005-0000-0000-0000EC0C0000}"/>
    <cellStyle name="20 % - Markeringsfarve6 2 2 2 5" xfId="30203" xr:uid="{00000000-0005-0000-0000-0000ED0C0000}"/>
    <cellStyle name="20 % - Markeringsfarve6 2 2 2 6" xfId="27680" xr:uid="{00000000-0005-0000-0000-0000EE0C0000}"/>
    <cellStyle name="20 % - Markeringsfarve6 2 2 3" xfId="10454" xr:uid="{00000000-0005-0000-0000-0000EF0C0000}"/>
    <cellStyle name="20 % - Markeringsfarve6 2 2 3 2" xfId="10455" xr:uid="{00000000-0005-0000-0000-0000F00C0000}"/>
    <cellStyle name="20 % - Markeringsfarve6 2 2 3 2 2" xfId="27687" xr:uid="{00000000-0005-0000-0000-0000F10C0000}"/>
    <cellStyle name="20 % - Markeringsfarve6 2 2 3 2 2 2" xfId="32239" xr:uid="{00000000-0005-0000-0000-0000F20C0000}"/>
    <cellStyle name="20 % - Markeringsfarve6 2 2 3 2 3" xfId="30819" xr:uid="{00000000-0005-0000-0000-0000F30C0000}"/>
    <cellStyle name="20 % - Markeringsfarve6 2 2 3 2 4" xfId="27686" xr:uid="{00000000-0005-0000-0000-0000F40C0000}"/>
    <cellStyle name="20 % - Markeringsfarve6 2 2 3 3" xfId="10456" xr:uid="{00000000-0005-0000-0000-0000F50C0000}"/>
    <cellStyle name="20 % - Markeringsfarve6 2 2 3 3 2" xfId="31492" xr:uid="{00000000-0005-0000-0000-0000F60C0000}"/>
    <cellStyle name="20 % - Markeringsfarve6 2 2 3 3 3" xfId="27688" xr:uid="{00000000-0005-0000-0000-0000F70C0000}"/>
    <cellStyle name="20 % - Markeringsfarve6 2 2 3 4" xfId="27689" xr:uid="{00000000-0005-0000-0000-0000F80C0000}"/>
    <cellStyle name="20 % - Markeringsfarve6 2 2 3 4 2" xfId="33033" xr:uid="{00000000-0005-0000-0000-0000F90C0000}"/>
    <cellStyle name="20 % - Markeringsfarve6 2 2 3 5" xfId="30204" xr:uid="{00000000-0005-0000-0000-0000FA0C0000}"/>
    <cellStyle name="20 % - Markeringsfarve6 2 2 3 6" xfId="27685" xr:uid="{00000000-0005-0000-0000-0000FB0C0000}"/>
    <cellStyle name="20 % - Markeringsfarve6 2 2 4" xfId="10457" xr:uid="{00000000-0005-0000-0000-0000FC0C0000}"/>
    <cellStyle name="20 % - Markeringsfarve6 2 2 4 2" xfId="10458" xr:uid="{00000000-0005-0000-0000-0000FD0C0000}"/>
    <cellStyle name="20 % - Markeringsfarve6 2 2 4 2 2" xfId="27692" xr:uid="{00000000-0005-0000-0000-0000FE0C0000}"/>
    <cellStyle name="20 % - Markeringsfarve6 2 2 4 2 2 2" xfId="32385" xr:uid="{00000000-0005-0000-0000-0000FF0C0000}"/>
    <cellStyle name="20 % - Markeringsfarve6 2 2 4 2 3" xfId="30947" xr:uid="{00000000-0005-0000-0000-0000000D0000}"/>
    <cellStyle name="20 % - Markeringsfarve6 2 2 4 2 4" xfId="27691" xr:uid="{00000000-0005-0000-0000-0000010D0000}"/>
    <cellStyle name="20 % - Markeringsfarve6 2 2 4 3" xfId="10459" xr:uid="{00000000-0005-0000-0000-0000020D0000}"/>
    <cellStyle name="20 % - Markeringsfarve6 2 2 4 3 2" xfId="31684" xr:uid="{00000000-0005-0000-0000-0000030D0000}"/>
    <cellStyle name="20 % - Markeringsfarve6 2 2 4 3 3" xfId="27693" xr:uid="{00000000-0005-0000-0000-0000040D0000}"/>
    <cellStyle name="20 % - Markeringsfarve6 2 2 4 4" xfId="27694" xr:uid="{00000000-0005-0000-0000-0000050D0000}"/>
    <cellStyle name="20 % - Markeringsfarve6 2 2 4 4 2" xfId="32686" xr:uid="{00000000-0005-0000-0000-0000060D0000}"/>
    <cellStyle name="20 % - Markeringsfarve6 2 2 4 5" xfId="30205" xr:uid="{00000000-0005-0000-0000-0000070D0000}"/>
    <cellStyle name="20 % - Markeringsfarve6 2 2 4 6" xfId="27690" xr:uid="{00000000-0005-0000-0000-0000080D0000}"/>
    <cellStyle name="20 % - Markeringsfarve6 2 2 5" xfId="10460" xr:uid="{00000000-0005-0000-0000-0000090D0000}"/>
    <cellStyle name="20 % - Markeringsfarve6 2 2 5 2" xfId="10461" xr:uid="{00000000-0005-0000-0000-00000A0D0000}"/>
    <cellStyle name="20 % - Markeringsfarve6 2 2 5 2 2" xfId="27697" xr:uid="{00000000-0005-0000-0000-00000B0D0000}"/>
    <cellStyle name="20 % - Markeringsfarve6 2 2 5 2 2 2" xfId="32502" xr:uid="{00000000-0005-0000-0000-00000C0D0000}"/>
    <cellStyle name="20 % - Markeringsfarve6 2 2 5 2 3" xfId="31046" xr:uid="{00000000-0005-0000-0000-00000D0D0000}"/>
    <cellStyle name="20 % - Markeringsfarve6 2 2 5 2 4" xfId="27696" xr:uid="{00000000-0005-0000-0000-00000E0D0000}"/>
    <cellStyle name="20 % - Markeringsfarve6 2 2 5 3" xfId="10462" xr:uid="{00000000-0005-0000-0000-00000F0D0000}"/>
    <cellStyle name="20 % - Markeringsfarve6 2 2 5 3 2" xfId="31801" xr:uid="{00000000-0005-0000-0000-0000100D0000}"/>
    <cellStyle name="20 % - Markeringsfarve6 2 2 5 3 3" xfId="27698" xr:uid="{00000000-0005-0000-0000-0000110D0000}"/>
    <cellStyle name="20 % - Markeringsfarve6 2 2 5 4" xfId="27699" xr:uid="{00000000-0005-0000-0000-0000120D0000}"/>
    <cellStyle name="20 % - Markeringsfarve6 2 2 5 4 2" xfId="33019" xr:uid="{00000000-0005-0000-0000-0000130D0000}"/>
    <cellStyle name="20 % - Markeringsfarve6 2 2 5 5" xfId="30206" xr:uid="{00000000-0005-0000-0000-0000140D0000}"/>
    <cellStyle name="20 % - Markeringsfarve6 2 2 5 6" xfId="27695" xr:uid="{00000000-0005-0000-0000-0000150D0000}"/>
    <cellStyle name="20 % - Markeringsfarve6 2 2 6" xfId="10463" xr:uid="{00000000-0005-0000-0000-0000160D0000}"/>
    <cellStyle name="20 % - Markeringsfarve6 2 2 6 2" xfId="10464" xr:uid="{00000000-0005-0000-0000-0000170D0000}"/>
    <cellStyle name="20 % - Markeringsfarve6 2 2 6 2 2" xfId="27702" xr:uid="{00000000-0005-0000-0000-0000180D0000}"/>
    <cellStyle name="20 % - Markeringsfarve6 2 2 6 2 2 2" xfId="32591" xr:uid="{00000000-0005-0000-0000-0000190D0000}"/>
    <cellStyle name="20 % - Markeringsfarve6 2 2 6 2 3" xfId="31120" xr:uid="{00000000-0005-0000-0000-00001A0D0000}"/>
    <cellStyle name="20 % - Markeringsfarve6 2 2 6 2 4" xfId="27701" xr:uid="{00000000-0005-0000-0000-00001B0D0000}"/>
    <cellStyle name="20 % - Markeringsfarve6 2 2 6 3" xfId="10465" xr:uid="{00000000-0005-0000-0000-00001C0D0000}"/>
    <cellStyle name="20 % - Markeringsfarve6 2 2 6 3 2" xfId="31891" xr:uid="{00000000-0005-0000-0000-00001D0D0000}"/>
    <cellStyle name="20 % - Markeringsfarve6 2 2 6 3 3" xfId="27703" xr:uid="{00000000-0005-0000-0000-00001E0D0000}"/>
    <cellStyle name="20 % - Markeringsfarve6 2 2 6 4" xfId="27704" xr:uid="{00000000-0005-0000-0000-00001F0D0000}"/>
    <cellStyle name="20 % - Markeringsfarve6 2 2 6 4 2" xfId="33235" xr:uid="{00000000-0005-0000-0000-0000200D0000}"/>
    <cellStyle name="20 % - Markeringsfarve6 2 2 6 5" xfId="30207" xr:uid="{00000000-0005-0000-0000-0000210D0000}"/>
    <cellStyle name="20 % - Markeringsfarve6 2 2 6 6" xfId="27700" xr:uid="{00000000-0005-0000-0000-0000220D0000}"/>
    <cellStyle name="20 % - Markeringsfarve6 2 2 7" xfId="10466" xr:uid="{00000000-0005-0000-0000-0000230D0000}"/>
    <cellStyle name="20 % - Markeringsfarve6 2 2 7 2" xfId="10467" xr:uid="{00000000-0005-0000-0000-0000240D0000}"/>
    <cellStyle name="20 % - Markeringsfarve6 2 2 7 2 2" xfId="32038" xr:uid="{00000000-0005-0000-0000-0000250D0000}"/>
    <cellStyle name="20 % - Markeringsfarve6 2 2 7 2 3" xfId="27706" xr:uid="{00000000-0005-0000-0000-0000260D0000}"/>
    <cellStyle name="20 % - Markeringsfarve6 2 2 7 3" xfId="30646" xr:uid="{00000000-0005-0000-0000-0000270D0000}"/>
    <cellStyle name="20 % - Markeringsfarve6 2 2 7 4" xfId="27705" xr:uid="{00000000-0005-0000-0000-0000280D0000}"/>
    <cellStyle name="20 % - Markeringsfarve6 2 2 8" xfId="10468" xr:uid="{00000000-0005-0000-0000-0000290D0000}"/>
    <cellStyle name="20 % - Markeringsfarve6 2 2 8 2" xfId="31283" xr:uid="{00000000-0005-0000-0000-00002A0D0000}"/>
    <cellStyle name="20 % - Markeringsfarve6 2 2 8 3" xfId="27707" xr:uid="{00000000-0005-0000-0000-00002B0D0000}"/>
    <cellStyle name="20 % - Markeringsfarve6 2 2 9" xfId="27708" xr:uid="{00000000-0005-0000-0000-00002C0D0000}"/>
    <cellStyle name="20 % - Markeringsfarve6 2 2 9 2" xfId="33097" xr:uid="{00000000-0005-0000-0000-00002D0D0000}"/>
    <cellStyle name="20 % - Markeringsfarve6 2 3" xfId="809" xr:uid="{00000000-0005-0000-0000-00002E0D0000}"/>
    <cellStyle name="20 % - Markeringsfarve6 2 3 10" xfId="30208" xr:uid="{00000000-0005-0000-0000-00002F0D0000}"/>
    <cellStyle name="20 % - Markeringsfarve6 2 3 11" xfId="27709" xr:uid="{00000000-0005-0000-0000-0000300D0000}"/>
    <cellStyle name="20 % - Markeringsfarve6 2 3 2" xfId="810" xr:uid="{00000000-0005-0000-0000-0000310D0000}"/>
    <cellStyle name="20 % - Markeringsfarve6 2 3 2 2" xfId="10469" xr:uid="{00000000-0005-0000-0000-0000320D0000}"/>
    <cellStyle name="20 % - Markeringsfarve6 2 3 2 2 2" xfId="27712" xr:uid="{00000000-0005-0000-0000-0000330D0000}"/>
    <cellStyle name="20 % - Markeringsfarve6 2 3 2 2 2 2" xfId="32188" xr:uid="{00000000-0005-0000-0000-0000340D0000}"/>
    <cellStyle name="20 % - Markeringsfarve6 2 3 2 2 3" xfId="30778" xr:uid="{00000000-0005-0000-0000-0000350D0000}"/>
    <cellStyle name="20 % - Markeringsfarve6 2 3 2 2 4" xfId="27711" xr:uid="{00000000-0005-0000-0000-0000360D0000}"/>
    <cellStyle name="20 % - Markeringsfarve6 2 3 2 3" xfId="10470" xr:uid="{00000000-0005-0000-0000-0000370D0000}"/>
    <cellStyle name="20 % - Markeringsfarve6 2 3 2 3 2" xfId="31441" xr:uid="{00000000-0005-0000-0000-0000380D0000}"/>
    <cellStyle name="20 % - Markeringsfarve6 2 3 2 3 3" xfId="27713" xr:uid="{00000000-0005-0000-0000-0000390D0000}"/>
    <cellStyle name="20 % - Markeringsfarve6 2 3 2 4" xfId="27714" xr:uid="{00000000-0005-0000-0000-00003A0D0000}"/>
    <cellStyle name="20 % - Markeringsfarve6 2 3 2 4 2" xfId="33187" xr:uid="{00000000-0005-0000-0000-00003B0D0000}"/>
    <cellStyle name="20 % - Markeringsfarve6 2 3 2 5" xfId="30209" xr:uid="{00000000-0005-0000-0000-00003C0D0000}"/>
    <cellStyle name="20 % - Markeringsfarve6 2 3 2 6" xfId="27710" xr:uid="{00000000-0005-0000-0000-00003D0D0000}"/>
    <cellStyle name="20 % - Markeringsfarve6 2 3 3" xfId="10471" xr:uid="{00000000-0005-0000-0000-00003E0D0000}"/>
    <cellStyle name="20 % - Markeringsfarve6 2 3 3 2" xfId="10472" xr:uid="{00000000-0005-0000-0000-00003F0D0000}"/>
    <cellStyle name="20 % - Markeringsfarve6 2 3 3 2 2" xfId="27717" xr:uid="{00000000-0005-0000-0000-0000400D0000}"/>
    <cellStyle name="20 % - Markeringsfarve6 2 3 3 2 2 2" xfId="32240" xr:uid="{00000000-0005-0000-0000-0000410D0000}"/>
    <cellStyle name="20 % - Markeringsfarve6 2 3 3 2 3" xfId="30820" xr:uid="{00000000-0005-0000-0000-0000420D0000}"/>
    <cellStyle name="20 % - Markeringsfarve6 2 3 3 2 4" xfId="27716" xr:uid="{00000000-0005-0000-0000-0000430D0000}"/>
    <cellStyle name="20 % - Markeringsfarve6 2 3 3 3" xfId="10473" xr:uid="{00000000-0005-0000-0000-0000440D0000}"/>
    <cellStyle name="20 % - Markeringsfarve6 2 3 3 3 2" xfId="31493" xr:uid="{00000000-0005-0000-0000-0000450D0000}"/>
    <cellStyle name="20 % - Markeringsfarve6 2 3 3 3 3" xfId="27718" xr:uid="{00000000-0005-0000-0000-0000460D0000}"/>
    <cellStyle name="20 % - Markeringsfarve6 2 3 3 4" xfId="27719" xr:uid="{00000000-0005-0000-0000-0000470D0000}"/>
    <cellStyle name="20 % - Markeringsfarve6 2 3 3 4 2" xfId="32916" xr:uid="{00000000-0005-0000-0000-0000480D0000}"/>
    <cellStyle name="20 % - Markeringsfarve6 2 3 3 5" xfId="30210" xr:uid="{00000000-0005-0000-0000-0000490D0000}"/>
    <cellStyle name="20 % - Markeringsfarve6 2 3 3 6" xfId="27715" xr:uid="{00000000-0005-0000-0000-00004A0D0000}"/>
    <cellStyle name="20 % - Markeringsfarve6 2 3 4" xfId="10474" xr:uid="{00000000-0005-0000-0000-00004B0D0000}"/>
    <cellStyle name="20 % - Markeringsfarve6 2 3 4 2" xfId="10475" xr:uid="{00000000-0005-0000-0000-00004C0D0000}"/>
    <cellStyle name="20 % - Markeringsfarve6 2 3 4 2 2" xfId="27722" xr:uid="{00000000-0005-0000-0000-00004D0D0000}"/>
    <cellStyle name="20 % - Markeringsfarve6 2 3 4 2 2 2" xfId="32424" xr:uid="{00000000-0005-0000-0000-00004E0D0000}"/>
    <cellStyle name="20 % - Markeringsfarve6 2 3 4 2 3" xfId="30980" xr:uid="{00000000-0005-0000-0000-00004F0D0000}"/>
    <cellStyle name="20 % - Markeringsfarve6 2 3 4 2 4" xfId="27721" xr:uid="{00000000-0005-0000-0000-0000500D0000}"/>
    <cellStyle name="20 % - Markeringsfarve6 2 3 4 3" xfId="10476" xr:uid="{00000000-0005-0000-0000-0000510D0000}"/>
    <cellStyle name="20 % - Markeringsfarve6 2 3 4 3 2" xfId="31723" xr:uid="{00000000-0005-0000-0000-0000520D0000}"/>
    <cellStyle name="20 % - Markeringsfarve6 2 3 4 3 3" xfId="27723" xr:uid="{00000000-0005-0000-0000-0000530D0000}"/>
    <cellStyle name="20 % - Markeringsfarve6 2 3 4 4" xfId="27724" xr:uid="{00000000-0005-0000-0000-0000540D0000}"/>
    <cellStyle name="20 % - Markeringsfarve6 2 3 4 4 2" xfId="33148" xr:uid="{00000000-0005-0000-0000-0000550D0000}"/>
    <cellStyle name="20 % - Markeringsfarve6 2 3 4 5" xfId="30211" xr:uid="{00000000-0005-0000-0000-0000560D0000}"/>
    <cellStyle name="20 % - Markeringsfarve6 2 3 4 6" xfId="27720" xr:uid="{00000000-0005-0000-0000-0000570D0000}"/>
    <cellStyle name="20 % - Markeringsfarve6 2 3 5" xfId="10477" xr:uid="{00000000-0005-0000-0000-0000580D0000}"/>
    <cellStyle name="20 % - Markeringsfarve6 2 3 5 2" xfId="10478" xr:uid="{00000000-0005-0000-0000-0000590D0000}"/>
    <cellStyle name="20 % - Markeringsfarve6 2 3 5 2 2" xfId="27727" xr:uid="{00000000-0005-0000-0000-00005A0D0000}"/>
    <cellStyle name="20 % - Markeringsfarve6 2 3 5 2 2 2" xfId="32541" xr:uid="{00000000-0005-0000-0000-00005B0D0000}"/>
    <cellStyle name="20 % - Markeringsfarve6 2 3 5 2 3" xfId="31079" xr:uid="{00000000-0005-0000-0000-00005C0D0000}"/>
    <cellStyle name="20 % - Markeringsfarve6 2 3 5 2 4" xfId="27726" xr:uid="{00000000-0005-0000-0000-00005D0D0000}"/>
    <cellStyle name="20 % - Markeringsfarve6 2 3 5 3" xfId="10479" xr:uid="{00000000-0005-0000-0000-00005E0D0000}"/>
    <cellStyle name="20 % - Markeringsfarve6 2 3 5 3 2" xfId="31840" xr:uid="{00000000-0005-0000-0000-00005F0D0000}"/>
    <cellStyle name="20 % - Markeringsfarve6 2 3 5 3 3" xfId="27728" xr:uid="{00000000-0005-0000-0000-0000600D0000}"/>
    <cellStyle name="20 % - Markeringsfarve6 2 3 5 4" xfId="27729" xr:uid="{00000000-0005-0000-0000-0000610D0000}"/>
    <cellStyle name="20 % - Markeringsfarve6 2 3 5 4 2" xfId="32876" xr:uid="{00000000-0005-0000-0000-0000620D0000}"/>
    <cellStyle name="20 % - Markeringsfarve6 2 3 5 5" xfId="30212" xr:uid="{00000000-0005-0000-0000-0000630D0000}"/>
    <cellStyle name="20 % - Markeringsfarve6 2 3 5 6" xfId="27725" xr:uid="{00000000-0005-0000-0000-0000640D0000}"/>
    <cellStyle name="20 % - Markeringsfarve6 2 3 6" xfId="10480" xr:uid="{00000000-0005-0000-0000-0000650D0000}"/>
    <cellStyle name="20 % - Markeringsfarve6 2 3 6 2" xfId="10481" xr:uid="{00000000-0005-0000-0000-0000660D0000}"/>
    <cellStyle name="20 % - Markeringsfarve6 2 3 6 2 2" xfId="27732" xr:uid="{00000000-0005-0000-0000-0000670D0000}"/>
    <cellStyle name="20 % - Markeringsfarve6 2 3 6 2 2 2" xfId="32592" xr:uid="{00000000-0005-0000-0000-0000680D0000}"/>
    <cellStyle name="20 % - Markeringsfarve6 2 3 6 2 3" xfId="31121" xr:uid="{00000000-0005-0000-0000-0000690D0000}"/>
    <cellStyle name="20 % - Markeringsfarve6 2 3 6 2 4" xfId="27731" xr:uid="{00000000-0005-0000-0000-00006A0D0000}"/>
    <cellStyle name="20 % - Markeringsfarve6 2 3 6 3" xfId="10482" xr:uid="{00000000-0005-0000-0000-00006B0D0000}"/>
    <cellStyle name="20 % - Markeringsfarve6 2 3 6 3 2" xfId="31892" xr:uid="{00000000-0005-0000-0000-00006C0D0000}"/>
    <cellStyle name="20 % - Markeringsfarve6 2 3 6 3 3" xfId="27733" xr:uid="{00000000-0005-0000-0000-00006D0D0000}"/>
    <cellStyle name="20 % - Markeringsfarve6 2 3 6 4" xfId="27734" xr:uid="{00000000-0005-0000-0000-00006E0D0000}"/>
    <cellStyle name="20 % - Markeringsfarve6 2 3 6 4 2" xfId="33105" xr:uid="{00000000-0005-0000-0000-00006F0D0000}"/>
    <cellStyle name="20 % - Markeringsfarve6 2 3 6 5" xfId="30213" xr:uid="{00000000-0005-0000-0000-0000700D0000}"/>
    <cellStyle name="20 % - Markeringsfarve6 2 3 6 6" xfId="27730" xr:uid="{00000000-0005-0000-0000-0000710D0000}"/>
    <cellStyle name="20 % - Markeringsfarve6 2 3 7" xfId="10483" xr:uid="{00000000-0005-0000-0000-0000720D0000}"/>
    <cellStyle name="20 % - Markeringsfarve6 2 3 7 2" xfId="10484" xr:uid="{00000000-0005-0000-0000-0000730D0000}"/>
    <cellStyle name="20 % - Markeringsfarve6 2 3 7 2 2" xfId="32071" xr:uid="{00000000-0005-0000-0000-0000740D0000}"/>
    <cellStyle name="20 % - Markeringsfarve6 2 3 7 2 3" xfId="27736" xr:uid="{00000000-0005-0000-0000-0000750D0000}"/>
    <cellStyle name="20 % - Markeringsfarve6 2 3 7 3" xfId="30679" xr:uid="{00000000-0005-0000-0000-0000760D0000}"/>
    <cellStyle name="20 % - Markeringsfarve6 2 3 7 4" xfId="27735" xr:uid="{00000000-0005-0000-0000-0000770D0000}"/>
    <cellStyle name="20 % - Markeringsfarve6 2 3 8" xfId="10485" xr:uid="{00000000-0005-0000-0000-0000780D0000}"/>
    <cellStyle name="20 % - Markeringsfarve6 2 3 8 2" xfId="31322" xr:uid="{00000000-0005-0000-0000-0000790D0000}"/>
    <cellStyle name="20 % - Markeringsfarve6 2 3 8 3" xfId="27737" xr:uid="{00000000-0005-0000-0000-00007A0D0000}"/>
    <cellStyle name="20 % - Markeringsfarve6 2 3 9" xfId="27738" xr:uid="{00000000-0005-0000-0000-00007B0D0000}"/>
    <cellStyle name="20 % - Markeringsfarve6 2 3 9 2" xfId="32961" xr:uid="{00000000-0005-0000-0000-00007C0D0000}"/>
    <cellStyle name="20 % - Markeringsfarve6 2 4" xfId="811" xr:uid="{00000000-0005-0000-0000-00007D0D0000}"/>
    <cellStyle name="20 % - Markeringsfarve6 2 4 2" xfId="10486" xr:uid="{00000000-0005-0000-0000-00007E0D0000}"/>
    <cellStyle name="20 % - Markeringsfarve6 2 4 2 2" xfId="27741" xr:uid="{00000000-0005-0000-0000-00007F0D0000}"/>
    <cellStyle name="20 % - Markeringsfarve6 2 4 2 2 2" xfId="32110" xr:uid="{00000000-0005-0000-0000-0000800D0000}"/>
    <cellStyle name="20 % - Markeringsfarve6 2 4 2 3" xfId="30712" xr:uid="{00000000-0005-0000-0000-0000810D0000}"/>
    <cellStyle name="20 % - Markeringsfarve6 2 4 2 4" xfId="27740" xr:uid="{00000000-0005-0000-0000-0000820D0000}"/>
    <cellStyle name="20 % - Markeringsfarve6 2 4 3" xfId="10487" xr:uid="{00000000-0005-0000-0000-0000830D0000}"/>
    <cellStyle name="20 % - Markeringsfarve6 2 4 3 2" xfId="31363" xr:uid="{00000000-0005-0000-0000-0000840D0000}"/>
    <cellStyle name="20 % - Markeringsfarve6 2 4 3 3" xfId="27742" xr:uid="{00000000-0005-0000-0000-0000850D0000}"/>
    <cellStyle name="20 % - Markeringsfarve6 2 4 4" xfId="27743" xr:uid="{00000000-0005-0000-0000-0000860D0000}"/>
    <cellStyle name="20 % - Markeringsfarve6 2 4 4 2" xfId="32757" xr:uid="{00000000-0005-0000-0000-0000870D0000}"/>
    <cellStyle name="20 % - Markeringsfarve6 2 4 5" xfId="30214" xr:uid="{00000000-0005-0000-0000-0000880D0000}"/>
    <cellStyle name="20 % - Markeringsfarve6 2 4 6" xfId="27739" xr:uid="{00000000-0005-0000-0000-0000890D0000}"/>
    <cellStyle name="20 % - Markeringsfarve6 2 5" xfId="10488" xr:uid="{00000000-0005-0000-0000-00008A0D0000}"/>
    <cellStyle name="20 % - Markeringsfarve6 2 5 2" xfId="10489" xr:uid="{00000000-0005-0000-0000-00008B0D0000}"/>
    <cellStyle name="20 % - Markeringsfarve6 2 5 2 2" xfId="27746" xr:uid="{00000000-0005-0000-0000-00008C0D0000}"/>
    <cellStyle name="20 % - Markeringsfarve6 2 5 2 2 2" xfId="32238" xr:uid="{00000000-0005-0000-0000-00008D0D0000}"/>
    <cellStyle name="20 % - Markeringsfarve6 2 5 2 3" xfId="30818" xr:uid="{00000000-0005-0000-0000-00008E0D0000}"/>
    <cellStyle name="20 % - Markeringsfarve6 2 5 2 4" xfId="27745" xr:uid="{00000000-0005-0000-0000-00008F0D0000}"/>
    <cellStyle name="20 % - Markeringsfarve6 2 5 3" xfId="10490" xr:uid="{00000000-0005-0000-0000-0000900D0000}"/>
    <cellStyle name="20 % - Markeringsfarve6 2 5 3 2" xfId="31491" xr:uid="{00000000-0005-0000-0000-0000910D0000}"/>
    <cellStyle name="20 % - Markeringsfarve6 2 5 3 3" xfId="27747" xr:uid="{00000000-0005-0000-0000-0000920D0000}"/>
    <cellStyle name="20 % - Markeringsfarve6 2 5 4" xfId="27748" xr:uid="{00000000-0005-0000-0000-0000930D0000}"/>
    <cellStyle name="20 % - Markeringsfarve6 2 5 4 2" xfId="33061" xr:uid="{00000000-0005-0000-0000-0000940D0000}"/>
    <cellStyle name="20 % - Markeringsfarve6 2 5 5" xfId="30215" xr:uid="{00000000-0005-0000-0000-0000950D0000}"/>
    <cellStyle name="20 % - Markeringsfarve6 2 5 6" xfId="27744" xr:uid="{00000000-0005-0000-0000-0000960D0000}"/>
    <cellStyle name="20 % - Markeringsfarve6 2 6" xfId="10491" xr:uid="{00000000-0005-0000-0000-0000970D0000}"/>
    <cellStyle name="20 % - Markeringsfarve6 2 6 2" xfId="10492" xr:uid="{00000000-0005-0000-0000-0000980D0000}"/>
    <cellStyle name="20 % - Markeringsfarve6 2 6 2 2" xfId="27751" xr:uid="{00000000-0005-0000-0000-0000990D0000}"/>
    <cellStyle name="20 % - Markeringsfarve6 2 6 2 2 2" xfId="32346" xr:uid="{00000000-0005-0000-0000-00009A0D0000}"/>
    <cellStyle name="20 % - Markeringsfarve6 2 6 2 3" xfId="30914" xr:uid="{00000000-0005-0000-0000-00009B0D0000}"/>
    <cellStyle name="20 % - Markeringsfarve6 2 6 2 4" xfId="27750" xr:uid="{00000000-0005-0000-0000-00009C0D0000}"/>
    <cellStyle name="20 % - Markeringsfarve6 2 6 3" xfId="10493" xr:uid="{00000000-0005-0000-0000-00009D0D0000}"/>
    <cellStyle name="20 % - Markeringsfarve6 2 6 3 2" xfId="31645" xr:uid="{00000000-0005-0000-0000-00009E0D0000}"/>
    <cellStyle name="20 % - Markeringsfarve6 2 6 3 3" xfId="27752" xr:uid="{00000000-0005-0000-0000-00009F0D0000}"/>
    <cellStyle name="20 % - Markeringsfarve6 2 6 4" xfId="27753" xr:uid="{00000000-0005-0000-0000-0000A00D0000}"/>
    <cellStyle name="20 % - Markeringsfarve6 2 6 4 2" xfId="32714" xr:uid="{00000000-0005-0000-0000-0000A10D0000}"/>
    <cellStyle name="20 % - Markeringsfarve6 2 6 5" xfId="30216" xr:uid="{00000000-0005-0000-0000-0000A20D0000}"/>
    <cellStyle name="20 % - Markeringsfarve6 2 6 6" xfId="27749" xr:uid="{00000000-0005-0000-0000-0000A30D0000}"/>
    <cellStyle name="20 % - Markeringsfarve6 2 7" xfId="10494" xr:uid="{00000000-0005-0000-0000-0000A40D0000}"/>
    <cellStyle name="20 % - Markeringsfarve6 2 7 2" xfId="10495" xr:uid="{00000000-0005-0000-0000-0000A50D0000}"/>
    <cellStyle name="20 % - Markeringsfarve6 2 7 2 2" xfId="27756" xr:uid="{00000000-0005-0000-0000-0000A60D0000}"/>
    <cellStyle name="20 % - Markeringsfarve6 2 7 2 2 2" xfId="32463" xr:uid="{00000000-0005-0000-0000-0000A70D0000}"/>
    <cellStyle name="20 % - Markeringsfarve6 2 7 2 3" xfId="31013" xr:uid="{00000000-0005-0000-0000-0000A80D0000}"/>
    <cellStyle name="20 % - Markeringsfarve6 2 7 2 4" xfId="27755" xr:uid="{00000000-0005-0000-0000-0000A90D0000}"/>
    <cellStyle name="20 % - Markeringsfarve6 2 7 3" xfId="10496" xr:uid="{00000000-0005-0000-0000-0000AA0D0000}"/>
    <cellStyle name="20 % - Markeringsfarve6 2 7 3 2" xfId="31762" xr:uid="{00000000-0005-0000-0000-0000AB0D0000}"/>
    <cellStyle name="20 % - Markeringsfarve6 2 7 3 3" xfId="27757" xr:uid="{00000000-0005-0000-0000-0000AC0D0000}"/>
    <cellStyle name="20 % - Markeringsfarve6 2 7 4" xfId="27758" xr:uid="{00000000-0005-0000-0000-0000AD0D0000}"/>
    <cellStyle name="20 % - Markeringsfarve6 2 7 4 2" xfId="32669" xr:uid="{00000000-0005-0000-0000-0000AE0D0000}"/>
    <cellStyle name="20 % - Markeringsfarve6 2 7 5" xfId="30217" xr:uid="{00000000-0005-0000-0000-0000AF0D0000}"/>
    <cellStyle name="20 % - Markeringsfarve6 2 7 6" xfId="27754" xr:uid="{00000000-0005-0000-0000-0000B00D0000}"/>
    <cellStyle name="20 % - Markeringsfarve6 2 8" xfId="10497" xr:uid="{00000000-0005-0000-0000-0000B10D0000}"/>
    <cellStyle name="20 % - Markeringsfarve6 2 8 2" xfId="10498" xr:uid="{00000000-0005-0000-0000-0000B20D0000}"/>
    <cellStyle name="20 % - Markeringsfarve6 2 8 2 2" xfId="27761" xr:uid="{00000000-0005-0000-0000-0000B30D0000}"/>
    <cellStyle name="20 % - Markeringsfarve6 2 8 2 2 2" xfId="32590" xr:uid="{00000000-0005-0000-0000-0000B40D0000}"/>
    <cellStyle name="20 % - Markeringsfarve6 2 8 2 3" xfId="31119" xr:uid="{00000000-0005-0000-0000-0000B50D0000}"/>
    <cellStyle name="20 % - Markeringsfarve6 2 8 2 4" xfId="27760" xr:uid="{00000000-0005-0000-0000-0000B60D0000}"/>
    <cellStyle name="20 % - Markeringsfarve6 2 8 3" xfId="10499" xr:uid="{00000000-0005-0000-0000-0000B70D0000}"/>
    <cellStyle name="20 % - Markeringsfarve6 2 8 3 2" xfId="31890" xr:uid="{00000000-0005-0000-0000-0000B80D0000}"/>
    <cellStyle name="20 % - Markeringsfarve6 2 8 3 3" xfId="27762" xr:uid="{00000000-0005-0000-0000-0000B90D0000}"/>
    <cellStyle name="20 % - Markeringsfarve6 2 8 4" xfId="27763" xr:uid="{00000000-0005-0000-0000-0000BA0D0000}"/>
    <cellStyle name="20 % - Markeringsfarve6 2 8 4 2" xfId="33006" xr:uid="{00000000-0005-0000-0000-0000BB0D0000}"/>
    <cellStyle name="20 % - Markeringsfarve6 2 8 5" xfId="30218" xr:uid="{00000000-0005-0000-0000-0000BC0D0000}"/>
    <cellStyle name="20 % - Markeringsfarve6 2 8 6" xfId="27759" xr:uid="{00000000-0005-0000-0000-0000BD0D0000}"/>
    <cellStyle name="20 % - Markeringsfarve6 2 9" xfId="10500" xr:uid="{00000000-0005-0000-0000-0000BE0D0000}"/>
    <cellStyle name="20 % - Markeringsfarve6 2 9 2" xfId="10501" xr:uid="{00000000-0005-0000-0000-0000BF0D0000}"/>
    <cellStyle name="20 % - Markeringsfarve6 2 9 2 2" xfId="32005" xr:uid="{00000000-0005-0000-0000-0000C00D0000}"/>
    <cellStyle name="20 % - Markeringsfarve6 2 9 2 3" xfId="27765" xr:uid="{00000000-0005-0000-0000-0000C10D0000}"/>
    <cellStyle name="20 % - Markeringsfarve6 2 9 3" xfId="30613" xr:uid="{00000000-0005-0000-0000-0000C20D0000}"/>
    <cellStyle name="20 % - Markeringsfarve6 2 9 4" xfId="27764" xr:uid="{00000000-0005-0000-0000-0000C30D0000}"/>
    <cellStyle name="20 % - Markeringsfarve6 3" xfId="812" xr:uid="{00000000-0005-0000-0000-0000C40D0000}"/>
    <cellStyle name="20 % - Markeringsfarve6 3 10" xfId="10502" xr:uid="{00000000-0005-0000-0000-0000C50D0000}"/>
    <cellStyle name="20 % - Markeringsfarve6 3 10 2" xfId="31229" xr:uid="{00000000-0005-0000-0000-0000C60D0000}"/>
    <cellStyle name="20 % - Markeringsfarve6 3 10 3" xfId="27767" xr:uid="{00000000-0005-0000-0000-0000C70D0000}"/>
    <cellStyle name="20 % - Markeringsfarve6 3 11" xfId="27768" xr:uid="{00000000-0005-0000-0000-0000C80D0000}"/>
    <cellStyle name="20 % - Markeringsfarve6 3 11 2" xfId="33234" xr:uid="{00000000-0005-0000-0000-0000C90D0000}"/>
    <cellStyle name="20 % - Markeringsfarve6 3 12" xfId="30219" xr:uid="{00000000-0005-0000-0000-0000CA0D0000}"/>
    <cellStyle name="20 % - Markeringsfarve6 3 13" xfId="27766" xr:uid="{00000000-0005-0000-0000-0000CB0D0000}"/>
    <cellStyle name="20 % - Markeringsfarve6 3 2" xfId="813" xr:uid="{00000000-0005-0000-0000-0000CC0D0000}"/>
    <cellStyle name="20 % - Markeringsfarve6 3 2 10" xfId="30220" xr:uid="{00000000-0005-0000-0000-0000CD0D0000}"/>
    <cellStyle name="20 % - Markeringsfarve6 3 2 11" xfId="27769" xr:uid="{00000000-0005-0000-0000-0000CE0D0000}"/>
    <cellStyle name="20 % - Markeringsfarve6 3 2 2" xfId="10503" xr:uid="{00000000-0005-0000-0000-0000CF0D0000}"/>
    <cellStyle name="20 % - Markeringsfarve6 3 2 2 2" xfId="10504" xr:uid="{00000000-0005-0000-0000-0000D00D0000}"/>
    <cellStyle name="20 % - Markeringsfarve6 3 2 2 2 2" xfId="27772" xr:uid="{00000000-0005-0000-0000-0000D10D0000}"/>
    <cellStyle name="20 % - Markeringsfarve6 3 2 2 2 2 2" xfId="32137" xr:uid="{00000000-0005-0000-0000-0000D20D0000}"/>
    <cellStyle name="20 % - Markeringsfarve6 3 2 2 2 3" xfId="30735" xr:uid="{00000000-0005-0000-0000-0000D30D0000}"/>
    <cellStyle name="20 % - Markeringsfarve6 3 2 2 2 4" xfId="27771" xr:uid="{00000000-0005-0000-0000-0000D40D0000}"/>
    <cellStyle name="20 % - Markeringsfarve6 3 2 2 3" xfId="10505" xr:uid="{00000000-0005-0000-0000-0000D50D0000}"/>
    <cellStyle name="20 % - Markeringsfarve6 3 2 2 3 2" xfId="31390" xr:uid="{00000000-0005-0000-0000-0000D60D0000}"/>
    <cellStyle name="20 % - Markeringsfarve6 3 2 2 3 3" xfId="27773" xr:uid="{00000000-0005-0000-0000-0000D70D0000}"/>
    <cellStyle name="20 % - Markeringsfarve6 3 2 2 4" xfId="27774" xr:uid="{00000000-0005-0000-0000-0000D80D0000}"/>
    <cellStyle name="20 % - Markeringsfarve6 3 2 2 4 2" xfId="33175" xr:uid="{00000000-0005-0000-0000-0000D90D0000}"/>
    <cellStyle name="20 % - Markeringsfarve6 3 2 2 5" xfId="30221" xr:uid="{00000000-0005-0000-0000-0000DA0D0000}"/>
    <cellStyle name="20 % - Markeringsfarve6 3 2 2 6" xfId="27770" xr:uid="{00000000-0005-0000-0000-0000DB0D0000}"/>
    <cellStyle name="20 % - Markeringsfarve6 3 2 3" xfId="10506" xr:uid="{00000000-0005-0000-0000-0000DC0D0000}"/>
    <cellStyle name="20 % - Markeringsfarve6 3 2 3 2" xfId="10507" xr:uid="{00000000-0005-0000-0000-0000DD0D0000}"/>
    <cellStyle name="20 % - Markeringsfarve6 3 2 3 2 2" xfId="27777" xr:uid="{00000000-0005-0000-0000-0000DE0D0000}"/>
    <cellStyle name="20 % - Markeringsfarve6 3 2 3 2 2 2" xfId="32242" xr:uid="{00000000-0005-0000-0000-0000DF0D0000}"/>
    <cellStyle name="20 % - Markeringsfarve6 3 2 3 2 3" xfId="30822" xr:uid="{00000000-0005-0000-0000-0000E00D0000}"/>
    <cellStyle name="20 % - Markeringsfarve6 3 2 3 2 4" xfId="27776" xr:uid="{00000000-0005-0000-0000-0000E10D0000}"/>
    <cellStyle name="20 % - Markeringsfarve6 3 2 3 3" xfId="10508" xr:uid="{00000000-0005-0000-0000-0000E20D0000}"/>
    <cellStyle name="20 % - Markeringsfarve6 3 2 3 3 2" xfId="31495" xr:uid="{00000000-0005-0000-0000-0000E30D0000}"/>
    <cellStyle name="20 % - Markeringsfarve6 3 2 3 3 3" xfId="27778" xr:uid="{00000000-0005-0000-0000-0000E40D0000}"/>
    <cellStyle name="20 % - Markeringsfarve6 3 2 3 4" xfId="27779" xr:uid="{00000000-0005-0000-0000-0000E50D0000}"/>
    <cellStyle name="20 % - Markeringsfarve6 3 2 3 4 2" xfId="32904" xr:uid="{00000000-0005-0000-0000-0000E60D0000}"/>
    <cellStyle name="20 % - Markeringsfarve6 3 2 3 5" xfId="30222" xr:uid="{00000000-0005-0000-0000-0000E70D0000}"/>
    <cellStyle name="20 % - Markeringsfarve6 3 2 3 6" xfId="27775" xr:uid="{00000000-0005-0000-0000-0000E80D0000}"/>
    <cellStyle name="20 % - Markeringsfarve6 3 2 4" xfId="10509" xr:uid="{00000000-0005-0000-0000-0000E90D0000}"/>
    <cellStyle name="20 % - Markeringsfarve6 3 2 4 2" xfId="10510" xr:uid="{00000000-0005-0000-0000-0000EA0D0000}"/>
    <cellStyle name="20 % - Markeringsfarve6 3 2 4 2 2" xfId="27782" xr:uid="{00000000-0005-0000-0000-0000EB0D0000}"/>
    <cellStyle name="20 % - Markeringsfarve6 3 2 4 2 2 2" xfId="32373" xr:uid="{00000000-0005-0000-0000-0000EC0D0000}"/>
    <cellStyle name="20 % - Markeringsfarve6 3 2 4 2 3" xfId="30937" xr:uid="{00000000-0005-0000-0000-0000ED0D0000}"/>
    <cellStyle name="20 % - Markeringsfarve6 3 2 4 2 4" xfId="27781" xr:uid="{00000000-0005-0000-0000-0000EE0D0000}"/>
    <cellStyle name="20 % - Markeringsfarve6 3 2 4 3" xfId="10511" xr:uid="{00000000-0005-0000-0000-0000EF0D0000}"/>
    <cellStyle name="20 % - Markeringsfarve6 3 2 4 3 2" xfId="31672" xr:uid="{00000000-0005-0000-0000-0000F00D0000}"/>
    <cellStyle name="20 % - Markeringsfarve6 3 2 4 3 3" xfId="27783" xr:uid="{00000000-0005-0000-0000-0000F10D0000}"/>
    <cellStyle name="20 % - Markeringsfarve6 3 2 4 4" xfId="27784" xr:uid="{00000000-0005-0000-0000-0000F20D0000}"/>
    <cellStyle name="20 % - Markeringsfarve6 3 2 4 4 2" xfId="33136" xr:uid="{00000000-0005-0000-0000-0000F30D0000}"/>
    <cellStyle name="20 % - Markeringsfarve6 3 2 4 5" xfId="30223" xr:uid="{00000000-0005-0000-0000-0000F40D0000}"/>
    <cellStyle name="20 % - Markeringsfarve6 3 2 4 6" xfId="27780" xr:uid="{00000000-0005-0000-0000-0000F50D0000}"/>
    <cellStyle name="20 % - Markeringsfarve6 3 2 5" xfId="10512" xr:uid="{00000000-0005-0000-0000-0000F60D0000}"/>
    <cellStyle name="20 % - Markeringsfarve6 3 2 5 2" xfId="10513" xr:uid="{00000000-0005-0000-0000-0000F70D0000}"/>
    <cellStyle name="20 % - Markeringsfarve6 3 2 5 2 2" xfId="27787" xr:uid="{00000000-0005-0000-0000-0000F80D0000}"/>
    <cellStyle name="20 % - Markeringsfarve6 3 2 5 2 2 2" xfId="32490" xr:uid="{00000000-0005-0000-0000-0000F90D0000}"/>
    <cellStyle name="20 % - Markeringsfarve6 3 2 5 2 3" xfId="31036" xr:uid="{00000000-0005-0000-0000-0000FA0D0000}"/>
    <cellStyle name="20 % - Markeringsfarve6 3 2 5 2 4" xfId="27786" xr:uid="{00000000-0005-0000-0000-0000FB0D0000}"/>
    <cellStyle name="20 % - Markeringsfarve6 3 2 5 3" xfId="10514" xr:uid="{00000000-0005-0000-0000-0000FC0D0000}"/>
    <cellStyle name="20 % - Markeringsfarve6 3 2 5 3 2" xfId="31789" xr:uid="{00000000-0005-0000-0000-0000FD0D0000}"/>
    <cellStyle name="20 % - Markeringsfarve6 3 2 5 3 3" xfId="27788" xr:uid="{00000000-0005-0000-0000-0000FE0D0000}"/>
    <cellStyle name="20 % - Markeringsfarve6 3 2 5 4" xfId="27789" xr:uid="{00000000-0005-0000-0000-0000FF0D0000}"/>
    <cellStyle name="20 % - Markeringsfarve6 3 2 5 4 2" xfId="32863" xr:uid="{00000000-0005-0000-0000-0000000E0000}"/>
    <cellStyle name="20 % - Markeringsfarve6 3 2 5 5" xfId="30224" xr:uid="{00000000-0005-0000-0000-0000010E0000}"/>
    <cellStyle name="20 % - Markeringsfarve6 3 2 5 6" xfId="27785" xr:uid="{00000000-0005-0000-0000-0000020E0000}"/>
    <cellStyle name="20 % - Markeringsfarve6 3 2 6" xfId="10515" xr:uid="{00000000-0005-0000-0000-0000030E0000}"/>
    <cellStyle name="20 % - Markeringsfarve6 3 2 6 2" xfId="10516" xr:uid="{00000000-0005-0000-0000-0000040E0000}"/>
    <cellStyle name="20 % - Markeringsfarve6 3 2 6 2 2" xfId="27792" xr:uid="{00000000-0005-0000-0000-0000050E0000}"/>
    <cellStyle name="20 % - Markeringsfarve6 3 2 6 2 2 2" xfId="32594" xr:uid="{00000000-0005-0000-0000-0000060E0000}"/>
    <cellStyle name="20 % - Markeringsfarve6 3 2 6 2 3" xfId="31123" xr:uid="{00000000-0005-0000-0000-0000070E0000}"/>
    <cellStyle name="20 % - Markeringsfarve6 3 2 6 2 4" xfId="27791" xr:uid="{00000000-0005-0000-0000-0000080E0000}"/>
    <cellStyle name="20 % - Markeringsfarve6 3 2 6 3" xfId="10517" xr:uid="{00000000-0005-0000-0000-0000090E0000}"/>
    <cellStyle name="20 % - Markeringsfarve6 3 2 6 3 2" xfId="31894" xr:uid="{00000000-0005-0000-0000-00000A0E0000}"/>
    <cellStyle name="20 % - Markeringsfarve6 3 2 6 3 3" xfId="27793" xr:uid="{00000000-0005-0000-0000-00000B0E0000}"/>
    <cellStyle name="20 % - Markeringsfarve6 3 2 6 4" xfId="27794" xr:uid="{00000000-0005-0000-0000-00000C0E0000}"/>
    <cellStyle name="20 % - Markeringsfarve6 3 2 6 4 2" xfId="33104" xr:uid="{00000000-0005-0000-0000-00000D0E0000}"/>
    <cellStyle name="20 % - Markeringsfarve6 3 2 6 5" xfId="30225" xr:uid="{00000000-0005-0000-0000-00000E0E0000}"/>
    <cellStyle name="20 % - Markeringsfarve6 3 2 6 6" xfId="27790" xr:uid="{00000000-0005-0000-0000-00000F0E0000}"/>
    <cellStyle name="20 % - Markeringsfarve6 3 2 7" xfId="10518" xr:uid="{00000000-0005-0000-0000-0000100E0000}"/>
    <cellStyle name="20 % - Markeringsfarve6 3 2 7 2" xfId="10519" xr:uid="{00000000-0005-0000-0000-0000110E0000}"/>
    <cellStyle name="20 % - Markeringsfarve6 3 2 7 2 2" xfId="32028" xr:uid="{00000000-0005-0000-0000-0000120E0000}"/>
    <cellStyle name="20 % - Markeringsfarve6 3 2 7 2 3" xfId="27796" xr:uid="{00000000-0005-0000-0000-0000130E0000}"/>
    <cellStyle name="20 % - Markeringsfarve6 3 2 7 3" xfId="30636" xr:uid="{00000000-0005-0000-0000-0000140E0000}"/>
    <cellStyle name="20 % - Markeringsfarve6 3 2 7 4" xfId="27795" xr:uid="{00000000-0005-0000-0000-0000150E0000}"/>
    <cellStyle name="20 % - Markeringsfarve6 3 2 8" xfId="10520" xr:uid="{00000000-0005-0000-0000-0000160E0000}"/>
    <cellStyle name="20 % - Markeringsfarve6 3 2 8 2" xfId="31271" xr:uid="{00000000-0005-0000-0000-0000170E0000}"/>
    <cellStyle name="20 % - Markeringsfarve6 3 2 8 3" xfId="27797" xr:uid="{00000000-0005-0000-0000-0000180E0000}"/>
    <cellStyle name="20 % - Markeringsfarve6 3 2 9" xfId="27798" xr:uid="{00000000-0005-0000-0000-0000190E0000}"/>
    <cellStyle name="20 % - Markeringsfarve6 3 2 9 2" xfId="32960" xr:uid="{00000000-0005-0000-0000-00001A0E0000}"/>
    <cellStyle name="20 % - Markeringsfarve6 3 3" xfId="10521" xr:uid="{00000000-0005-0000-0000-00001B0E0000}"/>
    <cellStyle name="20 % - Markeringsfarve6 3 3 10" xfId="30226" xr:uid="{00000000-0005-0000-0000-00001C0E0000}"/>
    <cellStyle name="20 % - Markeringsfarve6 3 3 11" xfId="27799" xr:uid="{00000000-0005-0000-0000-00001D0E0000}"/>
    <cellStyle name="20 % - Markeringsfarve6 3 3 2" xfId="10522" xr:uid="{00000000-0005-0000-0000-00001E0E0000}"/>
    <cellStyle name="20 % - Markeringsfarve6 3 3 2 2" xfId="10523" xr:uid="{00000000-0005-0000-0000-00001F0E0000}"/>
    <cellStyle name="20 % - Markeringsfarve6 3 3 2 2 2" xfId="27802" xr:uid="{00000000-0005-0000-0000-0000200E0000}"/>
    <cellStyle name="20 % - Markeringsfarve6 3 3 2 2 2 2" xfId="32176" xr:uid="{00000000-0005-0000-0000-0000210E0000}"/>
    <cellStyle name="20 % - Markeringsfarve6 3 3 2 2 3" xfId="30768" xr:uid="{00000000-0005-0000-0000-0000220E0000}"/>
    <cellStyle name="20 % - Markeringsfarve6 3 3 2 2 4" xfId="27801" xr:uid="{00000000-0005-0000-0000-0000230E0000}"/>
    <cellStyle name="20 % - Markeringsfarve6 3 3 2 3" xfId="10524" xr:uid="{00000000-0005-0000-0000-0000240E0000}"/>
    <cellStyle name="20 % - Markeringsfarve6 3 3 2 3 2" xfId="31429" xr:uid="{00000000-0005-0000-0000-0000250E0000}"/>
    <cellStyle name="20 % - Markeringsfarve6 3 3 2 3 3" xfId="27803" xr:uid="{00000000-0005-0000-0000-0000260E0000}"/>
    <cellStyle name="20 % - Markeringsfarve6 3 3 2 4" xfId="27804" xr:uid="{00000000-0005-0000-0000-0000270E0000}"/>
    <cellStyle name="20 % - Markeringsfarve6 3 3 2 4 2" xfId="33047" xr:uid="{00000000-0005-0000-0000-0000280E0000}"/>
    <cellStyle name="20 % - Markeringsfarve6 3 3 2 5" xfId="30227" xr:uid="{00000000-0005-0000-0000-0000290E0000}"/>
    <cellStyle name="20 % - Markeringsfarve6 3 3 2 6" xfId="27800" xr:uid="{00000000-0005-0000-0000-00002A0E0000}"/>
    <cellStyle name="20 % - Markeringsfarve6 3 3 3" xfId="10525" xr:uid="{00000000-0005-0000-0000-00002B0E0000}"/>
    <cellStyle name="20 % - Markeringsfarve6 3 3 3 2" xfId="10526" xr:uid="{00000000-0005-0000-0000-00002C0E0000}"/>
    <cellStyle name="20 % - Markeringsfarve6 3 3 3 2 2" xfId="27807" xr:uid="{00000000-0005-0000-0000-00002D0E0000}"/>
    <cellStyle name="20 % - Markeringsfarve6 3 3 3 2 2 2" xfId="32243" xr:uid="{00000000-0005-0000-0000-00002E0E0000}"/>
    <cellStyle name="20 % - Markeringsfarve6 3 3 3 2 3" xfId="30823" xr:uid="{00000000-0005-0000-0000-00002F0E0000}"/>
    <cellStyle name="20 % - Markeringsfarve6 3 3 3 2 4" xfId="27806" xr:uid="{00000000-0005-0000-0000-0000300E0000}"/>
    <cellStyle name="20 % - Markeringsfarve6 3 3 3 3" xfId="10527" xr:uid="{00000000-0005-0000-0000-0000310E0000}"/>
    <cellStyle name="20 % - Markeringsfarve6 3 3 3 3 2" xfId="31496" xr:uid="{00000000-0005-0000-0000-0000320E0000}"/>
    <cellStyle name="20 % - Markeringsfarve6 3 3 3 3 3" xfId="27808" xr:uid="{00000000-0005-0000-0000-0000330E0000}"/>
    <cellStyle name="20 % - Markeringsfarve6 3 3 3 4" xfId="27809" xr:uid="{00000000-0005-0000-0000-0000340E0000}"/>
    <cellStyle name="20 % - Markeringsfarve6 3 3 3 4 2" xfId="32700" xr:uid="{00000000-0005-0000-0000-0000350E0000}"/>
    <cellStyle name="20 % - Markeringsfarve6 3 3 3 5" xfId="30228" xr:uid="{00000000-0005-0000-0000-0000360E0000}"/>
    <cellStyle name="20 % - Markeringsfarve6 3 3 3 6" xfId="27805" xr:uid="{00000000-0005-0000-0000-0000370E0000}"/>
    <cellStyle name="20 % - Markeringsfarve6 3 3 4" xfId="10528" xr:uid="{00000000-0005-0000-0000-0000380E0000}"/>
    <cellStyle name="20 % - Markeringsfarve6 3 3 4 2" xfId="10529" xr:uid="{00000000-0005-0000-0000-0000390E0000}"/>
    <cellStyle name="20 % - Markeringsfarve6 3 3 4 2 2" xfId="27812" xr:uid="{00000000-0005-0000-0000-00003A0E0000}"/>
    <cellStyle name="20 % - Markeringsfarve6 3 3 4 2 2 2" xfId="32412" xr:uid="{00000000-0005-0000-0000-00003B0E0000}"/>
    <cellStyle name="20 % - Markeringsfarve6 3 3 4 2 3" xfId="30970" xr:uid="{00000000-0005-0000-0000-00003C0E0000}"/>
    <cellStyle name="20 % - Markeringsfarve6 3 3 4 2 4" xfId="27811" xr:uid="{00000000-0005-0000-0000-00003D0E0000}"/>
    <cellStyle name="20 % - Markeringsfarve6 3 3 4 3" xfId="10530" xr:uid="{00000000-0005-0000-0000-00003E0E0000}"/>
    <cellStyle name="20 % - Markeringsfarve6 3 3 4 3 2" xfId="31711" xr:uid="{00000000-0005-0000-0000-00003F0E0000}"/>
    <cellStyle name="20 % - Markeringsfarve6 3 3 4 3 3" xfId="27813" xr:uid="{00000000-0005-0000-0000-0000400E0000}"/>
    <cellStyle name="20 % - Markeringsfarve6 3 3 4 4" xfId="27814" xr:uid="{00000000-0005-0000-0000-0000410E0000}"/>
    <cellStyle name="20 % - Markeringsfarve6 3 3 4 4 2" xfId="31246" xr:uid="{00000000-0005-0000-0000-0000420E0000}"/>
    <cellStyle name="20 % - Markeringsfarve6 3 3 4 5" xfId="30229" xr:uid="{00000000-0005-0000-0000-0000430E0000}"/>
    <cellStyle name="20 % - Markeringsfarve6 3 3 4 6" xfId="27810" xr:uid="{00000000-0005-0000-0000-0000440E0000}"/>
    <cellStyle name="20 % - Markeringsfarve6 3 3 5" xfId="10531" xr:uid="{00000000-0005-0000-0000-0000450E0000}"/>
    <cellStyle name="20 % - Markeringsfarve6 3 3 5 2" xfId="10532" xr:uid="{00000000-0005-0000-0000-0000460E0000}"/>
    <cellStyle name="20 % - Markeringsfarve6 3 3 5 2 2" xfId="27817" xr:uid="{00000000-0005-0000-0000-0000470E0000}"/>
    <cellStyle name="20 % - Markeringsfarve6 3 3 5 2 2 2" xfId="32529" xr:uid="{00000000-0005-0000-0000-0000480E0000}"/>
    <cellStyle name="20 % - Markeringsfarve6 3 3 5 2 3" xfId="31069" xr:uid="{00000000-0005-0000-0000-0000490E0000}"/>
    <cellStyle name="20 % - Markeringsfarve6 3 3 5 2 4" xfId="27816" xr:uid="{00000000-0005-0000-0000-00004A0E0000}"/>
    <cellStyle name="20 % - Markeringsfarve6 3 3 5 3" xfId="10533" xr:uid="{00000000-0005-0000-0000-00004B0E0000}"/>
    <cellStyle name="20 % - Markeringsfarve6 3 3 5 3 2" xfId="31828" xr:uid="{00000000-0005-0000-0000-00004C0E0000}"/>
    <cellStyle name="20 % - Markeringsfarve6 3 3 5 3 3" xfId="27818" xr:uid="{00000000-0005-0000-0000-00004D0E0000}"/>
    <cellStyle name="20 % - Markeringsfarve6 3 3 5 4" xfId="27819" xr:uid="{00000000-0005-0000-0000-00004E0E0000}"/>
    <cellStyle name="20 % - Markeringsfarve6 3 3 5 4 2" xfId="32997" xr:uid="{00000000-0005-0000-0000-00004F0E0000}"/>
    <cellStyle name="20 % - Markeringsfarve6 3 3 5 5" xfId="30230" xr:uid="{00000000-0005-0000-0000-0000500E0000}"/>
    <cellStyle name="20 % - Markeringsfarve6 3 3 5 6" xfId="27815" xr:uid="{00000000-0005-0000-0000-0000510E0000}"/>
    <cellStyle name="20 % - Markeringsfarve6 3 3 6" xfId="10534" xr:uid="{00000000-0005-0000-0000-0000520E0000}"/>
    <cellStyle name="20 % - Markeringsfarve6 3 3 6 2" xfId="10535" xr:uid="{00000000-0005-0000-0000-0000530E0000}"/>
    <cellStyle name="20 % - Markeringsfarve6 3 3 6 2 2" xfId="27822" xr:uid="{00000000-0005-0000-0000-0000540E0000}"/>
    <cellStyle name="20 % - Markeringsfarve6 3 3 6 2 2 2" xfId="32595" xr:uid="{00000000-0005-0000-0000-0000550E0000}"/>
    <cellStyle name="20 % - Markeringsfarve6 3 3 6 2 3" xfId="31124" xr:uid="{00000000-0005-0000-0000-0000560E0000}"/>
    <cellStyle name="20 % - Markeringsfarve6 3 3 6 2 4" xfId="27821" xr:uid="{00000000-0005-0000-0000-0000570E0000}"/>
    <cellStyle name="20 % - Markeringsfarve6 3 3 6 3" xfId="10536" xr:uid="{00000000-0005-0000-0000-0000580E0000}"/>
    <cellStyle name="20 % - Markeringsfarve6 3 3 6 3 2" xfId="31895" xr:uid="{00000000-0005-0000-0000-0000590E0000}"/>
    <cellStyle name="20 % - Markeringsfarve6 3 3 6 3 3" xfId="27823" xr:uid="{00000000-0005-0000-0000-00005A0E0000}"/>
    <cellStyle name="20 % - Markeringsfarve6 3 3 6 4" xfId="27824" xr:uid="{00000000-0005-0000-0000-00005B0E0000}"/>
    <cellStyle name="20 % - Markeringsfarve6 3 3 6 4 2" xfId="33231" xr:uid="{00000000-0005-0000-0000-00005C0E0000}"/>
    <cellStyle name="20 % - Markeringsfarve6 3 3 6 5" xfId="30231" xr:uid="{00000000-0005-0000-0000-00005D0E0000}"/>
    <cellStyle name="20 % - Markeringsfarve6 3 3 6 6" xfId="27820" xr:uid="{00000000-0005-0000-0000-00005E0E0000}"/>
    <cellStyle name="20 % - Markeringsfarve6 3 3 7" xfId="10537" xr:uid="{00000000-0005-0000-0000-00005F0E0000}"/>
    <cellStyle name="20 % - Markeringsfarve6 3 3 7 2" xfId="10538" xr:uid="{00000000-0005-0000-0000-0000600E0000}"/>
    <cellStyle name="20 % - Markeringsfarve6 3 3 7 2 2" xfId="32061" xr:uid="{00000000-0005-0000-0000-0000610E0000}"/>
    <cellStyle name="20 % - Markeringsfarve6 3 3 7 2 3" xfId="27826" xr:uid="{00000000-0005-0000-0000-0000620E0000}"/>
    <cellStyle name="20 % - Markeringsfarve6 3 3 7 3" xfId="30669" xr:uid="{00000000-0005-0000-0000-0000630E0000}"/>
    <cellStyle name="20 % - Markeringsfarve6 3 3 7 4" xfId="27825" xr:uid="{00000000-0005-0000-0000-0000640E0000}"/>
    <cellStyle name="20 % - Markeringsfarve6 3 3 8" xfId="10539" xr:uid="{00000000-0005-0000-0000-0000650E0000}"/>
    <cellStyle name="20 % - Markeringsfarve6 3 3 8 2" xfId="31310" xr:uid="{00000000-0005-0000-0000-0000660E0000}"/>
    <cellStyle name="20 % - Markeringsfarve6 3 3 8 3" xfId="27827" xr:uid="{00000000-0005-0000-0000-0000670E0000}"/>
    <cellStyle name="20 % - Markeringsfarve6 3 3 9" xfId="27828" xr:uid="{00000000-0005-0000-0000-0000680E0000}"/>
    <cellStyle name="20 % - Markeringsfarve6 3 3 9 2" xfId="32756" xr:uid="{00000000-0005-0000-0000-0000690E0000}"/>
    <cellStyle name="20 % - Markeringsfarve6 3 4" xfId="10540" xr:uid="{00000000-0005-0000-0000-00006A0E0000}"/>
    <cellStyle name="20 % - Markeringsfarve6 3 4 2" xfId="10541" xr:uid="{00000000-0005-0000-0000-00006B0E0000}"/>
    <cellStyle name="20 % - Markeringsfarve6 3 4 2 2" xfId="27831" xr:uid="{00000000-0005-0000-0000-00006C0E0000}"/>
    <cellStyle name="20 % - Markeringsfarve6 3 4 2 2 2" xfId="32098" xr:uid="{00000000-0005-0000-0000-00006D0E0000}"/>
    <cellStyle name="20 % - Markeringsfarve6 3 4 2 3" xfId="30702" xr:uid="{00000000-0005-0000-0000-00006E0E0000}"/>
    <cellStyle name="20 % - Markeringsfarve6 3 4 2 4" xfId="27830" xr:uid="{00000000-0005-0000-0000-00006F0E0000}"/>
    <cellStyle name="20 % - Markeringsfarve6 3 4 3" xfId="10542" xr:uid="{00000000-0005-0000-0000-0000700E0000}"/>
    <cellStyle name="20 % - Markeringsfarve6 3 4 3 2" xfId="31351" xr:uid="{00000000-0005-0000-0000-0000710E0000}"/>
    <cellStyle name="20 % - Markeringsfarve6 3 4 3 3" xfId="27832" xr:uid="{00000000-0005-0000-0000-0000720E0000}"/>
    <cellStyle name="20 % - Markeringsfarve6 3 4 4" xfId="27833" xr:uid="{00000000-0005-0000-0000-0000730E0000}"/>
    <cellStyle name="20 % - Markeringsfarve6 3 4 4 2" xfId="32957" xr:uid="{00000000-0005-0000-0000-0000740E0000}"/>
    <cellStyle name="20 % - Markeringsfarve6 3 4 5" xfId="30232" xr:uid="{00000000-0005-0000-0000-0000750E0000}"/>
    <cellStyle name="20 % - Markeringsfarve6 3 4 6" xfId="27829" xr:uid="{00000000-0005-0000-0000-0000760E0000}"/>
    <cellStyle name="20 % - Markeringsfarve6 3 5" xfId="10543" xr:uid="{00000000-0005-0000-0000-0000770E0000}"/>
    <cellStyle name="20 % - Markeringsfarve6 3 5 2" xfId="10544" xr:uid="{00000000-0005-0000-0000-0000780E0000}"/>
    <cellStyle name="20 % - Markeringsfarve6 3 5 2 2" xfId="27836" xr:uid="{00000000-0005-0000-0000-0000790E0000}"/>
    <cellStyle name="20 % - Markeringsfarve6 3 5 2 2 2" xfId="32241" xr:uid="{00000000-0005-0000-0000-00007A0E0000}"/>
    <cellStyle name="20 % - Markeringsfarve6 3 5 2 3" xfId="30821" xr:uid="{00000000-0005-0000-0000-00007B0E0000}"/>
    <cellStyle name="20 % - Markeringsfarve6 3 5 2 4" xfId="27835" xr:uid="{00000000-0005-0000-0000-00007C0E0000}"/>
    <cellStyle name="20 % - Markeringsfarve6 3 5 3" xfId="10545" xr:uid="{00000000-0005-0000-0000-00007D0E0000}"/>
    <cellStyle name="20 % - Markeringsfarve6 3 5 3 2" xfId="31494" xr:uid="{00000000-0005-0000-0000-00007E0E0000}"/>
    <cellStyle name="20 % - Markeringsfarve6 3 5 3 3" xfId="27837" xr:uid="{00000000-0005-0000-0000-00007F0E0000}"/>
    <cellStyle name="20 % - Markeringsfarve6 3 5 4" xfId="27838" xr:uid="{00000000-0005-0000-0000-0000800E0000}"/>
    <cellStyle name="20 % - Markeringsfarve6 3 5 4 2" xfId="33168" xr:uid="{00000000-0005-0000-0000-0000810E0000}"/>
    <cellStyle name="20 % - Markeringsfarve6 3 5 5" xfId="30233" xr:uid="{00000000-0005-0000-0000-0000820E0000}"/>
    <cellStyle name="20 % - Markeringsfarve6 3 5 6" xfId="27834" xr:uid="{00000000-0005-0000-0000-0000830E0000}"/>
    <cellStyle name="20 % - Markeringsfarve6 3 6" xfId="10546" xr:uid="{00000000-0005-0000-0000-0000840E0000}"/>
    <cellStyle name="20 % - Markeringsfarve6 3 6 2" xfId="10547" xr:uid="{00000000-0005-0000-0000-0000850E0000}"/>
    <cellStyle name="20 % - Markeringsfarve6 3 6 2 2" xfId="27841" xr:uid="{00000000-0005-0000-0000-0000860E0000}"/>
    <cellStyle name="20 % - Markeringsfarve6 3 6 2 2 2" xfId="32334" xr:uid="{00000000-0005-0000-0000-0000870E0000}"/>
    <cellStyle name="20 % - Markeringsfarve6 3 6 2 3" xfId="30904" xr:uid="{00000000-0005-0000-0000-0000880E0000}"/>
    <cellStyle name="20 % - Markeringsfarve6 3 6 2 4" xfId="27840" xr:uid="{00000000-0005-0000-0000-0000890E0000}"/>
    <cellStyle name="20 % - Markeringsfarve6 3 6 3" xfId="10548" xr:uid="{00000000-0005-0000-0000-00008A0E0000}"/>
    <cellStyle name="20 % - Markeringsfarve6 3 6 3 2" xfId="31633" xr:uid="{00000000-0005-0000-0000-00008B0E0000}"/>
    <cellStyle name="20 % - Markeringsfarve6 3 6 3 3" xfId="27842" xr:uid="{00000000-0005-0000-0000-00008C0E0000}"/>
    <cellStyle name="20 % - Markeringsfarve6 3 6 4" xfId="27843" xr:uid="{00000000-0005-0000-0000-00008D0E0000}"/>
    <cellStyle name="20 % - Markeringsfarve6 3 6 4 2" xfId="32895" xr:uid="{00000000-0005-0000-0000-00008E0E0000}"/>
    <cellStyle name="20 % - Markeringsfarve6 3 6 5" xfId="30234" xr:uid="{00000000-0005-0000-0000-00008F0E0000}"/>
    <cellStyle name="20 % - Markeringsfarve6 3 6 6" xfId="27839" xr:uid="{00000000-0005-0000-0000-0000900E0000}"/>
    <cellStyle name="20 % - Markeringsfarve6 3 7" xfId="10549" xr:uid="{00000000-0005-0000-0000-0000910E0000}"/>
    <cellStyle name="20 % - Markeringsfarve6 3 7 2" xfId="10550" xr:uid="{00000000-0005-0000-0000-0000920E0000}"/>
    <cellStyle name="20 % - Markeringsfarve6 3 7 2 2" xfId="27846" xr:uid="{00000000-0005-0000-0000-0000930E0000}"/>
    <cellStyle name="20 % - Markeringsfarve6 3 7 2 2 2" xfId="32451" xr:uid="{00000000-0005-0000-0000-0000940E0000}"/>
    <cellStyle name="20 % - Markeringsfarve6 3 7 2 3" xfId="31003" xr:uid="{00000000-0005-0000-0000-0000950E0000}"/>
    <cellStyle name="20 % - Markeringsfarve6 3 7 2 4" xfId="27845" xr:uid="{00000000-0005-0000-0000-0000960E0000}"/>
    <cellStyle name="20 % - Markeringsfarve6 3 7 3" xfId="10551" xr:uid="{00000000-0005-0000-0000-0000970E0000}"/>
    <cellStyle name="20 % - Markeringsfarve6 3 7 3 2" xfId="31750" xr:uid="{00000000-0005-0000-0000-0000980E0000}"/>
    <cellStyle name="20 % - Markeringsfarve6 3 7 3 3" xfId="27847" xr:uid="{00000000-0005-0000-0000-0000990E0000}"/>
    <cellStyle name="20 % - Markeringsfarve6 3 7 4" xfId="27848" xr:uid="{00000000-0005-0000-0000-00009A0E0000}"/>
    <cellStyle name="20 % - Markeringsfarve6 3 7 4 2" xfId="33127" xr:uid="{00000000-0005-0000-0000-00009B0E0000}"/>
    <cellStyle name="20 % - Markeringsfarve6 3 7 5" xfId="30235" xr:uid="{00000000-0005-0000-0000-00009C0E0000}"/>
    <cellStyle name="20 % - Markeringsfarve6 3 7 6" xfId="27844" xr:uid="{00000000-0005-0000-0000-00009D0E0000}"/>
    <cellStyle name="20 % - Markeringsfarve6 3 8" xfId="10552" xr:uid="{00000000-0005-0000-0000-00009E0E0000}"/>
    <cellStyle name="20 % - Markeringsfarve6 3 8 2" xfId="10553" xr:uid="{00000000-0005-0000-0000-00009F0E0000}"/>
    <cellStyle name="20 % - Markeringsfarve6 3 8 2 2" xfId="27851" xr:uid="{00000000-0005-0000-0000-0000A00E0000}"/>
    <cellStyle name="20 % - Markeringsfarve6 3 8 2 2 2" xfId="32593" xr:uid="{00000000-0005-0000-0000-0000A10E0000}"/>
    <cellStyle name="20 % - Markeringsfarve6 3 8 2 3" xfId="31122" xr:uid="{00000000-0005-0000-0000-0000A20E0000}"/>
    <cellStyle name="20 % - Markeringsfarve6 3 8 2 4" xfId="27850" xr:uid="{00000000-0005-0000-0000-0000A30E0000}"/>
    <cellStyle name="20 % - Markeringsfarve6 3 8 3" xfId="10554" xr:uid="{00000000-0005-0000-0000-0000A40E0000}"/>
    <cellStyle name="20 % - Markeringsfarve6 3 8 3 2" xfId="31893" xr:uid="{00000000-0005-0000-0000-0000A50E0000}"/>
    <cellStyle name="20 % - Markeringsfarve6 3 8 3 3" xfId="27852" xr:uid="{00000000-0005-0000-0000-0000A60E0000}"/>
    <cellStyle name="20 % - Markeringsfarve6 3 8 4" xfId="27853" xr:uid="{00000000-0005-0000-0000-0000A70E0000}"/>
    <cellStyle name="20 % - Markeringsfarve6 3 8 4 2" xfId="32853" xr:uid="{00000000-0005-0000-0000-0000A80E0000}"/>
    <cellStyle name="20 % - Markeringsfarve6 3 8 5" xfId="30236" xr:uid="{00000000-0005-0000-0000-0000A90E0000}"/>
    <cellStyle name="20 % - Markeringsfarve6 3 8 6" xfId="27849" xr:uid="{00000000-0005-0000-0000-0000AA0E0000}"/>
    <cellStyle name="20 % - Markeringsfarve6 3 9" xfId="10555" xr:uid="{00000000-0005-0000-0000-0000AB0E0000}"/>
    <cellStyle name="20 % - Markeringsfarve6 3 9 2" xfId="10556" xr:uid="{00000000-0005-0000-0000-0000AC0E0000}"/>
    <cellStyle name="20 % - Markeringsfarve6 3 9 2 2" xfId="31995" xr:uid="{00000000-0005-0000-0000-0000AD0E0000}"/>
    <cellStyle name="20 % - Markeringsfarve6 3 9 2 3" xfId="27855" xr:uid="{00000000-0005-0000-0000-0000AE0E0000}"/>
    <cellStyle name="20 % - Markeringsfarve6 3 9 3" xfId="30603" xr:uid="{00000000-0005-0000-0000-0000AF0E0000}"/>
    <cellStyle name="20 % - Markeringsfarve6 3 9 4" xfId="27854" xr:uid="{00000000-0005-0000-0000-0000B00E0000}"/>
    <cellStyle name="20 % - Markeringsfarve6 4" xfId="814" xr:uid="{00000000-0005-0000-0000-0000B10E0000}"/>
    <cellStyle name="20 % - Markeringsfarve6 4 10" xfId="30237" xr:uid="{00000000-0005-0000-0000-0000B20E0000}"/>
    <cellStyle name="20 % - Markeringsfarve6 4 11" xfId="27856" xr:uid="{00000000-0005-0000-0000-0000B30E0000}"/>
    <cellStyle name="20 % - Markeringsfarve6 4 2" xfId="815" xr:uid="{00000000-0005-0000-0000-0000B40E0000}"/>
    <cellStyle name="20 % - Markeringsfarve6 4 2 2" xfId="10557" xr:uid="{00000000-0005-0000-0000-0000B50E0000}"/>
    <cellStyle name="20 % - Markeringsfarve6 4 2 2 2" xfId="27859" xr:uid="{00000000-0005-0000-0000-0000B60E0000}"/>
    <cellStyle name="20 % - Markeringsfarve6 4 2 2 2 2" xfId="32123" xr:uid="{00000000-0005-0000-0000-0000B70E0000}"/>
    <cellStyle name="20 % - Markeringsfarve6 4 2 2 3" xfId="30723" xr:uid="{00000000-0005-0000-0000-0000B80E0000}"/>
    <cellStyle name="20 % - Markeringsfarve6 4 2 2 4" xfId="27858" xr:uid="{00000000-0005-0000-0000-0000B90E0000}"/>
    <cellStyle name="20 % - Markeringsfarve6 4 2 3" xfId="10558" xr:uid="{00000000-0005-0000-0000-0000BA0E0000}"/>
    <cellStyle name="20 % - Markeringsfarve6 4 2 3 2" xfId="31376" xr:uid="{00000000-0005-0000-0000-0000BB0E0000}"/>
    <cellStyle name="20 % - Markeringsfarve6 4 2 3 3" xfId="27860" xr:uid="{00000000-0005-0000-0000-0000BC0E0000}"/>
    <cellStyle name="20 % - Markeringsfarve6 4 2 4" xfId="27861" xr:uid="{00000000-0005-0000-0000-0000BD0E0000}"/>
    <cellStyle name="20 % - Markeringsfarve6 4 2 4 2" xfId="32753" xr:uid="{00000000-0005-0000-0000-0000BE0E0000}"/>
    <cellStyle name="20 % - Markeringsfarve6 4 2 5" xfId="30238" xr:uid="{00000000-0005-0000-0000-0000BF0E0000}"/>
    <cellStyle name="20 % - Markeringsfarve6 4 2 6" xfId="27857" xr:uid="{00000000-0005-0000-0000-0000C00E0000}"/>
    <cellStyle name="20 % - Markeringsfarve6 4 3" xfId="10559" xr:uid="{00000000-0005-0000-0000-0000C10E0000}"/>
    <cellStyle name="20 % - Markeringsfarve6 4 3 2" xfId="10560" xr:uid="{00000000-0005-0000-0000-0000C20E0000}"/>
    <cellStyle name="20 % - Markeringsfarve6 4 3 2 2" xfId="27864" xr:uid="{00000000-0005-0000-0000-0000C30E0000}"/>
    <cellStyle name="20 % - Markeringsfarve6 4 3 2 2 2" xfId="32244" xr:uid="{00000000-0005-0000-0000-0000C40E0000}"/>
    <cellStyle name="20 % - Markeringsfarve6 4 3 2 3" xfId="30824" xr:uid="{00000000-0005-0000-0000-0000C50E0000}"/>
    <cellStyle name="20 % - Markeringsfarve6 4 3 2 4" xfId="27863" xr:uid="{00000000-0005-0000-0000-0000C60E0000}"/>
    <cellStyle name="20 % - Markeringsfarve6 4 3 3" xfId="10561" xr:uid="{00000000-0005-0000-0000-0000C70E0000}"/>
    <cellStyle name="20 % - Markeringsfarve6 4 3 3 2" xfId="31497" xr:uid="{00000000-0005-0000-0000-0000C80E0000}"/>
    <cellStyle name="20 % - Markeringsfarve6 4 3 3 3" xfId="27865" xr:uid="{00000000-0005-0000-0000-0000C90E0000}"/>
    <cellStyle name="20 % - Markeringsfarve6 4 3 4" xfId="27866" xr:uid="{00000000-0005-0000-0000-0000CA0E0000}"/>
    <cellStyle name="20 % - Markeringsfarve6 4 3 4 2" xfId="33038" xr:uid="{00000000-0005-0000-0000-0000CB0E0000}"/>
    <cellStyle name="20 % - Markeringsfarve6 4 3 5" xfId="30239" xr:uid="{00000000-0005-0000-0000-0000CC0E0000}"/>
    <cellStyle name="20 % - Markeringsfarve6 4 3 6" xfId="27862" xr:uid="{00000000-0005-0000-0000-0000CD0E0000}"/>
    <cellStyle name="20 % - Markeringsfarve6 4 4" xfId="10562" xr:uid="{00000000-0005-0000-0000-0000CE0E0000}"/>
    <cellStyle name="20 % - Markeringsfarve6 4 4 2" xfId="10563" xr:uid="{00000000-0005-0000-0000-0000CF0E0000}"/>
    <cellStyle name="20 % - Markeringsfarve6 4 4 2 2" xfId="27869" xr:uid="{00000000-0005-0000-0000-0000D00E0000}"/>
    <cellStyle name="20 % - Markeringsfarve6 4 4 2 2 2" xfId="32359" xr:uid="{00000000-0005-0000-0000-0000D10E0000}"/>
    <cellStyle name="20 % - Markeringsfarve6 4 4 2 3" xfId="30925" xr:uid="{00000000-0005-0000-0000-0000D20E0000}"/>
    <cellStyle name="20 % - Markeringsfarve6 4 4 2 4" xfId="27868" xr:uid="{00000000-0005-0000-0000-0000D30E0000}"/>
    <cellStyle name="20 % - Markeringsfarve6 4 4 3" xfId="10564" xr:uid="{00000000-0005-0000-0000-0000D40E0000}"/>
    <cellStyle name="20 % - Markeringsfarve6 4 4 3 2" xfId="31658" xr:uid="{00000000-0005-0000-0000-0000D50E0000}"/>
    <cellStyle name="20 % - Markeringsfarve6 4 4 3 3" xfId="27870" xr:uid="{00000000-0005-0000-0000-0000D60E0000}"/>
    <cellStyle name="20 % - Markeringsfarve6 4 4 4" xfId="27871" xr:uid="{00000000-0005-0000-0000-0000D70E0000}"/>
    <cellStyle name="20 % - Markeringsfarve6 4 4 4 2" xfId="32691" xr:uid="{00000000-0005-0000-0000-0000D80E0000}"/>
    <cellStyle name="20 % - Markeringsfarve6 4 4 5" xfId="30240" xr:uid="{00000000-0005-0000-0000-0000D90E0000}"/>
    <cellStyle name="20 % - Markeringsfarve6 4 4 6" xfId="27867" xr:uid="{00000000-0005-0000-0000-0000DA0E0000}"/>
    <cellStyle name="20 % - Markeringsfarve6 4 5" xfId="10565" xr:uid="{00000000-0005-0000-0000-0000DB0E0000}"/>
    <cellStyle name="20 % - Markeringsfarve6 4 5 2" xfId="10566" xr:uid="{00000000-0005-0000-0000-0000DC0E0000}"/>
    <cellStyle name="20 % - Markeringsfarve6 4 5 2 2" xfId="27874" xr:uid="{00000000-0005-0000-0000-0000DD0E0000}"/>
    <cellStyle name="20 % - Markeringsfarve6 4 5 2 2 2" xfId="32476" xr:uid="{00000000-0005-0000-0000-0000DE0E0000}"/>
    <cellStyle name="20 % - Markeringsfarve6 4 5 2 3" xfId="31024" xr:uid="{00000000-0005-0000-0000-0000DF0E0000}"/>
    <cellStyle name="20 % - Markeringsfarve6 4 5 2 4" xfId="27873" xr:uid="{00000000-0005-0000-0000-0000E00E0000}"/>
    <cellStyle name="20 % - Markeringsfarve6 4 5 3" xfId="10567" xr:uid="{00000000-0005-0000-0000-0000E10E0000}"/>
    <cellStyle name="20 % - Markeringsfarve6 4 5 3 2" xfId="31775" xr:uid="{00000000-0005-0000-0000-0000E20E0000}"/>
    <cellStyle name="20 % - Markeringsfarve6 4 5 3 3" xfId="27875" xr:uid="{00000000-0005-0000-0000-0000E30E0000}"/>
    <cellStyle name="20 % - Markeringsfarve6 4 5 4" xfId="27876" xr:uid="{00000000-0005-0000-0000-0000E40E0000}"/>
    <cellStyle name="20 % - Markeringsfarve6 4 5 4 2" xfId="33024" xr:uid="{00000000-0005-0000-0000-0000E50E0000}"/>
    <cellStyle name="20 % - Markeringsfarve6 4 5 5" xfId="30241" xr:uid="{00000000-0005-0000-0000-0000E60E0000}"/>
    <cellStyle name="20 % - Markeringsfarve6 4 5 6" xfId="27872" xr:uid="{00000000-0005-0000-0000-0000E70E0000}"/>
    <cellStyle name="20 % - Markeringsfarve6 4 6" xfId="10568" xr:uid="{00000000-0005-0000-0000-0000E80E0000}"/>
    <cellStyle name="20 % - Markeringsfarve6 4 6 2" xfId="10569" xr:uid="{00000000-0005-0000-0000-0000E90E0000}"/>
    <cellStyle name="20 % - Markeringsfarve6 4 6 2 2" xfId="27879" xr:uid="{00000000-0005-0000-0000-0000EA0E0000}"/>
    <cellStyle name="20 % - Markeringsfarve6 4 6 2 2 2" xfId="32596" xr:uid="{00000000-0005-0000-0000-0000EB0E0000}"/>
    <cellStyle name="20 % - Markeringsfarve6 4 6 2 3" xfId="31125" xr:uid="{00000000-0005-0000-0000-0000EC0E0000}"/>
    <cellStyle name="20 % - Markeringsfarve6 4 6 2 4" xfId="27878" xr:uid="{00000000-0005-0000-0000-0000ED0E0000}"/>
    <cellStyle name="20 % - Markeringsfarve6 4 6 3" xfId="10570" xr:uid="{00000000-0005-0000-0000-0000EE0E0000}"/>
    <cellStyle name="20 % - Markeringsfarve6 4 6 3 2" xfId="31896" xr:uid="{00000000-0005-0000-0000-0000EF0E0000}"/>
    <cellStyle name="20 % - Markeringsfarve6 4 6 3 3" xfId="27880" xr:uid="{00000000-0005-0000-0000-0000F00E0000}"/>
    <cellStyle name="20 % - Markeringsfarve6 4 6 4" xfId="27881" xr:uid="{00000000-0005-0000-0000-0000F10E0000}"/>
    <cellStyle name="20 % - Markeringsfarve6 4 6 4 2" xfId="33233" xr:uid="{00000000-0005-0000-0000-0000F20E0000}"/>
    <cellStyle name="20 % - Markeringsfarve6 4 6 5" xfId="30242" xr:uid="{00000000-0005-0000-0000-0000F30E0000}"/>
    <cellStyle name="20 % - Markeringsfarve6 4 6 6" xfId="27877" xr:uid="{00000000-0005-0000-0000-0000F40E0000}"/>
    <cellStyle name="20 % - Markeringsfarve6 4 7" xfId="10571" xr:uid="{00000000-0005-0000-0000-0000F50E0000}"/>
    <cellStyle name="20 % - Markeringsfarve6 4 7 2" xfId="10572" xr:uid="{00000000-0005-0000-0000-0000F60E0000}"/>
    <cellStyle name="20 % - Markeringsfarve6 4 7 2 2" xfId="32016" xr:uid="{00000000-0005-0000-0000-0000F70E0000}"/>
    <cellStyle name="20 % - Markeringsfarve6 4 7 2 3" xfId="27883" xr:uid="{00000000-0005-0000-0000-0000F80E0000}"/>
    <cellStyle name="20 % - Markeringsfarve6 4 7 3" xfId="30624" xr:uid="{00000000-0005-0000-0000-0000F90E0000}"/>
    <cellStyle name="20 % - Markeringsfarve6 4 7 4" xfId="27882" xr:uid="{00000000-0005-0000-0000-0000FA0E0000}"/>
    <cellStyle name="20 % - Markeringsfarve6 4 8" xfId="10573" xr:uid="{00000000-0005-0000-0000-0000FB0E0000}"/>
    <cellStyle name="20 % - Markeringsfarve6 4 8 2" xfId="31257" xr:uid="{00000000-0005-0000-0000-0000FC0E0000}"/>
    <cellStyle name="20 % - Markeringsfarve6 4 8 3" xfId="27884" xr:uid="{00000000-0005-0000-0000-0000FD0E0000}"/>
    <cellStyle name="20 % - Markeringsfarve6 4 9" xfId="27885" xr:uid="{00000000-0005-0000-0000-0000FE0E0000}"/>
    <cellStyle name="20 % - Markeringsfarve6 4 9 2" xfId="33101" xr:uid="{00000000-0005-0000-0000-0000FF0E0000}"/>
    <cellStyle name="20 % - Markeringsfarve6 5" xfId="816" xr:uid="{00000000-0005-0000-0000-0000000F0000}"/>
    <cellStyle name="20 % - Markeringsfarve6 5 10" xfId="30243" xr:uid="{00000000-0005-0000-0000-0000010F0000}"/>
    <cellStyle name="20 % - Markeringsfarve6 5 11" xfId="27886" xr:uid="{00000000-0005-0000-0000-0000020F0000}"/>
    <cellStyle name="20 % - Markeringsfarve6 5 2" xfId="817" xr:uid="{00000000-0005-0000-0000-0000030F0000}"/>
    <cellStyle name="20 % - Markeringsfarve6 5 2 2" xfId="10574" xr:uid="{00000000-0005-0000-0000-0000040F0000}"/>
    <cellStyle name="20 % - Markeringsfarve6 5 2 2 2" xfId="27889" xr:uid="{00000000-0005-0000-0000-0000050F0000}"/>
    <cellStyle name="20 % - Markeringsfarve6 5 2 2 2 2" xfId="32162" xr:uid="{00000000-0005-0000-0000-0000060F0000}"/>
    <cellStyle name="20 % - Markeringsfarve6 5 2 2 3" xfId="30756" xr:uid="{00000000-0005-0000-0000-0000070F0000}"/>
    <cellStyle name="20 % - Markeringsfarve6 5 2 2 4" xfId="27888" xr:uid="{00000000-0005-0000-0000-0000080F0000}"/>
    <cellStyle name="20 % - Markeringsfarve6 5 2 3" xfId="10575" xr:uid="{00000000-0005-0000-0000-0000090F0000}"/>
    <cellStyle name="20 % - Markeringsfarve6 5 2 3 2" xfId="31415" xr:uid="{00000000-0005-0000-0000-00000A0F0000}"/>
    <cellStyle name="20 % - Markeringsfarve6 5 2 3 3" xfId="27890" xr:uid="{00000000-0005-0000-0000-00000B0F0000}"/>
    <cellStyle name="20 % - Markeringsfarve6 5 2 4" xfId="27891" xr:uid="{00000000-0005-0000-0000-00000C0F0000}"/>
    <cellStyle name="20 % - Markeringsfarve6 5 2 4 2" xfId="33192" xr:uid="{00000000-0005-0000-0000-00000D0F0000}"/>
    <cellStyle name="20 % - Markeringsfarve6 5 2 5" xfId="30244" xr:uid="{00000000-0005-0000-0000-00000E0F0000}"/>
    <cellStyle name="20 % - Markeringsfarve6 5 2 6" xfId="27887" xr:uid="{00000000-0005-0000-0000-00000F0F0000}"/>
    <cellStyle name="20 % - Markeringsfarve6 5 3" xfId="10576" xr:uid="{00000000-0005-0000-0000-0000100F0000}"/>
    <cellStyle name="20 % - Markeringsfarve6 5 3 2" xfId="10577" xr:uid="{00000000-0005-0000-0000-0000110F0000}"/>
    <cellStyle name="20 % - Markeringsfarve6 5 3 2 2" xfId="27894" xr:uid="{00000000-0005-0000-0000-0000120F0000}"/>
    <cellStyle name="20 % - Markeringsfarve6 5 3 2 2 2" xfId="32245" xr:uid="{00000000-0005-0000-0000-0000130F0000}"/>
    <cellStyle name="20 % - Markeringsfarve6 5 3 2 3" xfId="30825" xr:uid="{00000000-0005-0000-0000-0000140F0000}"/>
    <cellStyle name="20 % - Markeringsfarve6 5 3 2 4" xfId="27893" xr:uid="{00000000-0005-0000-0000-0000150F0000}"/>
    <cellStyle name="20 % - Markeringsfarve6 5 3 3" xfId="10578" xr:uid="{00000000-0005-0000-0000-0000160F0000}"/>
    <cellStyle name="20 % - Markeringsfarve6 5 3 3 2" xfId="31498" xr:uid="{00000000-0005-0000-0000-0000170F0000}"/>
    <cellStyle name="20 % - Markeringsfarve6 5 3 3 3" xfId="27895" xr:uid="{00000000-0005-0000-0000-0000180F0000}"/>
    <cellStyle name="20 % - Markeringsfarve6 5 3 4" xfId="27896" xr:uid="{00000000-0005-0000-0000-0000190F0000}"/>
    <cellStyle name="20 % - Markeringsfarve6 5 3 4 2" xfId="32922" xr:uid="{00000000-0005-0000-0000-00001A0F0000}"/>
    <cellStyle name="20 % - Markeringsfarve6 5 3 5" xfId="30245" xr:uid="{00000000-0005-0000-0000-00001B0F0000}"/>
    <cellStyle name="20 % - Markeringsfarve6 5 3 6" xfId="27892" xr:uid="{00000000-0005-0000-0000-00001C0F0000}"/>
    <cellStyle name="20 % - Markeringsfarve6 5 4" xfId="10579" xr:uid="{00000000-0005-0000-0000-00001D0F0000}"/>
    <cellStyle name="20 % - Markeringsfarve6 5 4 2" xfId="10580" xr:uid="{00000000-0005-0000-0000-00001E0F0000}"/>
    <cellStyle name="20 % - Markeringsfarve6 5 4 2 2" xfId="27899" xr:uid="{00000000-0005-0000-0000-00001F0F0000}"/>
    <cellStyle name="20 % - Markeringsfarve6 5 4 2 2 2" xfId="32398" xr:uid="{00000000-0005-0000-0000-0000200F0000}"/>
    <cellStyle name="20 % - Markeringsfarve6 5 4 2 3" xfId="30958" xr:uid="{00000000-0005-0000-0000-0000210F0000}"/>
    <cellStyle name="20 % - Markeringsfarve6 5 4 2 4" xfId="27898" xr:uid="{00000000-0005-0000-0000-0000220F0000}"/>
    <cellStyle name="20 % - Markeringsfarve6 5 4 3" xfId="10581" xr:uid="{00000000-0005-0000-0000-0000230F0000}"/>
    <cellStyle name="20 % - Markeringsfarve6 5 4 3 2" xfId="31697" xr:uid="{00000000-0005-0000-0000-0000240F0000}"/>
    <cellStyle name="20 % - Markeringsfarve6 5 4 3 3" xfId="27900" xr:uid="{00000000-0005-0000-0000-0000250F0000}"/>
    <cellStyle name="20 % - Markeringsfarve6 5 4 4" xfId="27901" xr:uid="{00000000-0005-0000-0000-0000260F0000}"/>
    <cellStyle name="20 % - Markeringsfarve6 5 4 4 2" xfId="33153" xr:uid="{00000000-0005-0000-0000-0000270F0000}"/>
    <cellStyle name="20 % - Markeringsfarve6 5 4 5" xfId="30246" xr:uid="{00000000-0005-0000-0000-0000280F0000}"/>
    <cellStyle name="20 % - Markeringsfarve6 5 4 6" xfId="27897" xr:uid="{00000000-0005-0000-0000-0000290F0000}"/>
    <cellStyle name="20 % - Markeringsfarve6 5 5" xfId="10582" xr:uid="{00000000-0005-0000-0000-00002A0F0000}"/>
    <cellStyle name="20 % - Markeringsfarve6 5 5 2" xfId="10583" xr:uid="{00000000-0005-0000-0000-00002B0F0000}"/>
    <cellStyle name="20 % - Markeringsfarve6 5 5 2 2" xfId="27904" xr:uid="{00000000-0005-0000-0000-00002C0F0000}"/>
    <cellStyle name="20 % - Markeringsfarve6 5 5 2 2 2" xfId="32515" xr:uid="{00000000-0005-0000-0000-00002D0F0000}"/>
    <cellStyle name="20 % - Markeringsfarve6 5 5 2 3" xfId="31057" xr:uid="{00000000-0005-0000-0000-00002E0F0000}"/>
    <cellStyle name="20 % - Markeringsfarve6 5 5 2 4" xfId="27903" xr:uid="{00000000-0005-0000-0000-00002F0F0000}"/>
    <cellStyle name="20 % - Markeringsfarve6 5 5 3" xfId="10584" xr:uid="{00000000-0005-0000-0000-0000300F0000}"/>
    <cellStyle name="20 % - Markeringsfarve6 5 5 3 2" xfId="31814" xr:uid="{00000000-0005-0000-0000-0000310F0000}"/>
    <cellStyle name="20 % - Markeringsfarve6 5 5 3 3" xfId="27905" xr:uid="{00000000-0005-0000-0000-0000320F0000}"/>
    <cellStyle name="20 % - Markeringsfarve6 5 5 4" xfId="27906" xr:uid="{00000000-0005-0000-0000-0000330F0000}"/>
    <cellStyle name="20 % - Markeringsfarve6 5 5 4 2" xfId="32881" xr:uid="{00000000-0005-0000-0000-0000340F0000}"/>
    <cellStyle name="20 % - Markeringsfarve6 5 5 5" xfId="30247" xr:uid="{00000000-0005-0000-0000-0000350F0000}"/>
    <cellStyle name="20 % - Markeringsfarve6 5 5 6" xfId="27902" xr:uid="{00000000-0005-0000-0000-0000360F0000}"/>
    <cellStyle name="20 % - Markeringsfarve6 5 6" xfId="10585" xr:uid="{00000000-0005-0000-0000-0000370F0000}"/>
    <cellStyle name="20 % - Markeringsfarve6 5 6 2" xfId="10586" xr:uid="{00000000-0005-0000-0000-0000380F0000}"/>
    <cellStyle name="20 % - Markeringsfarve6 5 6 2 2" xfId="27909" xr:uid="{00000000-0005-0000-0000-0000390F0000}"/>
    <cellStyle name="20 % - Markeringsfarve6 5 6 2 2 2" xfId="32597" xr:uid="{00000000-0005-0000-0000-00003A0F0000}"/>
    <cellStyle name="20 % - Markeringsfarve6 5 6 2 3" xfId="31126" xr:uid="{00000000-0005-0000-0000-00003B0F0000}"/>
    <cellStyle name="20 % - Markeringsfarve6 5 6 2 4" xfId="27908" xr:uid="{00000000-0005-0000-0000-00003C0F0000}"/>
    <cellStyle name="20 % - Markeringsfarve6 5 6 3" xfId="10587" xr:uid="{00000000-0005-0000-0000-00003D0F0000}"/>
    <cellStyle name="20 % - Markeringsfarve6 5 6 3 2" xfId="31897" xr:uid="{00000000-0005-0000-0000-00003E0F0000}"/>
    <cellStyle name="20 % - Markeringsfarve6 5 6 3 3" xfId="27910" xr:uid="{00000000-0005-0000-0000-00003F0F0000}"/>
    <cellStyle name="20 % - Markeringsfarve6 5 6 4" xfId="27911" xr:uid="{00000000-0005-0000-0000-0000400F0000}"/>
    <cellStyle name="20 % - Markeringsfarve6 5 6 4 2" xfId="33103" xr:uid="{00000000-0005-0000-0000-0000410F0000}"/>
    <cellStyle name="20 % - Markeringsfarve6 5 6 5" xfId="30248" xr:uid="{00000000-0005-0000-0000-0000420F0000}"/>
    <cellStyle name="20 % - Markeringsfarve6 5 6 6" xfId="27907" xr:uid="{00000000-0005-0000-0000-0000430F0000}"/>
    <cellStyle name="20 % - Markeringsfarve6 5 7" xfId="10588" xr:uid="{00000000-0005-0000-0000-0000440F0000}"/>
    <cellStyle name="20 % - Markeringsfarve6 5 7 2" xfId="10589" xr:uid="{00000000-0005-0000-0000-0000450F0000}"/>
    <cellStyle name="20 % - Markeringsfarve6 5 7 2 2" xfId="32049" xr:uid="{00000000-0005-0000-0000-0000460F0000}"/>
    <cellStyle name="20 % - Markeringsfarve6 5 7 2 3" xfId="27913" xr:uid="{00000000-0005-0000-0000-0000470F0000}"/>
    <cellStyle name="20 % - Markeringsfarve6 5 7 3" xfId="30657" xr:uid="{00000000-0005-0000-0000-0000480F0000}"/>
    <cellStyle name="20 % - Markeringsfarve6 5 7 4" xfId="27912" xr:uid="{00000000-0005-0000-0000-0000490F0000}"/>
    <cellStyle name="20 % - Markeringsfarve6 5 8" xfId="10590" xr:uid="{00000000-0005-0000-0000-00004A0F0000}"/>
    <cellStyle name="20 % - Markeringsfarve6 5 8 2" xfId="31296" xr:uid="{00000000-0005-0000-0000-00004B0F0000}"/>
    <cellStyle name="20 % - Markeringsfarve6 5 8 3" xfId="27914" xr:uid="{00000000-0005-0000-0000-00004C0F0000}"/>
    <cellStyle name="20 % - Markeringsfarve6 5 9" xfId="27915" xr:uid="{00000000-0005-0000-0000-00004D0F0000}"/>
    <cellStyle name="20 % - Markeringsfarve6 5 9 2" xfId="32959" xr:uid="{00000000-0005-0000-0000-00004E0F0000}"/>
    <cellStyle name="20 % - Markeringsfarve6 6" xfId="818" xr:uid="{00000000-0005-0000-0000-00004F0F0000}"/>
    <cellStyle name="20 % - Markeringsfarve6 6 2" xfId="819" xr:uid="{00000000-0005-0000-0000-0000500F0000}"/>
    <cellStyle name="20 % - Markeringsfarve6 6 2 2" xfId="27918" xr:uid="{00000000-0005-0000-0000-0000510F0000}"/>
    <cellStyle name="20 % - Markeringsfarve6 6 2 2 2" xfId="32084" xr:uid="{00000000-0005-0000-0000-0000520F0000}"/>
    <cellStyle name="20 % - Markeringsfarve6 6 2 3" xfId="30690" xr:uid="{00000000-0005-0000-0000-0000530F0000}"/>
    <cellStyle name="20 % - Markeringsfarve6 6 2 4" xfId="27917" xr:uid="{00000000-0005-0000-0000-0000540F0000}"/>
    <cellStyle name="20 % - Markeringsfarve6 6 3" xfId="10591" xr:uid="{00000000-0005-0000-0000-0000550F0000}"/>
    <cellStyle name="20 % - Markeringsfarve6 6 3 2" xfId="31337" xr:uid="{00000000-0005-0000-0000-0000560F0000}"/>
    <cellStyle name="20 % - Markeringsfarve6 6 3 3" xfId="27919" xr:uid="{00000000-0005-0000-0000-0000570F0000}"/>
    <cellStyle name="20 % - Markeringsfarve6 6 4" xfId="27920" xr:uid="{00000000-0005-0000-0000-0000580F0000}"/>
    <cellStyle name="20 % - Markeringsfarve6 6 4 2" xfId="32755" xr:uid="{00000000-0005-0000-0000-0000590F0000}"/>
    <cellStyle name="20 % - Markeringsfarve6 6 5" xfId="30249" xr:uid="{00000000-0005-0000-0000-00005A0F0000}"/>
    <cellStyle name="20 % - Markeringsfarve6 6 6" xfId="27916" xr:uid="{00000000-0005-0000-0000-00005B0F0000}"/>
    <cellStyle name="20 % - Markeringsfarve6 7" xfId="820" xr:uid="{00000000-0005-0000-0000-00005C0F0000}"/>
    <cellStyle name="20 % - Markeringsfarve6 7 2" xfId="10592" xr:uid="{00000000-0005-0000-0000-00005D0F0000}"/>
    <cellStyle name="20 % - Markeringsfarve6 7 2 2" xfId="27923" xr:uid="{00000000-0005-0000-0000-00005E0F0000}"/>
    <cellStyle name="20 % - Markeringsfarve6 7 2 2 2" xfId="32237" xr:uid="{00000000-0005-0000-0000-00005F0F0000}"/>
    <cellStyle name="20 % - Markeringsfarve6 7 2 3" xfId="30817" xr:uid="{00000000-0005-0000-0000-0000600F0000}"/>
    <cellStyle name="20 % - Markeringsfarve6 7 2 4" xfId="27922" xr:uid="{00000000-0005-0000-0000-0000610F0000}"/>
    <cellStyle name="20 % - Markeringsfarve6 7 3" xfId="10593" xr:uid="{00000000-0005-0000-0000-0000620F0000}"/>
    <cellStyle name="20 % - Markeringsfarve6 7 3 2" xfId="31490" xr:uid="{00000000-0005-0000-0000-0000630F0000}"/>
    <cellStyle name="20 % - Markeringsfarve6 7 3 3" xfId="27924" xr:uid="{00000000-0005-0000-0000-0000640F0000}"/>
    <cellStyle name="20 % - Markeringsfarve6 7 4" xfId="27925" xr:uid="{00000000-0005-0000-0000-0000650F0000}"/>
    <cellStyle name="20 % - Markeringsfarve6 7 4 2" xfId="33066" xr:uid="{00000000-0005-0000-0000-0000660F0000}"/>
    <cellStyle name="20 % - Markeringsfarve6 7 5" xfId="30250" xr:uid="{00000000-0005-0000-0000-0000670F0000}"/>
    <cellStyle name="20 % - Markeringsfarve6 7 6" xfId="27921" xr:uid="{00000000-0005-0000-0000-0000680F0000}"/>
    <cellStyle name="20 % - Markeringsfarve6 8" xfId="10594" xr:uid="{00000000-0005-0000-0000-0000690F0000}"/>
    <cellStyle name="20 % - Markeringsfarve6 8 2" xfId="10595" xr:uid="{00000000-0005-0000-0000-00006A0F0000}"/>
    <cellStyle name="20 % - Markeringsfarve6 8 2 2" xfId="27928" xr:uid="{00000000-0005-0000-0000-00006B0F0000}"/>
    <cellStyle name="20 % - Markeringsfarve6 8 2 2 2" xfId="32320" xr:uid="{00000000-0005-0000-0000-00006C0F0000}"/>
    <cellStyle name="20 % - Markeringsfarve6 8 2 3" xfId="30892" xr:uid="{00000000-0005-0000-0000-00006D0F0000}"/>
    <cellStyle name="20 % - Markeringsfarve6 8 2 4" xfId="27927" xr:uid="{00000000-0005-0000-0000-00006E0F0000}"/>
    <cellStyle name="20 % - Markeringsfarve6 8 3" xfId="10596" xr:uid="{00000000-0005-0000-0000-00006F0F0000}"/>
    <cellStyle name="20 % - Markeringsfarve6 8 3 2" xfId="31619" xr:uid="{00000000-0005-0000-0000-0000700F0000}"/>
    <cellStyle name="20 % - Markeringsfarve6 8 3 3" xfId="27929" xr:uid="{00000000-0005-0000-0000-0000710F0000}"/>
    <cellStyle name="20 % - Markeringsfarve6 8 4" xfId="27930" xr:uid="{00000000-0005-0000-0000-0000720F0000}"/>
    <cellStyle name="20 % - Markeringsfarve6 8 4 2" xfId="32719" xr:uid="{00000000-0005-0000-0000-0000730F0000}"/>
    <cellStyle name="20 % - Markeringsfarve6 8 5" xfId="30251" xr:uid="{00000000-0005-0000-0000-0000740F0000}"/>
    <cellStyle name="20 % - Markeringsfarve6 8 6" xfId="27926" xr:uid="{00000000-0005-0000-0000-0000750F0000}"/>
    <cellStyle name="20 % - Markeringsfarve6 9" xfId="10597" xr:uid="{00000000-0005-0000-0000-0000760F0000}"/>
    <cellStyle name="20 % - Markeringsfarve6 9 2" xfId="10598" xr:uid="{00000000-0005-0000-0000-0000770F0000}"/>
    <cellStyle name="20 % - Markeringsfarve6 9 2 2" xfId="27933" xr:uid="{00000000-0005-0000-0000-0000780F0000}"/>
    <cellStyle name="20 % - Markeringsfarve6 9 2 2 2" xfId="32437" xr:uid="{00000000-0005-0000-0000-0000790F0000}"/>
    <cellStyle name="20 % - Markeringsfarve6 9 2 3" xfId="30991" xr:uid="{00000000-0005-0000-0000-00007A0F0000}"/>
    <cellStyle name="20 % - Markeringsfarve6 9 2 4" xfId="27932" xr:uid="{00000000-0005-0000-0000-00007B0F0000}"/>
    <cellStyle name="20 % - Markeringsfarve6 9 3" xfId="10599" xr:uid="{00000000-0005-0000-0000-00007C0F0000}"/>
    <cellStyle name="20 % - Markeringsfarve6 9 3 2" xfId="31736" xr:uid="{00000000-0005-0000-0000-00007D0F0000}"/>
    <cellStyle name="20 % - Markeringsfarve6 9 3 3" xfId="27934" xr:uid="{00000000-0005-0000-0000-00007E0F0000}"/>
    <cellStyle name="20 % - Markeringsfarve6 9 4" xfId="27935" xr:uid="{00000000-0005-0000-0000-00007F0F0000}"/>
    <cellStyle name="20 % - Markeringsfarve6 9 4 2" xfId="32674" xr:uid="{00000000-0005-0000-0000-0000800F0000}"/>
    <cellStyle name="20 % - Markeringsfarve6 9 5" xfId="30252" xr:uid="{00000000-0005-0000-0000-0000810F0000}"/>
    <cellStyle name="20 % - Markeringsfarve6 9 6" xfId="27931" xr:uid="{00000000-0005-0000-0000-0000820F0000}"/>
    <cellStyle name="20% - Accent1 2" xfId="821" xr:uid="{00000000-0005-0000-0000-0000830F0000}"/>
    <cellStyle name="20% - Accent2 2" xfId="822" xr:uid="{00000000-0005-0000-0000-0000840F0000}"/>
    <cellStyle name="20% - Accent3 2" xfId="823" xr:uid="{00000000-0005-0000-0000-0000850F0000}"/>
    <cellStyle name="20% - Accent4 2" xfId="824" xr:uid="{00000000-0005-0000-0000-0000860F0000}"/>
    <cellStyle name="20% - Accent5 2" xfId="825" xr:uid="{00000000-0005-0000-0000-0000870F0000}"/>
    <cellStyle name="20% - Accent5 3" xfId="26539" xr:uid="{00000000-0005-0000-0000-0000880F0000}"/>
    <cellStyle name="20% - Accent6 2" xfId="826" xr:uid="{00000000-0005-0000-0000-0000890F0000}"/>
    <cellStyle name="20% - Colore 1" xfId="9" xr:uid="{00000000-0005-0000-0000-00008A0F0000}"/>
    <cellStyle name="20% - Colore 1 2" xfId="827" xr:uid="{00000000-0005-0000-0000-00008B0F0000}"/>
    <cellStyle name="20% - Colore 2" xfId="10" xr:uid="{00000000-0005-0000-0000-00008C0F0000}"/>
    <cellStyle name="20% - Colore 2 2" xfId="828" xr:uid="{00000000-0005-0000-0000-00008D0F0000}"/>
    <cellStyle name="20% - Colore 3" xfId="11" xr:uid="{00000000-0005-0000-0000-00008E0F0000}"/>
    <cellStyle name="20% - Colore 3 2" xfId="829" xr:uid="{00000000-0005-0000-0000-00008F0F0000}"/>
    <cellStyle name="20% - Colore 4" xfId="12" xr:uid="{00000000-0005-0000-0000-0000900F0000}"/>
    <cellStyle name="20% - Colore 4 2" xfId="830" xr:uid="{00000000-0005-0000-0000-0000910F0000}"/>
    <cellStyle name="20% - Colore 5" xfId="13" xr:uid="{00000000-0005-0000-0000-0000920F0000}"/>
    <cellStyle name="20% - Colore 5 2" xfId="831" xr:uid="{00000000-0005-0000-0000-0000930F0000}"/>
    <cellStyle name="20% - Colore 6" xfId="14" xr:uid="{00000000-0005-0000-0000-0000940F0000}"/>
    <cellStyle name="20% - Colore 6 2" xfId="832" xr:uid="{00000000-0005-0000-0000-0000950F0000}"/>
    <cellStyle name="2x indented GHG Textfiels" xfId="9646" xr:uid="{00000000-0005-0000-0000-0000960F0000}"/>
    <cellStyle name="2x indented GHG Textfiels 2" xfId="27936" xr:uid="{00000000-0005-0000-0000-0000970F0000}"/>
    <cellStyle name="40 % - Markeringsfarve1" xfId="833" xr:uid="{00000000-0005-0000-0000-0000980F0000}"/>
    <cellStyle name="40 % - Markeringsfarve1 10" xfId="10600" xr:uid="{00000000-0005-0000-0000-0000990F0000}"/>
    <cellStyle name="40 % - Markeringsfarve1 10 2" xfId="10601" xr:uid="{00000000-0005-0000-0000-00009A0F0000}"/>
    <cellStyle name="40 % - Markeringsfarve1 10 2 2" xfId="27940" xr:uid="{00000000-0005-0000-0000-00009B0F0000}"/>
    <cellStyle name="40 % - Markeringsfarve1 10 2 2 2" xfId="32598" xr:uid="{00000000-0005-0000-0000-00009C0F0000}"/>
    <cellStyle name="40 % - Markeringsfarve1 10 2 3" xfId="31127" xr:uid="{00000000-0005-0000-0000-00009D0F0000}"/>
    <cellStyle name="40 % - Markeringsfarve1 10 2 4" xfId="27939" xr:uid="{00000000-0005-0000-0000-00009E0F0000}"/>
    <cellStyle name="40 % - Markeringsfarve1 10 3" xfId="10602" xr:uid="{00000000-0005-0000-0000-00009F0F0000}"/>
    <cellStyle name="40 % - Markeringsfarve1 10 3 2" xfId="31898" xr:uid="{00000000-0005-0000-0000-0000A00F0000}"/>
    <cellStyle name="40 % - Markeringsfarve1 10 3 3" xfId="27941" xr:uid="{00000000-0005-0000-0000-0000A10F0000}"/>
    <cellStyle name="40 % - Markeringsfarve1 10 4" xfId="27942" xr:uid="{00000000-0005-0000-0000-0000A20F0000}"/>
    <cellStyle name="40 % - Markeringsfarve1 10 4 2" xfId="32958" xr:uid="{00000000-0005-0000-0000-0000A30F0000}"/>
    <cellStyle name="40 % - Markeringsfarve1 10 5" xfId="30254" xr:uid="{00000000-0005-0000-0000-0000A40F0000}"/>
    <cellStyle name="40 % - Markeringsfarve1 10 6" xfId="27938" xr:uid="{00000000-0005-0000-0000-0000A50F0000}"/>
    <cellStyle name="40 % - Markeringsfarve1 11" xfId="10603" xr:uid="{00000000-0005-0000-0000-0000A60F0000}"/>
    <cellStyle name="40 % - Markeringsfarve1 11 2" xfId="10604" xr:uid="{00000000-0005-0000-0000-0000A70F0000}"/>
    <cellStyle name="40 % - Markeringsfarve1 11 2 2" xfId="31973" xr:uid="{00000000-0005-0000-0000-0000A80F0000}"/>
    <cellStyle name="40 % - Markeringsfarve1 11 2 3" xfId="27944" xr:uid="{00000000-0005-0000-0000-0000A90F0000}"/>
    <cellStyle name="40 % - Markeringsfarve1 11 3" xfId="27945" xr:uid="{00000000-0005-0000-0000-0000AA0F0000}"/>
    <cellStyle name="40 % - Markeringsfarve1 11 3 2" xfId="33180" xr:uid="{00000000-0005-0000-0000-0000AB0F0000}"/>
    <cellStyle name="40 % - Markeringsfarve1 11 4" xfId="30255" xr:uid="{00000000-0005-0000-0000-0000AC0F0000}"/>
    <cellStyle name="40 % - Markeringsfarve1 11 5" xfId="27943" xr:uid="{00000000-0005-0000-0000-0000AD0F0000}"/>
    <cellStyle name="40 % - Markeringsfarve1 12" xfId="10605" xr:uid="{00000000-0005-0000-0000-0000AE0F0000}"/>
    <cellStyle name="40 % - Markeringsfarve1 12 2" xfId="27947" xr:uid="{00000000-0005-0000-0000-0000AF0F0000}"/>
    <cellStyle name="40 % - Markeringsfarve1 12 2 2" xfId="32909" xr:uid="{00000000-0005-0000-0000-0000B00F0000}"/>
    <cellStyle name="40 % - Markeringsfarve1 12 3" xfId="30256" xr:uid="{00000000-0005-0000-0000-0000B10F0000}"/>
    <cellStyle name="40 % - Markeringsfarve1 12 4" xfId="27946" xr:uid="{00000000-0005-0000-0000-0000B20F0000}"/>
    <cellStyle name="40 % - Markeringsfarve1 13" xfId="27948" xr:uid="{00000000-0005-0000-0000-0000B30F0000}"/>
    <cellStyle name="40 % - Markeringsfarve1 13 2" xfId="27949" xr:uid="{00000000-0005-0000-0000-0000B40F0000}"/>
    <cellStyle name="40 % - Markeringsfarve1 13 2 2" xfId="33141" xr:uid="{00000000-0005-0000-0000-0000B50F0000}"/>
    <cellStyle name="40 % - Markeringsfarve1 13 3" xfId="30257" xr:uid="{00000000-0005-0000-0000-0000B60F0000}"/>
    <cellStyle name="40 % - Markeringsfarve1 14" xfId="27950" xr:uid="{00000000-0005-0000-0000-0000B70F0000}"/>
    <cellStyle name="40 % - Markeringsfarve1 14 2" xfId="27951" xr:uid="{00000000-0005-0000-0000-0000B80F0000}"/>
    <cellStyle name="40 % - Markeringsfarve1 14 2 2" xfId="31199" xr:uid="{00000000-0005-0000-0000-0000B90F0000}"/>
    <cellStyle name="40 % - Markeringsfarve1 14 3" xfId="30253" xr:uid="{00000000-0005-0000-0000-0000BA0F0000}"/>
    <cellStyle name="40 % - Markeringsfarve1 15" xfId="27952" xr:uid="{00000000-0005-0000-0000-0000BB0F0000}"/>
    <cellStyle name="40 % - Markeringsfarve1 15 2" xfId="31201" xr:uid="{00000000-0005-0000-0000-0000BC0F0000}"/>
    <cellStyle name="40 % - Markeringsfarve1 16" xfId="27953" xr:uid="{00000000-0005-0000-0000-0000BD0F0000}"/>
    <cellStyle name="40 % - Markeringsfarve1 16 2" xfId="32685" xr:uid="{00000000-0005-0000-0000-0000BE0F0000}"/>
    <cellStyle name="40 % - Markeringsfarve1 17" xfId="27954" xr:uid="{00000000-0005-0000-0000-0000BF0F0000}"/>
    <cellStyle name="40 % - Markeringsfarve1 17 2" xfId="33232" xr:uid="{00000000-0005-0000-0000-0000C00F0000}"/>
    <cellStyle name="40 % - Markeringsfarve1 18" xfId="29893" xr:uid="{00000000-0005-0000-0000-0000C10F0000}"/>
    <cellStyle name="40 % - Markeringsfarve1 19" xfId="27937" xr:uid="{00000000-0005-0000-0000-0000C20F0000}"/>
    <cellStyle name="40 % - Markeringsfarve1 2" xfId="834" xr:uid="{00000000-0005-0000-0000-0000C30F0000}"/>
    <cellStyle name="40 % - Markeringsfarve1 2 10" xfId="10606" xr:uid="{00000000-0005-0000-0000-0000C40F0000}"/>
    <cellStyle name="40 % - Markeringsfarve1 2 10 2" xfId="31234" xr:uid="{00000000-0005-0000-0000-0000C50F0000}"/>
    <cellStyle name="40 % - Markeringsfarve1 2 10 3" xfId="27956" xr:uid="{00000000-0005-0000-0000-0000C60F0000}"/>
    <cellStyle name="40 % - Markeringsfarve1 2 11" xfId="27957" xr:uid="{00000000-0005-0000-0000-0000C70F0000}"/>
    <cellStyle name="40 % - Markeringsfarve1 2 11 2" xfId="32868" xr:uid="{00000000-0005-0000-0000-0000C80F0000}"/>
    <cellStyle name="40 % - Markeringsfarve1 2 12" xfId="30258" xr:uid="{00000000-0005-0000-0000-0000C90F0000}"/>
    <cellStyle name="40 % - Markeringsfarve1 2 13" xfId="27955" xr:uid="{00000000-0005-0000-0000-0000CA0F0000}"/>
    <cellStyle name="40 % - Markeringsfarve1 2 2" xfId="835" xr:uid="{00000000-0005-0000-0000-0000CB0F0000}"/>
    <cellStyle name="40 % - Markeringsfarve1 2 2 10" xfId="30259" xr:uid="{00000000-0005-0000-0000-0000CC0F0000}"/>
    <cellStyle name="40 % - Markeringsfarve1 2 2 11" xfId="27958" xr:uid="{00000000-0005-0000-0000-0000CD0F0000}"/>
    <cellStyle name="40 % - Markeringsfarve1 2 2 2" xfId="836" xr:uid="{00000000-0005-0000-0000-0000CE0F0000}"/>
    <cellStyle name="40 % - Markeringsfarve1 2 2 2 2" xfId="10607" xr:uid="{00000000-0005-0000-0000-0000CF0F0000}"/>
    <cellStyle name="40 % - Markeringsfarve1 2 2 2 2 2" xfId="27961" xr:uid="{00000000-0005-0000-0000-0000D00F0000}"/>
    <cellStyle name="40 % - Markeringsfarve1 2 2 2 2 2 2" xfId="32140" xr:uid="{00000000-0005-0000-0000-0000D10F0000}"/>
    <cellStyle name="40 % - Markeringsfarve1 2 2 2 2 3" xfId="30738" xr:uid="{00000000-0005-0000-0000-0000D20F0000}"/>
    <cellStyle name="40 % - Markeringsfarve1 2 2 2 2 4" xfId="27960" xr:uid="{00000000-0005-0000-0000-0000D30F0000}"/>
    <cellStyle name="40 % - Markeringsfarve1 2 2 2 3" xfId="10608" xr:uid="{00000000-0005-0000-0000-0000D40F0000}"/>
    <cellStyle name="40 % - Markeringsfarve1 2 2 2 3 2" xfId="31393" xr:uid="{00000000-0005-0000-0000-0000D50F0000}"/>
    <cellStyle name="40 % - Markeringsfarve1 2 2 2 3 3" xfId="27962" xr:uid="{00000000-0005-0000-0000-0000D60F0000}"/>
    <cellStyle name="40 % - Markeringsfarve1 2 2 2 4" xfId="27963" xr:uid="{00000000-0005-0000-0000-0000D70F0000}"/>
    <cellStyle name="40 % - Markeringsfarve1 2 2 2 4 2" xfId="32754" xr:uid="{00000000-0005-0000-0000-0000D80F0000}"/>
    <cellStyle name="40 % - Markeringsfarve1 2 2 2 5" xfId="30260" xr:uid="{00000000-0005-0000-0000-0000D90F0000}"/>
    <cellStyle name="40 % - Markeringsfarve1 2 2 2 6" xfId="27959" xr:uid="{00000000-0005-0000-0000-0000DA0F0000}"/>
    <cellStyle name="40 % - Markeringsfarve1 2 2 3" xfId="10609" xr:uid="{00000000-0005-0000-0000-0000DB0F0000}"/>
    <cellStyle name="40 % - Markeringsfarve1 2 2 3 2" xfId="10610" xr:uid="{00000000-0005-0000-0000-0000DC0F0000}"/>
    <cellStyle name="40 % - Markeringsfarve1 2 2 3 2 2" xfId="27966" xr:uid="{00000000-0005-0000-0000-0000DD0F0000}"/>
    <cellStyle name="40 % - Markeringsfarve1 2 2 3 2 2 2" xfId="32248" xr:uid="{00000000-0005-0000-0000-0000DE0F0000}"/>
    <cellStyle name="40 % - Markeringsfarve1 2 2 3 2 3" xfId="30828" xr:uid="{00000000-0005-0000-0000-0000DF0F0000}"/>
    <cellStyle name="40 % - Markeringsfarve1 2 2 3 2 4" xfId="27965" xr:uid="{00000000-0005-0000-0000-0000E00F0000}"/>
    <cellStyle name="40 % - Markeringsfarve1 2 2 3 3" xfId="10611" xr:uid="{00000000-0005-0000-0000-0000E10F0000}"/>
    <cellStyle name="40 % - Markeringsfarve1 2 2 3 3 2" xfId="31501" xr:uid="{00000000-0005-0000-0000-0000E20F0000}"/>
    <cellStyle name="40 % - Markeringsfarve1 2 2 3 3 3" xfId="27967" xr:uid="{00000000-0005-0000-0000-0000E30F0000}"/>
    <cellStyle name="40 % - Markeringsfarve1 2 2 3 4" xfId="27968" xr:uid="{00000000-0005-0000-0000-0000E40F0000}"/>
    <cellStyle name="40 % - Markeringsfarve1 2 2 3 4 2" xfId="33052" xr:uid="{00000000-0005-0000-0000-0000E50F0000}"/>
    <cellStyle name="40 % - Markeringsfarve1 2 2 3 5" xfId="30261" xr:uid="{00000000-0005-0000-0000-0000E60F0000}"/>
    <cellStyle name="40 % - Markeringsfarve1 2 2 3 6" xfId="27964" xr:uid="{00000000-0005-0000-0000-0000E70F0000}"/>
    <cellStyle name="40 % - Markeringsfarve1 2 2 4" xfId="10612" xr:uid="{00000000-0005-0000-0000-0000E80F0000}"/>
    <cellStyle name="40 % - Markeringsfarve1 2 2 4 2" xfId="10613" xr:uid="{00000000-0005-0000-0000-0000E90F0000}"/>
    <cellStyle name="40 % - Markeringsfarve1 2 2 4 2 2" xfId="27971" xr:uid="{00000000-0005-0000-0000-0000EA0F0000}"/>
    <cellStyle name="40 % - Markeringsfarve1 2 2 4 2 2 2" xfId="32376" xr:uid="{00000000-0005-0000-0000-0000EB0F0000}"/>
    <cellStyle name="40 % - Markeringsfarve1 2 2 4 2 3" xfId="30940" xr:uid="{00000000-0005-0000-0000-0000EC0F0000}"/>
    <cellStyle name="40 % - Markeringsfarve1 2 2 4 2 4" xfId="27970" xr:uid="{00000000-0005-0000-0000-0000ED0F0000}"/>
    <cellStyle name="40 % - Markeringsfarve1 2 2 4 3" xfId="10614" xr:uid="{00000000-0005-0000-0000-0000EE0F0000}"/>
    <cellStyle name="40 % - Markeringsfarve1 2 2 4 3 2" xfId="31675" xr:uid="{00000000-0005-0000-0000-0000EF0F0000}"/>
    <cellStyle name="40 % - Markeringsfarve1 2 2 4 3 3" xfId="27972" xr:uid="{00000000-0005-0000-0000-0000F00F0000}"/>
    <cellStyle name="40 % - Markeringsfarve1 2 2 4 4" xfId="27973" xr:uid="{00000000-0005-0000-0000-0000F10F0000}"/>
    <cellStyle name="40 % - Markeringsfarve1 2 2 4 4 2" xfId="32705" xr:uid="{00000000-0005-0000-0000-0000F20F0000}"/>
    <cellStyle name="40 % - Markeringsfarve1 2 2 4 5" xfId="30262" xr:uid="{00000000-0005-0000-0000-0000F30F0000}"/>
    <cellStyle name="40 % - Markeringsfarve1 2 2 4 6" xfId="27969" xr:uid="{00000000-0005-0000-0000-0000F40F0000}"/>
    <cellStyle name="40 % - Markeringsfarve1 2 2 5" xfId="10615" xr:uid="{00000000-0005-0000-0000-0000F50F0000}"/>
    <cellStyle name="40 % - Markeringsfarve1 2 2 5 2" xfId="10616" xr:uid="{00000000-0005-0000-0000-0000F60F0000}"/>
    <cellStyle name="40 % - Markeringsfarve1 2 2 5 2 2" xfId="27976" xr:uid="{00000000-0005-0000-0000-0000F70F0000}"/>
    <cellStyle name="40 % - Markeringsfarve1 2 2 5 2 2 2" xfId="32493" xr:uid="{00000000-0005-0000-0000-0000F80F0000}"/>
    <cellStyle name="40 % - Markeringsfarve1 2 2 5 2 3" xfId="31039" xr:uid="{00000000-0005-0000-0000-0000F90F0000}"/>
    <cellStyle name="40 % - Markeringsfarve1 2 2 5 2 4" xfId="27975" xr:uid="{00000000-0005-0000-0000-0000FA0F0000}"/>
    <cellStyle name="40 % - Markeringsfarve1 2 2 5 3" xfId="10617" xr:uid="{00000000-0005-0000-0000-0000FB0F0000}"/>
    <cellStyle name="40 % - Markeringsfarve1 2 2 5 3 2" xfId="31792" xr:uid="{00000000-0005-0000-0000-0000FC0F0000}"/>
    <cellStyle name="40 % - Markeringsfarve1 2 2 5 3 3" xfId="27977" xr:uid="{00000000-0005-0000-0000-0000FD0F0000}"/>
    <cellStyle name="40 % - Markeringsfarve1 2 2 5 4" xfId="27978" xr:uid="{00000000-0005-0000-0000-0000FE0F0000}"/>
    <cellStyle name="40 % - Markeringsfarve1 2 2 5 4 2" xfId="31197" xr:uid="{00000000-0005-0000-0000-0000FF0F0000}"/>
    <cellStyle name="40 % - Markeringsfarve1 2 2 5 5" xfId="30263" xr:uid="{00000000-0005-0000-0000-000000100000}"/>
    <cellStyle name="40 % - Markeringsfarve1 2 2 5 6" xfId="27974" xr:uid="{00000000-0005-0000-0000-000001100000}"/>
    <cellStyle name="40 % - Markeringsfarve1 2 2 6" xfId="10618" xr:uid="{00000000-0005-0000-0000-000002100000}"/>
    <cellStyle name="40 % - Markeringsfarve1 2 2 6 2" xfId="10619" xr:uid="{00000000-0005-0000-0000-000003100000}"/>
    <cellStyle name="40 % - Markeringsfarve1 2 2 6 2 2" xfId="27981" xr:uid="{00000000-0005-0000-0000-000004100000}"/>
    <cellStyle name="40 % - Markeringsfarve1 2 2 6 2 2 2" xfId="32600" xr:uid="{00000000-0005-0000-0000-000005100000}"/>
    <cellStyle name="40 % - Markeringsfarve1 2 2 6 2 3" xfId="31129" xr:uid="{00000000-0005-0000-0000-000006100000}"/>
    <cellStyle name="40 % - Markeringsfarve1 2 2 6 2 4" xfId="27980" xr:uid="{00000000-0005-0000-0000-000007100000}"/>
    <cellStyle name="40 % - Markeringsfarve1 2 2 6 3" xfId="10620" xr:uid="{00000000-0005-0000-0000-000008100000}"/>
    <cellStyle name="40 % - Markeringsfarve1 2 2 6 3 2" xfId="31900" xr:uid="{00000000-0005-0000-0000-000009100000}"/>
    <cellStyle name="40 % - Markeringsfarve1 2 2 6 3 3" xfId="27982" xr:uid="{00000000-0005-0000-0000-00000A100000}"/>
    <cellStyle name="40 % - Markeringsfarve1 2 2 6 4" xfId="27983" xr:uid="{00000000-0005-0000-0000-00000B100000}"/>
    <cellStyle name="40 % - Markeringsfarve1 2 2 6 4 2" xfId="31570" xr:uid="{00000000-0005-0000-0000-00000C100000}"/>
    <cellStyle name="40 % - Markeringsfarve1 2 2 6 5" xfId="30264" xr:uid="{00000000-0005-0000-0000-00000D100000}"/>
    <cellStyle name="40 % - Markeringsfarve1 2 2 6 6" xfId="27979" xr:uid="{00000000-0005-0000-0000-00000E100000}"/>
    <cellStyle name="40 % - Markeringsfarve1 2 2 7" xfId="10621" xr:uid="{00000000-0005-0000-0000-00000F100000}"/>
    <cellStyle name="40 % - Markeringsfarve1 2 2 7 2" xfId="10622" xr:uid="{00000000-0005-0000-0000-000010100000}"/>
    <cellStyle name="40 % - Markeringsfarve1 2 2 7 2 2" xfId="32031" xr:uid="{00000000-0005-0000-0000-000011100000}"/>
    <cellStyle name="40 % - Markeringsfarve1 2 2 7 2 3" xfId="27985" xr:uid="{00000000-0005-0000-0000-000012100000}"/>
    <cellStyle name="40 % - Markeringsfarve1 2 2 7 3" xfId="30639" xr:uid="{00000000-0005-0000-0000-000013100000}"/>
    <cellStyle name="40 % - Markeringsfarve1 2 2 7 4" xfId="27984" xr:uid="{00000000-0005-0000-0000-000014100000}"/>
    <cellStyle name="40 % - Markeringsfarve1 2 2 8" xfId="10623" xr:uid="{00000000-0005-0000-0000-000015100000}"/>
    <cellStyle name="40 % - Markeringsfarve1 2 2 8 2" xfId="31274" xr:uid="{00000000-0005-0000-0000-000016100000}"/>
    <cellStyle name="40 % - Markeringsfarve1 2 2 8 3" xfId="27986" xr:uid="{00000000-0005-0000-0000-000017100000}"/>
    <cellStyle name="40 % - Markeringsfarve1 2 2 9" xfId="27987" xr:uid="{00000000-0005-0000-0000-000018100000}"/>
    <cellStyle name="40 % - Markeringsfarve1 2 2 9 2" xfId="33102" xr:uid="{00000000-0005-0000-0000-000019100000}"/>
    <cellStyle name="40 % - Markeringsfarve1 2 3" xfId="837" xr:uid="{00000000-0005-0000-0000-00001A100000}"/>
    <cellStyle name="40 % - Markeringsfarve1 2 3 10" xfId="30265" xr:uid="{00000000-0005-0000-0000-00001B100000}"/>
    <cellStyle name="40 % - Markeringsfarve1 2 3 11" xfId="27988" xr:uid="{00000000-0005-0000-0000-00001C100000}"/>
    <cellStyle name="40 % - Markeringsfarve1 2 3 2" xfId="838" xr:uid="{00000000-0005-0000-0000-00001D100000}"/>
    <cellStyle name="40 % - Markeringsfarve1 2 3 2 2" xfId="10624" xr:uid="{00000000-0005-0000-0000-00001E100000}"/>
    <cellStyle name="40 % - Markeringsfarve1 2 3 2 2 2" xfId="27991" xr:uid="{00000000-0005-0000-0000-00001F100000}"/>
    <cellStyle name="40 % - Markeringsfarve1 2 3 2 2 2 2" xfId="32179" xr:uid="{00000000-0005-0000-0000-000020100000}"/>
    <cellStyle name="40 % - Markeringsfarve1 2 3 2 2 3" xfId="30771" xr:uid="{00000000-0005-0000-0000-000021100000}"/>
    <cellStyle name="40 % - Markeringsfarve1 2 3 2 2 4" xfId="27990" xr:uid="{00000000-0005-0000-0000-000022100000}"/>
    <cellStyle name="40 % - Markeringsfarve1 2 3 2 3" xfId="10625" xr:uid="{00000000-0005-0000-0000-000023100000}"/>
    <cellStyle name="40 % - Markeringsfarve1 2 3 2 3 2" xfId="31432" xr:uid="{00000000-0005-0000-0000-000024100000}"/>
    <cellStyle name="40 % - Markeringsfarve1 2 3 2 3 3" xfId="27992" xr:uid="{00000000-0005-0000-0000-000025100000}"/>
    <cellStyle name="40 % - Markeringsfarve1 2 3 2 4" xfId="27993" xr:uid="{00000000-0005-0000-0000-000026100000}"/>
    <cellStyle name="40 % - Markeringsfarve1 2 3 2 4 2" xfId="33228" xr:uid="{00000000-0005-0000-0000-000027100000}"/>
    <cellStyle name="40 % - Markeringsfarve1 2 3 2 5" xfId="30266" xr:uid="{00000000-0005-0000-0000-000028100000}"/>
    <cellStyle name="40 % - Markeringsfarve1 2 3 2 6" xfId="27989" xr:uid="{00000000-0005-0000-0000-000029100000}"/>
    <cellStyle name="40 % - Markeringsfarve1 2 3 3" xfId="10626" xr:uid="{00000000-0005-0000-0000-00002A100000}"/>
    <cellStyle name="40 % - Markeringsfarve1 2 3 3 2" xfId="10627" xr:uid="{00000000-0005-0000-0000-00002B100000}"/>
    <cellStyle name="40 % - Markeringsfarve1 2 3 3 2 2" xfId="27996" xr:uid="{00000000-0005-0000-0000-00002C100000}"/>
    <cellStyle name="40 % - Markeringsfarve1 2 3 3 2 2 2" xfId="32249" xr:uid="{00000000-0005-0000-0000-00002D100000}"/>
    <cellStyle name="40 % - Markeringsfarve1 2 3 3 2 3" xfId="30829" xr:uid="{00000000-0005-0000-0000-00002E100000}"/>
    <cellStyle name="40 % - Markeringsfarve1 2 3 3 2 4" xfId="27995" xr:uid="{00000000-0005-0000-0000-00002F100000}"/>
    <cellStyle name="40 % - Markeringsfarve1 2 3 3 3" xfId="10628" xr:uid="{00000000-0005-0000-0000-000030100000}"/>
    <cellStyle name="40 % - Markeringsfarve1 2 3 3 3 2" xfId="31502" xr:uid="{00000000-0005-0000-0000-000031100000}"/>
    <cellStyle name="40 % - Markeringsfarve1 2 3 3 3 3" xfId="27997" xr:uid="{00000000-0005-0000-0000-000032100000}"/>
    <cellStyle name="40 % - Markeringsfarve1 2 3 3 4" xfId="27998" xr:uid="{00000000-0005-0000-0000-000033100000}"/>
    <cellStyle name="40 % - Markeringsfarve1 2 3 3 4 2" xfId="32954" xr:uid="{00000000-0005-0000-0000-000034100000}"/>
    <cellStyle name="40 % - Markeringsfarve1 2 3 3 5" xfId="30267" xr:uid="{00000000-0005-0000-0000-000035100000}"/>
    <cellStyle name="40 % - Markeringsfarve1 2 3 3 6" xfId="27994" xr:uid="{00000000-0005-0000-0000-000036100000}"/>
    <cellStyle name="40 % - Markeringsfarve1 2 3 4" xfId="10629" xr:uid="{00000000-0005-0000-0000-000037100000}"/>
    <cellStyle name="40 % - Markeringsfarve1 2 3 4 2" xfId="10630" xr:uid="{00000000-0005-0000-0000-000038100000}"/>
    <cellStyle name="40 % - Markeringsfarve1 2 3 4 2 2" xfId="28001" xr:uid="{00000000-0005-0000-0000-000039100000}"/>
    <cellStyle name="40 % - Markeringsfarve1 2 3 4 2 2 2" xfId="32415" xr:uid="{00000000-0005-0000-0000-00003A100000}"/>
    <cellStyle name="40 % - Markeringsfarve1 2 3 4 2 3" xfId="30973" xr:uid="{00000000-0005-0000-0000-00003B100000}"/>
    <cellStyle name="40 % - Markeringsfarve1 2 3 4 2 4" xfId="28000" xr:uid="{00000000-0005-0000-0000-00003C100000}"/>
    <cellStyle name="40 % - Markeringsfarve1 2 3 4 3" xfId="10631" xr:uid="{00000000-0005-0000-0000-00003D100000}"/>
    <cellStyle name="40 % - Markeringsfarve1 2 3 4 3 2" xfId="31714" xr:uid="{00000000-0005-0000-0000-00003E100000}"/>
    <cellStyle name="40 % - Markeringsfarve1 2 3 4 3 3" xfId="28002" xr:uid="{00000000-0005-0000-0000-00003F100000}"/>
    <cellStyle name="40 % - Markeringsfarve1 2 3 4 4" xfId="28003" xr:uid="{00000000-0005-0000-0000-000040100000}"/>
    <cellStyle name="40 % - Markeringsfarve1 2 3 4 4 2" xfId="33171" xr:uid="{00000000-0005-0000-0000-000041100000}"/>
    <cellStyle name="40 % - Markeringsfarve1 2 3 4 5" xfId="30268" xr:uid="{00000000-0005-0000-0000-000042100000}"/>
    <cellStyle name="40 % - Markeringsfarve1 2 3 4 6" xfId="27999" xr:uid="{00000000-0005-0000-0000-000043100000}"/>
    <cellStyle name="40 % - Markeringsfarve1 2 3 5" xfId="10632" xr:uid="{00000000-0005-0000-0000-000044100000}"/>
    <cellStyle name="40 % - Markeringsfarve1 2 3 5 2" xfId="10633" xr:uid="{00000000-0005-0000-0000-000045100000}"/>
    <cellStyle name="40 % - Markeringsfarve1 2 3 5 2 2" xfId="28006" xr:uid="{00000000-0005-0000-0000-000046100000}"/>
    <cellStyle name="40 % - Markeringsfarve1 2 3 5 2 2 2" xfId="32532" xr:uid="{00000000-0005-0000-0000-000047100000}"/>
    <cellStyle name="40 % - Markeringsfarve1 2 3 5 2 3" xfId="31072" xr:uid="{00000000-0005-0000-0000-000048100000}"/>
    <cellStyle name="40 % - Markeringsfarve1 2 3 5 2 4" xfId="28005" xr:uid="{00000000-0005-0000-0000-000049100000}"/>
    <cellStyle name="40 % - Markeringsfarve1 2 3 5 3" xfId="10634" xr:uid="{00000000-0005-0000-0000-00004A100000}"/>
    <cellStyle name="40 % - Markeringsfarve1 2 3 5 3 2" xfId="31831" xr:uid="{00000000-0005-0000-0000-00004B100000}"/>
    <cellStyle name="40 % - Markeringsfarve1 2 3 5 3 3" xfId="28007" xr:uid="{00000000-0005-0000-0000-00004C100000}"/>
    <cellStyle name="40 % - Markeringsfarve1 2 3 5 4" xfId="28008" xr:uid="{00000000-0005-0000-0000-00004D100000}"/>
    <cellStyle name="40 % - Markeringsfarve1 2 3 5 4 2" xfId="32898" xr:uid="{00000000-0005-0000-0000-00004E100000}"/>
    <cellStyle name="40 % - Markeringsfarve1 2 3 5 5" xfId="30269" xr:uid="{00000000-0005-0000-0000-00004F100000}"/>
    <cellStyle name="40 % - Markeringsfarve1 2 3 5 6" xfId="28004" xr:uid="{00000000-0005-0000-0000-000050100000}"/>
    <cellStyle name="40 % - Markeringsfarve1 2 3 6" xfId="10635" xr:uid="{00000000-0005-0000-0000-000051100000}"/>
    <cellStyle name="40 % - Markeringsfarve1 2 3 6 2" xfId="10636" xr:uid="{00000000-0005-0000-0000-000052100000}"/>
    <cellStyle name="40 % - Markeringsfarve1 2 3 6 2 2" xfId="28011" xr:uid="{00000000-0005-0000-0000-000053100000}"/>
    <cellStyle name="40 % - Markeringsfarve1 2 3 6 2 2 2" xfId="32601" xr:uid="{00000000-0005-0000-0000-000054100000}"/>
    <cellStyle name="40 % - Markeringsfarve1 2 3 6 2 3" xfId="31130" xr:uid="{00000000-0005-0000-0000-000055100000}"/>
    <cellStyle name="40 % - Markeringsfarve1 2 3 6 2 4" xfId="28010" xr:uid="{00000000-0005-0000-0000-000056100000}"/>
    <cellStyle name="40 % - Markeringsfarve1 2 3 6 3" xfId="10637" xr:uid="{00000000-0005-0000-0000-000057100000}"/>
    <cellStyle name="40 % - Markeringsfarve1 2 3 6 3 2" xfId="31901" xr:uid="{00000000-0005-0000-0000-000058100000}"/>
    <cellStyle name="40 % - Markeringsfarve1 2 3 6 3 3" xfId="28012" xr:uid="{00000000-0005-0000-0000-000059100000}"/>
    <cellStyle name="40 % - Markeringsfarve1 2 3 6 4" xfId="28013" xr:uid="{00000000-0005-0000-0000-00005A100000}"/>
    <cellStyle name="40 % - Markeringsfarve1 2 3 6 4 2" xfId="33130" xr:uid="{00000000-0005-0000-0000-00005B100000}"/>
    <cellStyle name="40 % - Markeringsfarve1 2 3 6 5" xfId="30270" xr:uid="{00000000-0005-0000-0000-00005C100000}"/>
    <cellStyle name="40 % - Markeringsfarve1 2 3 6 6" xfId="28009" xr:uid="{00000000-0005-0000-0000-00005D100000}"/>
    <cellStyle name="40 % - Markeringsfarve1 2 3 7" xfId="10638" xr:uid="{00000000-0005-0000-0000-00005E100000}"/>
    <cellStyle name="40 % - Markeringsfarve1 2 3 7 2" xfId="10639" xr:uid="{00000000-0005-0000-0000-00005F100000}"/>
    <cellStyle name="40 % - Markeringsfarve1 2 3 7 2 2" xfId="32064" xr:uid="{00000000-0005-0000-0000-000060100000}"/>
    <cellStyle name="40 % - Markeringsfarve1 2 3 7 2 3" xfId="28015" xr:uid="{00000000-0005-0000-0000-000061100000}"/>
    <cellStyle name="40 % - Markeringsfarve1 2 3 7 3" xfId="30672" xr:uid="{00000000-0005-0000-0000-000062100000}"/>
    <cellStyle name="40 % - Markeringsfarve1 2 3 7 4" xfId="28014" xr:uid="{00000000-0005-0000-0000-000063100000}"/>
    <cellStyle name="40 % - Markeringsfarve1 2 3 8" xfId="10640" xr:uid="{00000000-0005-0000-0000-000064100000}"/>
    <cellStyle name="40 % - Markeringsfarve1 2 3 8 2" xfId="31313" xr:uid="{00000000-0005-0000-0000-000065100000}"/>
    <cellStyle name="40 % - Markeringsfarve1 2 3 8 3" xfId="28016" xr:uid="{00000000-0005-0000-0000-000066100000}"/>
    <cellStyle name="40 % - Markeringsfarve1 2 3 9" xfId="28017" xr:uid="{00000000-0005-0000-0000-000067100000}"/>
    <cellStyle name="40 % - Markeringsfarve1 2 3 9 2" xfId="33002" xr:uid="{00000000-0005-0000-0000-000068100000}"/>
    <cellStyle name="40 % - Markeringsfarve1 2 4" xfId="839" xr:uid="{00000000-0005-0000-0000-000069100000}"/>
    <cellStyle name="40 % - Markeringsfarve1 2 4 2" xfId="10641" xr:uid="{00000000-0005-0000-0000-00006A100000}"/>
    <cellStyle name="40 % - Markeringsfarve1 2 4 2 2" xfId="28020" xr:uid="{00000000-0005-0000-0000-00006B100000}"/>
    <cellStyle name="40 % - Markeringsfarve1 2 4 2 2 2" xfId="32101" xr:uid="{00000000-0005-0000-0000-00006C100000}"/>
    <cellStyle name="40 % - Markeringsfarve1 2 4 2 3" xfId="30705" xr:uid="{00000000-0005-0000-0000-00006D100000}"/>
    <cellStyle name="40 % - Markeringsfarve1 2 4 2 4" xfId="28019" xr:uid="{00000000-0005-0000-0000-00006E100000}"/>
    <cellStyle name="40 % - Markeringsfarve1 2 4 3" xfId="10642" xr:uid="{00000000-0005-0000-0000-00006F100000}"/>
    <cellStyle name="40 % - Markeringsfarve1 2 4 3 2" xfId="31354" xr:uid="{00000000-0005-0000-0000-000070100000}"/>
    <cellStyle name="40 % - Markeringsfarve1 2 4 3 3" xfId="28021" xr:uid="{00000000-0005-0000-0000-000071100000}"/>
    <cellStyle name="40 % - Markeringsfarve1 2 4 4" xfId="28022" xr:uid="{00000000-0005-0000-0000-000072100000}"/>
    <cellStyle name="40 % - Markeringsfarve1 2 4 4 2" xfId="32857" xr:uid="{00000000-0005-0000-0000-000073100000}"/>
    <cellStyle name="40 % - Markeringsfarve1 2 4 5" xfId="30271" xr:uid="{00000000-0005-0000-0000-000074100000}"/>
    <cellStyle name="40 % - Markeringsfarve1 2 4 6" xfId="28018" xr:uid="{00000000-0005-0000-0000-000075100000}"/>
    <cellStyle name="40 % - Markeringsfarve1 2 5" xfId="10643" xr:uid="{00000000-0005-0000-0000-000076100000}"/>
    <cellStyle name="40 % - Markeringsfarve1 2 5 2" xfId="10644" xr:uid="{00000000-0005-0000-0000-000077100000}"/>
    <cellStyle name="40 % - Markeringsfarve1 2 5 2 2" xfId="28025" xr:uid="{00000000-0005-0000-0000-000078100000}"/>
    <cellStyle name="40 % - Markeringsfarve1 2 5 2 2 2" xfId="32247" xr:uid="{00000000-0005-0000-0000-000079100000}"/>
    <cellStyle name="40 % - Markeringsfarve1 2 5 2 3" xfId="30827" xr:uid="{00000000-0005-0000-0000-00007A100000}"/>
    <cellStyle name="40 % - Markeringsfarve1 2 5 2 4" xfId="28024" xr:uid="{00000000-0005-0000-0000-00007B100000}"/>
    <cellStyle name="40 % - Markeringsfarve1 2 5 3" xfId="10645" xr:uid="{00000000-0005-0000-0000-00007C100000}"/>
    <cellStyle name="40 % - Markeringsfarve1 2 5 3 2" xfId="31500" xr:uid="{00000000-0005-0000-0000-00007D100000}"/>
    <cellStyle name="40 % - Markeringsfarve1 2 5 3 3" xfId="28026" xr:uid="{00000000-0005-0000-0000-00007E100000}"/>
    <cellStyle name="40 % - Markeringsfarve1 2 5 4" xfId="28027" xr:uid="{00000000-0005-0000-0000-00007F100000}"/>
    <cellStyle name="40 % - Markeringsfarve1 2 5 4 2" xfId="33098" xr:uid="{00000000-0005-0000-0000-000080100000}"/>
    <cellStyle name="40 % - Markeringsfarve1 2 5 5" xfId="30272" xr:uid="{00000000-0005-0000-0000-000081100000}"/>
    <cellStyle name="40 % - Markeringsfarve1 2 5 6" xfId="28023" xr:uid="{00000000-0005-0000-0000-000082100000}"/>
    <cellStyle name="40 % - Markeringsfarve1 2 6" xfId="10646" xr:uid="{00000000-0005-0000-0000-000083100000}"/>
    <cellStyle name="40 % - Markeringsfarve1 2 6 2" xfId="10647" xr:uid="{00000000-0005-0000-0000-000084100000}"/>
    <cellStyle name="40 % - Markeringsfarve1 2 6 2 2" xfId="28030" xr:uid="{00000000-0005-0000-0000-000085100000}"/>
    <cellStyle name="40 % - Markeringsfarve1 2 6 2 2 2" xfId="32337" xr:uid="{00000000-0005-0000-0000-000086100000}"/>
    <cellStyle name="40 % - Markeringsfarve1 2 6 2 3" xfId="30907" xr:uid="{00000000-0005-0000-0000-000087100000}"/>
    <cellStyle name="40 % - Markeringsfarve1 2 6 2 4" xfId="28029" xr:uid="{00000000-0005-0000-0000-000088100000}"/>
    <cellStyle name="40 % - Markeringsfarve1 2 6 3" xfId="10648" xr:uid="{00000000-0005-0000-0000-000089100000}"/>
    <cellStyle name="40 % - Markeringsfarve1 2 6 3 2" xfId="31636" xr:uid="{00000000-0005-0000-0000-00008A100000}"/>
    <cellStyle name="40 % - Markeringsfarve1 2 6 3 3" xfId="28031" xr:uid="{00000000-0005-0000-0000-00008B100000}"/>
    <cellStyle name="40 % - Markeringsfarve1 2 6 4" xfId="28032" xr:uid="{00000000-0005-0000-0000-00008C100000}"/>
    <cellStyle name="40 % - Markeringsfarve1 2 6 4 2" xfId="32750" xr:uid="{00000000-0005-0000-0000-00008D100000}"/>
    <cellStyle name="40 % - Markeringsfarve1 2 6 5" xfId="30273" xr:uid="{00000000-0005-0000-0000-00008E100000}"/>
    <cellStyle name="40 % - Markeringsfarve1 2 6 6" xfId="28028" xr:uid="{00000000-0005-0000-0000-00008F100000}"/>
    <cellStyle name="40 % - Markeringsfarve1 2 7" xfId="10649" xr:uid="{00000000-0005-0000-0000-000090100000}"/>
    <cellStyle name="40 % - Markeringsfarve1 2 7 2" xfId="10650" xr:uid="{00000000-0005-0000-0000-000091100000}"/>
    <cellStyle name="40 % - Markeringsfarve1 2 7 2 2" xfId="28035" xr:uid="{00000000-0005-0000-0000-000092100000}"/>
    <cellStyle name="40 % - Markeringsfarve1 2 7 2 2 2" xfId="32454" xr:uid="{00000000-0005-0000-0000-000093100000}"/>
    <cellStyle name="40 % - Markeringsfarve1 2 7 2 3" xfId="31006" xr:uid="{00000000-0005-0000-0000-000094100000}"/>
    <cellStyle name="40 % - Markeringsfarve1 2 7 2 4" xfId="28034" xr:uid="{00000000-0005-0000-0000-000095100000}"/>
    <cellStyle name="40 % - Markeringsfarve1 2 7 3" xfId="10651" xr:uid="{00000000-0005-0000-0000-000096100000}"/>
    <cellStyle name="40 % - Markeringsfarve1 2 7 3 2" xfId="31753" xr:uid="{00000000-0005-0000-0000-000097100000}"/>
    <cellStyle name="40 % - Markeringsfarve1 2 7 3 3" xfId="28036" xr:uid="{00000000-0005-0000-0000-000098100000}"/>
    <cellStyle name="40 % - Markeringsfarve1 2 7 4" xfId="28037" xr:uid="{00000000-0005-0000-0000-000099100000}"/>
    <cellStyle name="40 % - Markeringsfarve1 2 7 4 2" xfId="33042" xr:uid="{00000000-0005-0000-0000-00009A100000}"/>
    <cellStyle name="40 % - Markeringsfarve1 2 7 5" xfId="30274" xr:uid="{00000000-0005-0000-0000-00009B100000}"/>
    <cellStyle name="40 % - Markeringsfarve1 2 7 6" xfId="28033" xr:uid="{00000000-0005-0000-0000-00009C100000}"/>
    <cellStyle name="40 % - Markeringsfarve1 2 8" xfId="10652" xr:uid="{00000000-0005-0000-0000-00009D100000}"/>
    <cellStyle name="40 % - Markeringsfarve1 2 8 2" xfId="10653" xr:uid="{00000000-0005-0000-0000-00009E100000}"/>
    <cellStyle name="40 % - Markeringsfarve1 2 8 2 2" xfId="28040" xr:uid="{00000000-0005-0000-0000-00009F100000}"/>
    <cellStyle name="40 % - Markeringsfarve1 2 8 2 2 2" xfId="32599" xr:uid="{00000000-0005-0000-0000-0000A0100000}"/>
    <cellStyle name="40 % - Markeringsfarve1 2 8 2 3" xfId="31128" xr:uid="{00000000-0005-0000-0000-0000A1100000}"/>
    <cellStyle name="40 % - Markeringsfarve1 2 8 2 4" xfId="28039" xr:uid="{00000000-0005-0000-0000-0000A2100000}"/>
    <cellStyle name="40 % - Markeringsfarve1 2 8 3" xfId="10654" xr:uid="{00000000-0005-0000-0000-0000A3100000}"/>
    <cellStyle name="40 % - Markeringsfarve1 2 8 3 2" xfId="31899" xr:uid="{00000000-0005-0000-0000-0000A4100000}"/>
    <cellStyle name="40 % - Markeringsfarve1 2 8 3 3" xfId="28041" xr:uid="{00000000-0005-0000-0000-0000A5100000}"/>
    <cellStyle name="40 % - Markeringsfarve1 2 8 4" xfId="28042" xr:uid="{00000000-0005-0000-0000-0000A6100000}"/>
    <cellStyle name="40 % - Markeringsfarve1 2 8 4 2" xfId="32695" xr:uid="{00000000-0005-0000-0000-0000A7100000}"/>
    <cellStyle name="40 % - Markeringsfarve1 2 8 5" xfId="30275" xr:uid="{00000000-0005-0000-0000-0000A8100000}"/>
    <cellStyle name="40 % - Markeringsfarve1 2 8 6" xfId="28038" xr:uid="{00000000-0005-0000-0000-0000A9100000}"/>
    <cellStyle name="40 % - Markeringsfarve1 2 9" xfId="10655" xr:uid="{00000000-0005-0000-0000-0000AA100000}"/>
    <cellStyle name="40 % - Markeringsfarve1 2 9 2" xfId="10656" xr:uid="{00000000-0005-0000-0000-0000AB100000}"/>
    <cellStyle name="40 % - Markeringsfarve1 2 9 2 2" xfId="31998" xr:uid="{00000000-0005-0000-0000-0000AC100000}"/>
    <cellStyle name="40 % - Markeringsfarve1 2 9 2 3" xfId="28044" xr:uid="{00000000-0005-0000-0000-0000AD100000}"/>
    <cellStyle name="40 % - Markeringsfarve1 2 9 3" xfId="30606" xr:uid="{00000000-0005-0000-0000-0000AE100000}"/>
    <cellStyle name="40 % - Markeringsfarve1 2 9 4" xfId="28043" xr:uid="{00000000-0005-0000-0000-0000AF100000}"/>
    <cellStyle name="40 % - Markeringsfarve1 3" xfId="840" xr:uid="{00000000-0005-0000-0000-0000B0100000}"/>
    <cellStyle name="40 % - Markeringsfarve1 3 10" xfId="10657" xr:uid="{00000000-0005-0000-0000-0000B1100000}"/>
    <cellStyle name="40 % - Markeringsfarve1 3 10 2" xfId="31220" xr:uid="{00000000-0005-0000-0000-0000B2100000}"/>
    <cellStyle name="40 % - Markeringsfarve1 3 10 3" xfId="28046" xr:uid="{00000000-0005-0000-0000-0000B3100000}"/>
    <cellStyle name="40 % - Markeringsfarve1 3 11" xfId="28047" xr:uid="{00000000-0005-0000-0000-0000B4100000}"/>
    <cellStyle name="40 % - Markeringsfarve1 3 11 2" xfId="33027" xr:uid="{00000000-0005-0000-0000-0000B5100000}"/>
    <cellStyle name="40 % - Markeringsfarve1 3 12" xfId="30276" xr:uid="{00000000-0005-0000-0000-0000B6100000}"/>
    <cellStyle name="40 % - Markeringsfarve1 3 13" xfId="28045" xr:uid="{00000000-0005-0000-0000-0000B7100000}"/>
    <cellStyle name="40 % - Markeringsfarve1 3 2" xfId="841" xr:uid="{00000000-0005-0000-0000-0000B8100000}"/>
    <cellStyle name="40 % - Markeringsfarve1 3 2 10" xfId="30277" xr:uid="{00000000-0005-0000-0000-0000B9100000}"/>
    <cellStyle name="40 % - Markeringsfarve1 3 2 11" xfId="28048" xr:uid="{00000000-0005-0000-0000-0000BA100000}"/>
    <cellStyle name="40 % - Markeringsfarve1 3 2 2" xfId="10658" xr:uid="{00000000-0005-0000-0000-0000BB100000}"/>
    <cellStyle name="40 % - Markeringsfarve1 3 2 2 2" xfId="10659" xr:uid="{00000000-0005-0000-0000-0000BC100000}"/>
    <cellStyle name="40 % - Markeringsfarve1 3 2 2 2 2" xfId="28051" xr:uid="{00000000-0005-0000-0000-0000BD100000}"/>
    <cellStyle name="40 % - Markeringsfarve1 3 2 2 2 2 2" xfId="32128" xr:uid="{00000000-0005-0000-0000-0000BE100000}"/>
    <cellStyle name="40 % - Markeringsfarve1 3 2 2 2 3" xfId="30728" xr:uid="{00000000-0005-0000-0000-0000BF100000}"/>
    <cellStyle name="40 % - Markeringsfarve1 3 2 2 2 4" xfId="28050" xr:uid="{00000000-0005-0000-0000-0000C0100000}"/>
    <cellStyle name="40 % - Markeringsfarve1 3 2 2 3" xfId="10660" xr:uid="{00000000-0005-0000-0000-0000C1100000}"/>
    <cellStyle name="40 % - Markeringsfarve1 3 2 2 3 2" xfId="31381" xr:uid="{00000000-0005-0000-0000-0000C2100000}"/>
    <cellStyle name="40 % - Markeringsfarve1 3 2 2 3 3" xfId="28052" xr:uid="{00000000-0005-0000-0000-0000C3100000}"/>
    <cellStyle name="40 % - Markeringsfarve1 3 2 2 4" xfId="28053" xr:uid="{00000000-0005-0000-0000-0000C4100000}"/>
    <cellStyle name="40 % - Markeringsfarve1 3 2 2 4 2" xfId="32956" xr:uid="{00000000-0005-0000-0000-0000C5100000}"/>
    <cellStyle name="40 % - Markeringsfarve1 3 2 2 5" xfId="30278" xr:uid="{00000000-0005-0000-0000-0000C6100000}"/>
    <cellStyle name="40 % - Markeringsfarve1 3 2 2 6" xfId="28049" xr:uid="{00000000-0005-0000-0000-0000C7100000}"/>
    <cellStyle name="40 % - Markeringsfarve1 3 2 3" xfId="10661" xr:uid="{00000000-0005-0000-0000-0000C8100000}"/>
    <cellStyle name="40 % - Markeringsfarve1 3 2 3 2" xfId="10662" xr:uid="{00000000-0005-0000-0000-0000C9100000}"/>
    <cellStyle name="40 % - Markeringsfarve1 3 2 3 2 2" xfId="28056" xr:uid="{00000000-0005-0000-0000-0000CA100000}"/>
    <cellStyle name="40 % - Markeringsfarve1 3 2 3 2 2 2" xfId="32251" xr:uid="{00000000-0005-0000-0000-0000CB100000}"/>
    <cellStyle name="40 % - Markeringsfarve1 3 2 3 2 3" xfId="30831" xr:uid="{00000000-0005-0000-0000-0000CC100000}"/>
    <cellStyle name="40 % - Markeringsfarve1 3 2 3 2 4" xfId="28055" xr:uid="{00000000-0005-0000-0000-0000CD100000}"/>
    <cellStyle name="40 % - Markeringsfarve1 3 2 3 3" xfId="10663" xr:uid="{00000000-0005-0000-0000-0000CE100000}"/>
    <cellStyle name="40 % - Markeringsfarve1 3 2 3 3 2" xfId="31504" xr:uid="{00000000-0005-0000-0000-0000CF100000}"/>
    <cellStyle name="40 % - Markeringsfarve1 3 2 3 3 3" xfId="28057" xr:uid="{00000000-0005-0000-0000-0000D0100000}"/>
    <cellStyle name="40 % - Markeringsfarve1 3 2 3 4" xfId="28058" xr:uid="{00000000-0005-0000-0000-0000D1100000}"/>
    <cellStyle name="40 % - Markeringsfarve1 3 2 3 4 2" xfId="33195" xr:uid="{00000000-0005-0000-0000-0000D2100000}"/>
    <cellStyle name="40 % - Markeringsfarve1 3 2 3 5" xfId="30279" xr:uid="{00000000-0005-0000-0000-0000D3100000}"/>
    <cellStyle name="40 % - Markeringsfarve1 3 2 3 6" xfId="28054" xr:uid="{00000000-0005-0000-0000-0000D4100000}"/>
    <cellStyle name="40 % - Markeringsfarve1 3 2 4" xfId="10664" xr:uid="{00000000-0005-0000-0000-0000D5100000}"/>
    <cellStyle name="40 % - Markeringsfarve1 3 2 4 2" xfId="10665" xr:uid="{00000000-0005-0000-0000-0000D6100000}"/>
    <cellStyle name="40 % - Markeringsfarve1 3 2 4 2 2" xfId="28061" xr:uid="{00000000-0005-0000-0000-0000D7100000}"/>
    <cellStyle name="40 % - Markeringsfarve1 3 2 4 2 2 2" xfId="32364" xr:uid="{00000000-0005-0000-0000-0000D8100000}"/>
    <cellStyle name="40 % - Markeringsfarve1 3 2 4 2 3" xfId="30930" xr:uid="{00000000-0005-0000-0000-0000D9100000}"/>
    <cellStyle name="40 % - Markeringsfarve1 3 2 4 2 4" xfId="28060" xr:uid="{00000000-0005-0000-0000-0000DA100000}"/>
    <cellStyle name="40 % - Markeringsfarve1 3 2 4 3" xfId="10666" xr:uid="{00000000-0005-0000-0000-0000DB100000}"/>
    <cellStyle name="40 % - Markeringsfarve1 3 2 4 3 2" xfId="31663" xr:uid="{00000000-0005-0000-0000-0000DC100000}"/>
    <cellStyle name="40 % - Markeringsfarve1 3 2 4 3 3" xfId="28062" xr:uid="{00000000-0005-0000-0000-0000DD100000}"/>
    <cellStyle name="40 % - Markeringsfarve1 3 2 4 4" xfId="28063" xr:uid="{00000000-0005-0000-0000-0000DE100000}"/>
    <cellStyle name="40 % - Markeringsfarve1 3 2 4 4 2" xfId="32925" xr:uid="{00000000-0005-0000-0000-0000DF100000}"/>
    <cellStyle name="40 % - Markeringsfarve1 3 2 4 5" xfId="30280" xr:uid="{00000000-0005-0000-0000-0000E0100000}"/>
    <cellStyle name="40 % - Markeringsfarve1 3 2 4 6" xfId="28059" xr:uid="{00000000-0005-0000-0000-0000E1100000}"/>
    <cellStyle name="40 % - Markeringsfarve1 3 2 5" xfId="10667" xr:uid="{00000000-0005-0000-0000-0000E2100000}"/>
    <cellStyle name="40 % - Markeringsfarve1 3 2 5 2" xfId="10668" xr:uid="{00000000-0005-0000-0000-0000E3100000}"/>
    <cellStyle name="40 % - Markeringsfarve1 3 2 5 2 2" xfId="28066" xr:uid="{00000000-0005-0000-0000-0000E4100000}"/>
    <cellStyle name="40 % - Markeringsfarve1 3 2 5 2 2 2" xfId="32481" xr:uid="{00000000-0005-0000-0000-0000E5100000}"/>
    <cellStyle name="40 % - Markeringsfarve1 3 2 5 2 3" xfId="31029" xr:uid="{00000000-0005-0000-0000-0000E6100000}"/>
    <cellStyle name="40 % - Markeringsfarve1 3 2 5 2 4" xfId="28065" xr:uid="{00000000-0005-0000-0000-0000E7100000}"/>
    <cellStyle name="40 % - Markeringsfarve1 3 2 5 3" xfId="10669" xr:uid="{00000000-0005-0000-0000-0000E8100000}"/>
    <cellStyle name="40 % - Markeringsfarve1 3 2 5 3 2" xfId="31780" xr:uid="{00000000-0005-0000-0000-0000E9100000}"/>
    <cellStyle name="40 % - Markeringsfarve1 3 2 5 3 3" xfId="28067" xr:uid="{00000000-0005-0000-0000-0000EA100000}"/>
    <cellStyle name="40 % - Markeringsfarve1 3 2 5 4" xfId="28068" xr:uid="{00000000-0005-0000-0000-0000EB100000}"/>
    <cellStyle name="40 % - Markeringsfarve1 3 2 5 4 2" xfId="33156" xr:uid="{00000000-0005-0000-0000-0000EC100000}"/>
    <cellStyle name="40 % - Markeringsfarve1 3 2 5 5" xfId="30281" xr:uid="{00000000-0005-0000-0000-0000ED100000}"/>
    <cellStyle name="40 % - Markeringsfarve1 3 2 5 6" xfId="28064" xr:uid="{00000000-0005-0000-0000-0000EE100000}"/>
    <cellStyle name="40 % - Markeringsfarve1 3 2 6" xfId="10670" xr:uid="{00000000-0005-0000-0000-0000EF100000}"/>
    <cellStyle name="40 % - Markeringsfarve1 3 2 6 2" xfId="10671" xr:uid="{00000000-0005-0000-0000-0000F0100000}"/>
    <cellStyle name="40 % - Markeringsfarve1 3 2 6 2 2" xfId="28071" xr:uid="{00000000-0005-0000-0000-0000F1100000}"/>
    <cellStyle name="40 % - Markeringsfarve1 3 2 6 2 2 2" xfId="32603" xr:uid="{00000000-0005-0000-0000-0000F2100000}"/>
    <cellStyle name="40 % - Markeringsfarve1 3 2 6 2 3" xfId="31132" xr:uid="{00000000-0005-0000-0000-0000F3100000}"/>
    <cellStyle name="40 % - Markeringsfarve1 3 2 6 2 4" xfId="28070" xr:uid="{00000000-0005-0000-0000-0000F4100000}"/>
    <cellStyle name="40 % - Markeringsfarve1 3 2 6 3" xfId="10672" xr:uid="{00000000-0005-0000-0000-0000F5100000}"/>
    <cellStyle name="40 % - Markeringsfarve1 3 2 6 3 2" xfId="31903" xr:uid="{00000000-0005-0000-0000-0000F6100000}"/>
    <cellStyle name="40 % - Markeringsfarve1 3 2 6 3 3" xfId="28072" xr:uid="{00000000-0005-0000-0000-0000F7100000}"/>
    <cellStyle name="40 % - Markeringsfarve1 3 2 6 4" xfId="28073" xr:uid="{00000000-0005-0000-0000-0000F8100000}"/>
    <cellStyle name="40 % - Markeringsfarve1 3 2 6 4 2" xfId="32884" xr:uid="{00000000-0005-0000-0000-0000F9100000}"/>
    <cellStyle name="40 % - Markeringsfarve1 3 2 6 5" xfId="30282" xr:uid="{00000000-0005-0000-0000-0000FA100000}"/>
    <cellStyle name="40 % - Markeringsfarve1 3 2 6 6" xfId="28069" xr:uid="{00000000-0005-0000-0000-0000FB100000}"/>
    <cellStyle name="40 % - Markeringsfarve1 3 2 7" xfId="10673" xr:uid="{00000000-0005-0000-0000-0000FC100000}"/>
    <cellStyle name="40 % - Markeringsfarve1 3 2 7 2" xfId="10674" xr:uid="{00000000-0005-0000-0000-0000FD100000}"/>
    <cellStyle name="40 % - Markeringsfarve1 3 2 7 2 2" xfId="32021" xr:uid="{00000000-0005-0000-0000-0000FE100000}"/>
    <cellStyle name="40 % - Markeringsfarve1 3 2 7 2 3" xfId="28075" xr:uid="{00000000-0005-0000-0000-0000FF100000}"/>
    <cellStyle name="40 % - Markeringsfarve1 3 2 7 3" xfId="30629" xr:uid="{00000000-0005-0000-0000-000000110000}"/>
    <cellStyle name="40 % - Markeringsfarve1 3 2 7 4" xfId="28074" xr:uid="{00000000-0005-0000-0000-000001110000}"/>
    <cellStyle name="40 % - Markeringsfarve1 3 2 8" xfId="10675" xr:uid="{00000000-0005-0000-0000-000002110000}"/>
    <cellStyle name="40 % - Markeringsfarve1 3 2 8 2" xfId="31262" xr:uid="{00000000-0005-0000-0000-000003110000}"/>
    <cellStyle name="40 % - Markeringsfarve1 3 2 8 3" xfId="28076" xr:uid="{00000000-0005-0000-0000-000004110000}"/>
    <cellStyle name="40 % - Markeringsfarve1 3 2 9" xfId="28077" xr:uid="{00000000-0005-0000-0000-000005110000}"/>
    <cellStyle name="40 % - Markeringsfarve1 3 2 9 2" xfId="33230" xr:uid="{00000000-0005-0000-0000-000006110000}"/>
    <cellStyle name="40 % - Markeringsfarve1 3 3" xfId="10676" xr:uid="{00000000-0005-0000-0000-000007110000}"/>
    <cellStyle name="40 % - Markeringsfarve1 3 3 10" xfId="30283" xr:uid="{00000000-0005-0000-0000-000008110000}"/>
    <cellStyle name="40 % - Markeringsfarve1 3 3 11" xfId="28078" xr:uid="{00000000-0005-0000-0000-000009110000}"/>
    <cellStyle name="40 % - Markeringsfarve1 3 3 2" xfId="10677" xr:uid="{00000000-0005-0000-0000-00000A110000}"/>
    <cellStyle name="40 % - Markeringsfarve1 3 3 2 2" xfId="10678" xr:uid="{00000000-0005-0000-0000-00000B110000}"/>
    <cellStyle name="40 % - Markeringsfarve1 3 3 2 2 2" xfId="28081" xr:uid="{00000000-0005-0000-0000-00000C110000}"/>
    <cellStyle name="40 % - Markeringsfarve1 3 3 2 2 2 2" xfId="32167" xr:uid="{00000000-0005-0000-0000-00000D110000}"/>
    <cellStyle name="40 % - Markeringsfarve1 3 3 2 2 3" xfId="30761" xr:uid="{00000000-0005-0000-0000-00000E110000}"/>
    <cellStyle name="40 % - Markeringsfarve1 3 3 2 2 4" xfId="28080" xr:uid="{00000000-0005-0000-0000-00000F110000}"/>
    <cellStyle name="40 % - Markeringsfarve1 3 3 2 3" xfId="10679" xr:uid="{00000000-0005-0000-0000-000010110000}"/>
    <cellStyle name="40 % - Markeringsfarve1 3 3 2 3 2" xfId="31420" xr:uid="{00000000-0005-0000-0000-000011110000}"/>
    <cellStyle name="40 % - Markeringsfarve1 3 3 2 3 3" xfId="28082" xr:uid="{00000000-0005-0000-0000-000012110000}"/>
    <cellStyle name="40 % - Markeringsfarve1 3 3 2 4" xfId="28083" xr:uid="{00000000-0005-0000-0000-000013110000}"/>
    <cellStyle name="40 % - Markeringsfarve1 3 3 2 4 2" xfId="32752" xr:uid="{00000000-0005-0000-0000-000014110000}"/>
    <cellStyle name="40 % - Markeringsfarve1 3 3 2 5" xfId="30284" xr:uid="{00000000-0005-0000-0000-000015110000}"/>
    <cellStyle name="40 % - Markeringsfarve1 3 3 2 6" xfId="28079" xr:uid="{00000000-0005-0000-0000-000016110000}"/>
    <cellStyle name="40 % - Markeringsfarve1 3 3 3" xfId="10680" xr:uid="{00000000-0005-0000-0000-000017110000}"/>
    <cellStyle name="40 % - Markeringsfarve1 3 3 3 2" xfId="10681" xr:uid="{00000000-0005-0000-0000-000018110000}"/>
    <cellStyle name="40 % - Markeringsfarve1 3 3 3 2 2" xfId="28086" xr:uid="{00000000-0005-0000-0000-000019110000}"/>
    <cellStyle name="40 % - Markeringsfarve1 3 3 3 2 2 2" xfId="32252" xr:uid="{00000000-0005-0000-0000-00001A110000}"/>
    <cellStyle name="40 % - Markeringsfarve1 3 3 3 2 3" xfId="30832" xr:uid="{00000000-0005-0000-0000-00001B110000}"/>
    <cellStyle name="40 % - Markeringsfarve1 3 3 3 2 4" xfId="28085" xr:uid="{00000000-0005-0000-0000-00001C110000}"/>
    <cellStyle name="40 % - Markeringsfarve1 3 3 3 3" xfId="10682" xr:uid="{00000000-0005-0000-0000-00001D110000}"/>
    <cellStyle name="40 % - Markeringsfarve1 3 3 3 3 2" xfId="31505" xr:uid="{00000000-0005-0000-0000-00001E110000}"/>
    <cellStyle name="40 % - Markeringsfarve1 3 3 3 3 3" xfId="28087" xr:uid="{00000000-0005-0000-0000-00001F110000}"/>
    <cellStyle name="40 % - Markeringsfarve1 3 3 3 4" xfId="28088" xr:uid="{00000000-0005-0000-0000-000020110000}"/>
    <cellStyle name="40 % - Markeringsfarve1 3 3 3 4 2" xfId="33069" xr:uid="{00000000-0005-0000-0000-000021110000}"/>
    <cellStyle name="40 % - Markeringsfarve1 3 3 3 5" xfId="30285" xr:uid="{00000000-0005-0000-0000-000022110000}"/>
    <cellStyle name="40 % - Markeringsfarve1 3 3 3 6" xfId="28084" xr:uid="{00000000-0005-0000-0000-000023110000}"/>
    <cellStyle name="40 % - Markeringsfarve1 3 3 4" xfId="10683" xr:uid="{00000000-0005-0000-0000-000024110000}"/>
    <cellStyle name="40 % - Markeringsfarve1 3 3 4 2" xfId="10684" xr:uid="{00000000-0005-0000-0000-000025110000}"/>
    <cellStyle name="40 % - Markeringsfarve1 3 3 4 2 2" xfId="28091" xr:uid="{00000000-0005-0000-0000-000026110000}"/>
    <cellStyle name="40 % - Markeringsfarve1 3 3 4 2 2 2" xfId="32403" xr:uid="{00000000-0005-0000-0000-000027110000}"/>
    <cellStyle name="40 % - Markeringsfarve1 3 3 4 2 3" xfId="30963" xr:uid="{00000000-0005-0000-0000-000028110000}"/>
    <cellStyle name="40 % - Markeringsfarve1 3 3 4 2 4" xfId="28090" xr:uid="{00000000-0005-0000-0000-000029110000}"/>
    <cellStyle name="40 % - Markeringsfarve1 3 3 4 3" xfId="10685" xr:uid="{00000000-0005-0000-0000-00002A110000}"/>
    <cellStyle name="40 % - Markeringsfarve1 3 3 4 3 2" xfId="31702" xr:uid="{00000000-0005-0000-0000-00002B110000}"/>
    <cellStyle name="40 % - Markeringsfarve1 3 3 4 3 3" xfId="28092" xr:uid="{00000000-0005-0000-0000-00002C110000}"/>
    <cellStyle name="40 % - Markeringsfarve1 3 3 4 4" xfId="28093" xr:uid="{00000000-0005-0000-0000-00002D110000}"/>
    <cellStyle name="40 % - Markeringsfarve1 3 3 4 4 2" xfId="32722" xr:uid="{00000000-0005-0000-0000-00002E110000}"/>
    <cellStyle name="40 % - Markeringsfarve1 3 3 4 5" xfId="30286" xr:uid="{00000000-0005-0000-0000-00002F110000}"/>
    <cellStyle name="40 % - Markeringsfarve1 3 3 4 6" xfId="28089" xr:uid="{00000000-0005-0000-0000-000030110000}"/>
    <cellStyle name="40 % - Markeringsfarve1 3 3 5" xfId="10686" xr:uid="{00000000-0005-0000-0000-000031110000}"/>
    <cellStyle name="40 % - Markeringsfarve1 3 3 5 2" xfId="10687" xr:uid="{00000000-0005-0000-0000-000032110000}"/>
    <cellStyle name="40 % - Markeringsfarve1 3 3 5 2 2" xfId="28096" xr:uid="{00000000-0005-0000-0000-000033110000}"/>
    <cellStyle name="40 % - Markeringsfarve1 3 3 5 2 2 2" xfId="32520" xr:uid="{00000000-0005-0000-0000-000034110000}"/>
    <cellStyle name="40 % - Markeringsfarve1 3 3 5 2 3" xfId="31062" xr:uid="{00000000-0005-0000-0000-000035110000}"/>
    <cellStyle name="40 % - Markeringsfarve1 3 3 5 2 4" xfId="28095" xr:uid="{00000000-0005-0000-0000-000036110000}"/>
    <cellStyle name="40 % - Markeringsfarve1 3 3 5 3" xfId="10688" xr:uid="{00000000-0005-0000-0000-000037110000}"/>
    <cellStyle name="40 % - Markeringsfarve1 3 3 5 3 2" xfId="31819" xr:uid="{00000000-0005-0000-0000-000038110000}"/>
    <cellStyle name="40 % - Markeringsfarve1 3 3 5 3 3" xfId="28097" xr:uid="{00000000-0005-0000-0000-000039110000}"/>
    <cellStyle name="40 % - Markeringsfarve1 3 3 5 4" xfId="28098" xr:uid="{00000000-0005-0000-0000-00003A110000}"/>
    <cellStyle name="40 % - Markeringsfarve1 3 3 5 4 2" xfId="32678" xr:uid="{00000000-0005-0000-0000-00003B110000}"/>
    <cellStyle name="40 % - Markeringsfarve1 3 3 5 5" xfId="30287" xr:uid="{00000000-0005-0000-0000-00003C110000}"/>
    <cellStyle name="40 % - Markeringsfarve1 3 3 5 6" xfId="28094" xr:uid="{00000000-0005-0000-0000-00003D110000}"/>
    <cellStyle name="40 % - Markeringsfarve1 3 3 6" xfId="10689" xr:uid="{00000000-0005-0000-0000-00003E110000}"/>
    <cellStyle name="40 % - Markeringsfarve1 3 3 6 2" xfId="10690" xr:uid="{00000000-0005-0000-0000-00003F110000}"/>
    <cellStyle name="40 % - Markeringsfarve1 3 3 6 2 2" xfId="28101" xr:uid="{00000000-0005-0000-0000-000040110000}"/>
    <cellStyle name="40 % - Markeringsfarve1 3 3 6 2 2 2" xfId="32604" xr:uid="{00000000-0005-0000-0000-000041110000}"/>
    <cellStyle name="40 % - Markeringsfarve1 3 3 6 2 3" xfId="31133" xr:uid="{00000000-0005-0000-0000-000042110000}"/>
    <cellStyle name="40 % - Markeringsfarve1 3 3 6 2 4" xfId="28100" xr:uid="{00000000-0005-0000-0000-000043110000}"/>
    <cellStyle name="40 % - Markeringsfarve1 3 3 6 3" xfId="10691" xr:uid="{00000000-0005-0000-0000-000044110000}"/>
    <cellStyle name="40 % - Markeringsfarve1 3 3 6 3 2" xfId="31904" xr:uid="{00000000-0005-0000-0000-000045110000}"/>
    <cellStyle name="40 % - Markeringsfarve1 3 3 6 3 3" xfId="28102" xr:uid="{00000000-0005-0000-0000-000046110000}"/>
    <cellStyle name="40 % - Markeringsfarve1 3 3 6 4" xfId="28103" xr:uid="{00000000-0005-0000-0000-000047110000}"/>
    <cellStyle name="40 % - Markeringsfarve1 3 3 6 4 2" xfId="33015" xr:uid="{00000000-0005-0000-0000-000048110000}"/>
    <cellStyle name="40 % - Markeringsfarve1 3 3 6 5" xfId="30288" xr:uid="{00000000-0005-0000-0000-000049110000}"/>
    <cellStyle name="40 % - Markeringsfarve1 3 3 6 6" xfId="28099" xr:uid="{00000000-0005-0000-0000-00004A110000}"/>
    <cellStyle name="40 % - Markeringsfarve1 3 3 7" xfId="10692" xr:uid="{00000000-0005-0000-0000-00004B110000}"/>
    <cellStyle name="40 % - Markeringsfarve1 3 3 7 2" xfId="10693" xr:uid="{00000000-0005-0000-0000-00004C110000}"/>
    <cellStyle name="40 % - Markeringsfarve1 3 3 7 2 2" xfId="32054" xr:uid="{00000000-0005-0000-0000-00004D110000}"/>
    <cellStyle name="40 % - Markeringsfarve1 3 3 7 2 3" xfId="28105" xr:uid="{00000000-0005-0000-0000-00004E110000}"/>
    <cellStyle name="40 % - Markeringsfarve1 3 3 7 3" xfId="30662" xr:uid="{00000000-0005-0000-0000-00004F110000}"/>
    <cellStyle name="40 % - Markeringsfarve1 3 3 7 4" xfId="28104" xr:uid="{00000000-0005-0000-0000-000050110000}"/>
    <cellStyle name="40 % - Markeringsfarve1 3 3 8" xfId="10694" xr:uid="{00000000-0005-0000-0000-000051110000}"/>
    <cellStyle name="40 % - Markeringsfarve1 3 3 8 2" xfId="31301" xr:uid="{00000000-0005-0000-0000-000052110000}"/>
    <cellStyle name="40 % - Markeringsfarve1 3 3 8 3" xfId="28106" xr:uid="{00000000-0005-0000-0000-000053110000}"/>
    <cellStyle name="40 % - Markeringsfarve1 3 3 9" xfId="28107" xr:uid="{00000000-0005-0000-0000-000054110000}"/>
    <cellStyle name="40 % - Markeringsfarve1 3 3 9 2" xfId="33100" xr:uid="{00000000-0005-0000-0000-000055110000}"/>
    <cellStyle name="40 % - Markeringsfarve1 3 4" xfId="10695" xr:uid="{00000000-0005-0000-0000-000056110000}"/>
    <cellStyle name="40 % - Markeringsfarve1 3 4 2" xfId="10696" xr:uid="{00000000-0005-0000-0000-000057110000}"/>
    <cellStyle name="40 % - Markeringsfarve1 3 4 2 2" xfId="28110" xr:uid="{00000000-0005-0000-0000-000058110000}"/>
    <cellStyle name="40 % - Markeringsfarve1 3 4 2 2 2" xfId="32089" xr:uid="{00000000-0005-0000-0000-000059110000}"/>
    <cellStyle name="40 % - Markeringsfarve1 3 4 2 3" xfId="30695" xr:uid="{00000000-0005-0000-0000-00005A110000}"/>
    <cellStyle name="40 % - Markeringsfarve1 3 4 2 4" xfId="28109" xr:uid="{00000000-0005-0000-0000-00005B110000}"/>
    <cellStyle name="40 % - Markeringsfarve1 3 4 3" xfId="10697" xr:uid="{00000000-0005-0000-0000-00005C110000}"/>
    <cellStyle name="40 % - Markeringsfarve1 3 4 3 2" xfId="31342" xr:uid="{00000000-0005-0000-0000-00005D110000}"/>
    <cellStyle name="40 % - Markeringsfarve1 3 4 3 3" xfId="28111" xr:uid="{00000000-0005-0000-0000-00005E110000}"/>
    <cellStyle name="40 % - Markeringsfarve1 3 4 4" xfId="28112" xr:uid="{00000000-0005-0000-0000-00005F110000}"/>
    <cellStyle name="40 % - Markeringsfarve1 3 4 4 2" xfId="33229" xr:uid="{00000000-0005-0000-0000-000060110000}"/>
    <cellStyle name="40 % - Markeringsfarve1 3 4 5" xfId="30289" xr:uid="{00000000-0005-0000-0000-000061110000}"/>
    <cellStyle name="40 % - Markeringsfarve1 3 4 6" xfId="28108" xr:uid="{00000000-0005-0000-0000-000062110000}"/>
    <cellStyle name="40 % - Markeringsfarve1 3 5" xfId="10698" xr:uid="{00000000-0005-0000-0000-000063110000}"/>
    <cellStyle name="40 % - Markeringsfarve1 3 5 2" xfId="10699" xr:uid="{00000000-0005-0000-0000-000064110000}"/>
    <cellStyle name="40 % - Markeringsfarve1 3 5 2 2" xfId="28115" xr:uid="{00000000-0005-0000-0000-000065110000}"/>
    <cellStyle name="40 % - Markeringsfarve1 3 5 2 2 2" xfId="32250" xr:uid="{00000000-0005-0000-0000-000066110000}"/>
    <cellStyle name="40 % - Markeringsfarve1 3 5 2 3" xfId="30830" xr:uid="{00000000-0005-0000-0000-000067110000}"/>
    <cellStyle name="40 % - Markeringsfarve1 3 5 2 4" xfId="28114" xr:uid="{00000000-0005-0000-0000-000068110000}"/>
    <cellStyle name="40 % - Markeringsfarve1 3 5 3" xfId="10700" xr:uid="{00000000-0005-0000-0000-000069110000}"/>
    <cellStyle name="40 % - Markeringsfarve1 3 5 3 2" xfId="31503" xr:uid="{00000000-0005-0000-0000-00006A110000}"/>
    <cellStyle name="40 % - Markeringsfarve1 3 5 3 3" xfId="28116" xr:uid="{00000000-0005-0000-0000-00006B110000}"/>
    <cellStyle name="40 % - Markeringsfarve1 3 5 4" xfId="28117" xr:uid="{00000000-0005-0000-0000-00006C110000}"/>
    <cellStyle name="40 % - Markeringsfarve1 3 5 4 2" xfId="32955" xr:uid="{00000000-0005-0000-0000-00006D110000}"/>
    <cellStyle name="40 % - Markeringsfarve1 3 5 5" xfId="30290" xr:uid="{00000000-0005-0000-0000-00006E110000}"/>
    <cellStyle name="40 % - Markeringsfarve1 3 5 6" xfId="28113" xr:uid="{00000000-0005-0000-0000-00006F110000}"/>
    <cellStyle name="40 % - Markeringsfarve1 3 6" xfId="10701" xr:uid="{00000000-0005-0000-0000-000070110000}"/>
    <cellStyle name="40 % - Markeringsfarve1 3 6 2" xfId="10702" xr:uid="{00000000-0005-0000-0000-000071110000}"/>
    <cellStyle name="40 % - Markeringsfarve1 3 6 2 2" xfId="28120" xr:uid="{00000000-0005-0000-0000-000072110000}"/>
    <cellStyle name="40 % - Markeringsfarve1 3 6 2 2 2" xfId="32325" xr:uid="{00000000-0005-0000-0000-000073110000}"/>
    <cellStyle name="40 % - Markeringsfarve1 3 6 2 3" xfId="30897" xr:uid="{00000000-0005-0000-0000-000074110000}"/>
    <cellStyle name="40 % - Markeringsfarve1 3 6 2 4" xfId="28119" xr:uid="{00000000-0005-0000-0000-000075110000}"/>
    <cellStyle name="40 % - Markeringsfarve1 3 6 3" xfId="10703" xr:uid="{00000000-0005-0000-0000-000076110000}"/>
    <cellStyle name="40 % - Markeringsfarve1 3 6 3 2" xfId="31624" xr:uid="{00000000-0005-0000-0000-000077110000}"/>
    <cellStyle name="40 % - Markeringsfarve1 3 6 3 3" xfId="28121" xr:uid="{00000000-0005-0000-0000-000078110000}"/>
    <cellStyle name="40 % - Markeringsfarve1 3 6 4" xfId="28122" xr:uid="{00000000-0005-0000-0000-000079110000}"/>
    <cellStyle name="40 % - Markeringsfarve1 3 6 4 2" xfId="33183" xr:uid="{00000000-0005-0000-0000-00007A110000}"/>
    <cellStyle name="40 % - Markeringsfarve1 3 6 5" xfId="30291" xr:uid="{00000000-0005-0000-0000-00007B110000}"/>
    <cellStyle name="40 % - Markeringsfarve1 3 6 6" xfId="28118" xr:uid="{00000000-0005-0000-0000-00007C110000}"/>
    <cellStyle name="40 % - Markeringsfarve1 3 7" xfId="10704" xr:uid="{00000000-0005-0000-0000-00007D110000}"/>
    <cellStyle name="40 % - Markeringsfarve1 3 7 2" xfId="10705" xr:uid="{00000000-0005-0000-0000-00007E110000}"/>
    <cellStyle name="40 % - Markeringsfarve1 3 7 2 2" xfId="28125" xr:uid="{00000000-0005-0000-0000-00007F110000}"/>
    <cellStyle name="40 % - Markeringsfarve1 3 7 2 2 2" xfId="32442" xr:uid="{00000000-0005-0000-0000-000080110000}"/>
    <cellStyle name="40 % - Markeringsfarve1 3 7 2 3" xfId="30996" xr:uid="{00000000-0005-0000-0000-000081110000}"/>
    <cellStyle name="40 % - Markeringsfarve1 3 7 2 4" xfId="28124" xr:uid="{00000000-0005-0000-0000-000082110000}"/>
    <cellStyle name="40 % - Markeringsfarve1 3 7 3" xfId="10706" xr:uid="{00000000-0005-0000-0000-000083110000}"/>
    <cellStyle name="40 % - Markeringsfarve1 3 7 3 2" xfId="31741" xr:uid="{00000000-0005-0000-0000-000084110000}"/>
    <cellStyle name="40 % - Markeringsfarve1 3 7 3 3" xfId="28126" xr:uid="{00000000-0005-0000-0000-000085110000}"/>
    <cellStyle name="40 % - Markeringsfarve1 3 7 4" xfId="28127" xr:uid="{00000000-0005-0000-0000-000086110000}"/>
    <cellStyle name="40 % - Markeringsfarve1 3 7 4 2" xfId="32912" xr:uid="{00000000-0005-0000-0000-000087110000}"/>
    <cellStyle name="40 % - Markeringsfarve1 3 7 5" xfId="30292" xr:uid="{00000000-0005-0000-0000-000088110000}"/>
    <cellStyle name="40 % - Markeringsfarve1 3 7 6" xfId="28123" xr:uid="{00000000-0005-0000-0000-000089110000}"/>
    <cellStyle name="40 % - Markeringsfarve1 3 8" xfId="10707" xr:uid="{00000000-0005-0000-0000-00008A110000}"/>
    <cellStyle name="40 % - Markeringsfarve1 3 8 2" xfId="10708" xr:uid="{00000000-0005-0000-0000-00008B110000}"/>
    <cellStyle name="40 % - Markeringsfarve1 3 8 2 2" xfId="28130" xr:uid="{00000000-0005-0000-0000-00008C110000}"/>
    <cellStyle name="40 % - Markeringsfarve1 3 8 2 2 2" xfId="32602" xr:uid="{00000000-0005-0000-0000-00008D110000}"/>
    <cellStyle name="40 % - Markeringsfarve1 3 8 2 3" xfId="31131" xr:uid="{00000000-0005-0000-0000-00008E110000}"/>
    <cellStyle name="40 % - Markeringsfarve1 3 8 2 4" xfId="28129" xr:uid="{00000000-0005-0000-0000-00008F110000}"/>
    <cellStyle name="40 % - Markeringsfarve1 3 8 3" xfId="10709" xr:uid="{00000000-0005-0000-0000-000090110000}"/>
    <cellStyle name="40 % - Markeringsfarve1 3 8 3 2" xfId="31902" xr:uid="{00000000-0005-0000-0000-000091110000}"/>
    <cellStyle name="40 % - Markeringsfarve1 3 8 3 3" xfId="28131" xr:uid="{00000000-0005-0000-0000-000092110000}"/>
    <cellStyle name="40 % - Markeringsfarve1 3 8 4" xfId="28132" xr:uid="{00000000-0005-0000-0000-000093110000}"/>
    <cellStyle name="40 % - Markeringsfarve1 3 8 4 2" xfId="33144" xr:uid="{00000000-0005-0000-0000-000094110000}"/>
    <cellStyle name="40 % - Markeringsfarve1 3 8 5" xfId="30293" xr:uid="{00000000-0005-0000-0000-000095110000}"/>
    <cellStyle name="40 % - Markeringsfarve1 3 8 6" xfId="28128" xr:uid="{00000000-0005-0000-0000-000096110000}"/>
    <cellStyle name="40 % - Markeringsfarve1 3 9" xfId="10710" xr:uid="{00000000-0005-0000-0000-000097110000}"/>
    <cellStyle name="40 % - Markeringsfarve1 3 9 2" xfId="10711" xr:uid="{00000000-0005-0000-0000-000098110000}"/>
    <cellStyle name="40 % - Markeringsfarve1 3 9 2 2" xfId="31988" xr:uid="{00000000-0005-0000-0000-000099110000}"/>
    <cellStyle name="40 % - Markeringsfarve1 3 9 2 3" xfId="28134" xr:uid="{00000000-0005-0000-0000-00009A110000}"/>
    <cellStyle name="40 % - Markeringsfarve1 3 9 3" xfId="30596" xr:uid="{00000000-0005-0000-0000-00009B110000}"/>
    <cellStyle name="40 % - Markeringsfarve1 3 9 4" xfId="28133" xr:uid="{00000000-0005-0000-0000-00009C110000}"/>
    <cellStyle name="40 % - Markeringsfarve1 4" xfId="842" xr:uid="{00000000-0005-0000-0000-00009D110000}"/>
    <cellStyle name="40 % - Markeringsfarve1 4 10" xfId="30294" xr:uid="{00000000-0005-0000-0000-00009E110000}"/>
    <cellStyle name="40 % - Markeringsfarve1 4 11" xfId="28135" xr:uid="{00000000-0005-0000-0000-00009F110000}"/>
    <cellStyle name="40 % - Markeringsfarve1 4 2" xfId="843" xr:uid="{00000000-0005-0000-0000-0000A0110000}"/>
    <cellStyle name="40 % - Markeringsfarve1 4 2 2" xfId="10712" xr:uid="{00000000-0005-0000-0000-0000A1110000}"/>
    <cellStyle name="40 % - Markeringsfarve1 4 2 2 2" xfId="28138" xr:uid="{00000000-0005-0000-0000-0000A2110000}"/>
    <cellStyle name="40 % - Markeringsfarve1 4 2 2 2 2" xfId="32114" xr:uid="{00000000-0005-0000-0000-0000A3110000}"/>
    <cellStyle name="40 % - Markeringsfarve1 4 2 2 3" xfId="30716" xr:uid="{00000000-0005-0000-0000-0000A4110000}"/>
    <cellStyle name="40 % - Markeringsfarve1 4 2 2 4" xfId="28137" xr:uid="{00000000-0005-0000-0000-0000A5110000}"/>
    <cellStyle name="40 % - Markeringsfarve1 4 2 3" xfId="10713" xr:uid="{00000000-0005-0000-0000-0000A6110000}"/>
    <cellStyle name="40 % - Markeringsfarve1 4 2 3 2" xfId="31367" xr:uid="{00000000-0005-0000-0000-0000A7110000}"/>
    <cellStyle name="40 % - Markeringsfarve1 4 2 3 3" xfId="28139" xr:uid="{00000000-0005-0000-0000-0000A8110000}"/>
    <cellStyle name="40 % - Markeringsfarve1 4 2 4" xfId="28140" xr:uid="{00000000-0005-0000-0000-0000A9110000}"/>
    <cellStyle name="40 % - Markeringsfarve1 4 2 4 2" xfId="33099" xr:uid="{00000000-0005-0000-0000-0000AA110000}"/>
    <cellStyle name="40 % - Markeringsfarve1 4 2 5" xfId="30295" xr:uid="{00000000-0005-0000-0000-0000AB110000}"/>
    <cellStyle name="40 % - Markeringsfarve1 4 2 6" xfId="28136" xr:uid="{00000000-0005-0000-0000-0000AC110000}"/>
    <cellStyle name="40 % - Markeringsfarve1 4 3" xfId="10714" xr:uid="{00000000-0005-0000-0000-0000AD110000}"/>
    <cellStyle name="40 % - Markeringsfarve1 4 3 2" xfId="10715" xr:uid="{00000000-0005-0000-0000-0000AE110000}"/>
    <cellStyle name="40 % - Markeringsfarve1 4 3 2 2" xfId="28143" xr:uid="{00000000-0005-0000-0000-0000AF110000}"/>
    <cellStyle name="40 % - Markeringsfarve1 4 3 2 2 2" xfId="32253" xr:uid="{00000000-0005-0000-0000-0000B0110000}"/>
    <cellStyle name="40 % - Markeringsfarve1 4 3 2 3" xfId="30833" xr:uid="{00000000-0005-0000-0000-0000B1110000}"/>
    <cellStyle name="40 % - Markeringsfarve1 4 3 2 4" xfId="28142" xr:uid="{00000000-0005-0000-0000-0000B2110000}"/>
    <cellStyle name="40 % - Markeringsfarve1 4 3 3" xfId="10716" xr:uid="{00000000-0005-0000-0000-0000B3110000}"/>
    <cellStyle name="40 % - Markeringsfarve1 4 3 3 2" xfId="31506" xr:uid="{00000000-0005-0000-0000-0000B4110000}"/>
    <cellStyle name="40 % - Markeringsfarve1 4 3 3 3" xfId="28144" xr:uid="{00000000-0005-0000-0000-0000B5110000}"/>
    <cellStyle name="40 % - Markeringsfarve1 4 3 4" xfId="28145" xr:uid="{00000000-0005-0000-0000-0000B6110000}"/>
    <cellStyle name="40 % - Markeringsfarve1 4 3 4 2" xfId="32751" xr:uid="{00000000-0005-0000-0000-0000B7110000}"/>
    <cellStyle name="40 % - Markeringsfarve1 4 3 5" xfId="30296" xr:uid="{00000000-0005-0000-0000-0000B8110000}"/>
    <cellStyle name="40 % - Markeringsfarve1 4 3 6" xfId="28141" xr:uid="{00000000-0005-0000-0000-0000B9110000}"/>
    <cellStyle name="40 % - Markeringsfarve1 4 4" xfId="10717" xr:uid="{00000000-0005-0000-0000-0000BA110000}"/>
    <cellStyle name="40 % - Markeringsfarve1 4 4 2" xfId="10718" xr:uid="{00000000-0005-0000-0000-0000BB110000}"/>
    <cellStyle name="40 % - Markeringsfarve1 4 4 2 2" xfId="28148" xr:uid="{00000000-0005-0000-0000-0000BC110000}"/>
    <cellStyle name="40 % - Markeringsfarve1 4 4 2 2 2" xfId="32350" xr:uid="{00000000-0005-0000-0000-0000BD110000}"/>
    <cellStyle name="40 % - Markeringsfarve1 4 4 2 3" xfId="30918" xr:uid="{00000000-0005-0000-0000-0000BE110000}"/>
    <cellStyle name="40 % - Markeringsfarve1 4 4 2 4" xfId="28147" xr:uid="{00000000-0005-0000-0000-0000BF110000}"/>
    <cellStyle name="40 % - Markeringsfarve1 4 4 3" xfId="10719" xr:uid="{00000000-0005-0000-0000-0000C0110000}"/>
    <cellStyle name="40 % - Markeringsfarve1 4 4 3 2" xfId="31649" xr:uid="{00000000-0005-0000-0000-0000C1110000}"/>
    <cellStyle name="40 % - Markeringsfarve1 4 4 3 3" xfId="28149" xr:uid="{00000000-0005-0000-0000-0000C2110000}"/>
    <cellStyle name="40 % - Markeringsfarve1 4 4 4" xfId="28150" xr:uid="{00000000-0005-0000-0000-0000C3110000}"/>
    <cellStyle name="40 % - Markeringsfarve1 4 4 4 2" xfId="33056" xr:uid="{00000000-0005-0000-0000-0000C4110000}"/>
    <cellStyle name="40 % - Markeringsfarve1 4 4 5" xfId="30297" xr:uid="{00000000-0005-0000-0000-0000C5110000}"/>
    <cellStyle name="40 % - Markeringsfarve1 4 4 6" xfId="28146" xr:uid="{00000000-0005-0000-0000-0000C6110000}"/>
    <cellStyle name="40 % - Markeringsfarve1 4 5" xfId="10720" xr:uid="{00000000-0005-0000-0000-0000C7110000}"/>
    <cellStyle name="40 % - Markeringsfarve1 4 5 2" xfId="10721" xr:uid="{00000000-0005-0000-0000-0000C8110000}"/>
    <cellStyle name="40 % - Markeringsfarve1 4 5 2 2" xfId="28153" xr:uid="{00000000-0005-0000-0000-0000C9110000}"/>
    <cellStyle name="40 % - Markeringsfarve1 4 5 2 2 2" xfId="32467" xr:uid="{00000000-0005-0000-0000-0000CA110000}"/>
    <cellStyle name="40 % - Markeringsfarve1 4 5 2 3" xfId="31017" xr:uid="{00000000-0005-0000-0000-0000CB110000}"/>
    <cellStyle name="40 % - Markeringsfarve1 4 5 2 4" xfId="28152" xr:uid="{00000000-0005-0000-0000-0000CC110000}"/>
    <cellStyle name="40 % - Markeringsfarve1 4 5 3" xfId="10722" xr:uid="{00000000-0005-0000-0000-0000CD110000}"/>
    <cellStyle name="40 % - Markeringsfarve1 4 5 3 2" xfId="31766" xr:uid="{00000000-0005-0000-0000-0000CE110000}"/>
    <cellStyle name="40 % - Markeringsfarve1 4 5 3 3" xfId="28154" xr:uid="{00000000-0005-0000-0000-0000CF110000}"/>
    <cellStyle name="40 % - Markeringsfarve1 4 5 4" xfId="28155" xr:uid="{00000000-0005-0000-0000-0000D0110000}"/>
    <cellStyle name="40 % - Markeringsfarve1 4 5 4 2" xfId="32710" xr:uid="{00000000-0005-0000-0000-0000D1110000}"/>
    <cellStyle name="40 % - Markeringsfarve1 4 5 5" xfId="30298" xr:uid="{00000000-0005-0000-0000-0000D2110000}"/>
    <cellStyle name="40 % - Markeringsfarve1 4 5 6" xfId="28151" xr:uid="{00000000-0005-0000-0000-0000D3110000}"/>
    <cellStyle name="40 % - Markeringsfarve1 4 6" xfId="10723" xr:uid="{00000000-0005-0000-0000-0000D4110000}"/>
    <cellStyle name="40 % - Markeringsfarve1 4 6 2" xfId="10724" xr:uid="{00000000-0005-0000-0000-0000D5110000}"/>
    <cellStyle name="40 % - Markeringsfarve1 4 6 2 2" xfId="28158" xr:uid="{00000000-0005-0000-0000-0000D6110000}"/>
    <cellStyle name="40 % - Markeringsfarve1 4 6 2 2 2" xfId="32605" xr:uid="{00000000-0005-0000-0000-0000D7110000}"/>
    <cellStyle name="40 % - Markeringsfarve1 4 6 2 3" xfId="31134" xr:uid="{00000000-0005-0000-0000-0000D8110000}"/>
    <cellStyle name="40 % - Markeringsfarve1 4 6 2 4" xfId="28157" xr:uid="{00000000-0005-0000-0000-0000D9110000}"/>
    <cellStyle name="40 % - Markeringsfarve1 4 6 3" xfId="10725" xr:uid="{00000000-0005-0000-0000-0000DA110000}"/>
    <cellStyle name="40 % - Markeringsfarve1 4 6 3 2" xfId="31905" xr:uid="{00000000-0005-0000-0000-0000DB110000}"/>
    <cellStyle name="40 % - Markeringsfarve1 4 6 3 3" xfId="28159" xr:uid="{00000000-0005-0000-0000-0000DC110000}"/>
    <cellStyle name="40 % - Markeringsfarve1 4 6 4" xfId="28160" xr:uid="{00000000-0005-0000-0000-0000DD110000}"/>
    <cellStyle name="40 % - Markeringsfarve1 4 6 4 2" xfId="31213" xr:uid="{00000000-0005-0000-0000-0000DE110000}"/>
    <cellStyle name="40 % - Markeringsfarve1 4 6 5" xfId="30299" xr:uid="{00000000-0005-0000-0000-0000DF110000}"/>
    <cellStyle name="40 % - Markeringsfarve1 4 6 6" xfId="28156" xr:uid="{00000000-0005-0000-0000-0000E0110000}"/>
    <cellStyle name="40 % - Markeringsfarve1 4 7" xfId="10726" xr:uid="{00000000-0005-0000-0000-0000E1110000}"/>
    <cellStyle name="40 % - Markeringsfarve1 4 7 2" xfId="10727" xr:uid="{00000000-0005-0000-0000-0000E2110000}"/>
    <cellStyle name="40 % - Markeringsfarve1 4 7 2 2" xfId="32009" xr:uid="{00000000-0005-0000-0000-0000E3110000}"/>
    <cellStyle name="40 % - Markeringsfarve1 4 7 2 3" xfId="28162" xr:uid="{00000000-0005-0000-0000-0000E4110000}"/>
    <cellStyle name="40 % - Markeringsfarve1 4 7 3" xfId="30617" xr:uid="{00000000-0005-0000-0000-0000E5110000}"/>
    <cellStyle name="40 % - Markeringsfarve1 4 7 4" xfId="28161" xr:uid="{00000000-0005-0000-0000-0000E6110000}"/>
    <cellStyle name="40 % - Markeringsfarve1 4 8" xfId="10728" xr:uid="{00000000-0005-0000-0000-0000E7110000}"/>
    <cellStyle name="40 % - Markeringsfarve1 4 8 2" xfId="31248" xr:uid="{00000000-0005-0000-0000-0000E8110000}"/>
    <cellStyle name="40 % - Markeringsfarve1 4 8 3" xfId="28163" xr:uid="{00000000-0005-0000-0000-0000E9110000}"/>
    <cellStyle name="40 % - Markeringsfarve1 4 9" xfId="28164" xr:uid="{00000000-0005-0000-0000-0000EA110000}"/>
    <cellStyle name="40 % - Markeringsfarve1 4 9 2" xfId="32871" xr:uid="{00000000-0005-0000-0000-0000EB110000}"/>
    <cellStyle name="40 % - Markeringsfarve1 5" xfId="844" xr:uid="{00000000-0005-0000-0000-0000EC110000}"/>
    <cellStyle name="40 % - Markeringsfarve1 5 10" xfId="30300" xr:uid="{00000000-0005-0000-0000-0000ED110000}"/>
    <cellStyle name="40 % - Markeringsfarve1 5 11" xfId="28165" xr:uid="{00000000-0005-0000-0000-0000EE110000}"/>
    <cellStyle name="40 % - Markeringsfarve1 5 2" xfId="845" xr:uid="{00000000-0005-0000-0000-0000EF110000}"/>
    <cellStyle name="40 % - Markeringsfarve1 5 2 2" xfId="10729" xr:uid="{00000000-0005-0000-0000-0000F0110000}"/>
    <cellStyle name="40 % - Markeringsfarve1 5 2 2 2" xfId="28168" xr:uid="{00000000-0005-0000-0000-0000F1110000}"/>
    <cellStyle name="40 % - Markeringsfarve1 5 2 2 2 2" xfId="32153" xr:uid="{00000000-0005-0000-0000-0000F2110000}"/>
    <cellStyle name="40 % - Markeringsfarve1 5 2 2 3" xfId="30749" xr:uid="{00000000-0005-0000-0000-0000F3110000}"/>
    <cellStyle name="40 % - Markeringsfarve1 5 2 2 4" xfId="28167" xr:uid="{00000000-0005-0000-0000-0000F4110000}"/>
    <cellStyle name="40 % - Markeringsfarve1 5 2 3" xfId="10730" xr:uid="{00000000-0005-0000-0000-0000F5110000}"/>
    <cellStyle name="40 % - Markeringsfarve1 5 2 3 2" xfId="31406" xr:uid="{00000000-0005-0000-0000-0000F6110000}"/>
    <cellStyle name="40 % - Markeringsfarve1 5 2 3 3" xfId="28169" xr:uid="{00000000-0005-0000-0000-0000F7110000}"/>
    <cellStyle name="40 % - Markeringsfarve1 5 2 4" xfId="28170" xr:uid="{00000000-0005-0000-0000-0000F8110000}"/>
    <cellStyle name="40 % - Markeringsfarve1 5 2 4 2" xfId="32988" xr:uid="{00000000-0005-0000-0000-0000F9110000}"/>
    <cellStyle name="40 % - Markeringsfarve1 5 2 5" xfId="30301" xr:uid="{00000000-0005-0000-0000-0000FA110000}"/>
    <cellStyle name="40 % - Markeringsfarve1 5 2 6" xfId="28166" xr:uid="{00000000-0005-0000-0000-0000FB110000}"/>
    <cellStyle name="40 % - Markeringsfarve1 5 3" xfId="10731" xr:uid="{00000000-0005-0000-0000-0000FC110000}"/>
    <cellStyle name="40 % - Markeringsfarve1 5 3 2" xfId="10732" xr:uid="{00000000-0005-0000-0000-0000FD110000}"/>
    <cellStyle name="40 % - Markeringsfarve1 5 3 2 2" xfId="28173" xr:uid="{00000000-0005-0000-0000-0000FE110000}"/>
    <cellStyle name="40 % - Markeringsfarve1 5 3 2 2 2" xfId="32254" xr:uid="{00000000-0005-0000-0000-0000FF110000}"/>
    <cellStyle name="40 % - Markeringsfarve1 5 3 2 3" xfId="30834" xr:uid="{00000000-0005-0000-0000-000000120000}"/>
    <cellStyle name="40 % - Markeringsfarve1 5 3 2 4" xfId="28172" xr:uid="{00000000-0005-0000-0000-000001120000}"/>
    <cellStyle name="40 % - Markeringsfarve1 5 3 3" xfId="10733" xr:uid="{00000000-0005-0000-0000-000002120000}"/>
    <cellStyle name="40 % - Markeringsfarve1 5 3 3 2" xfId="31507" xr:uid="{00000000-0005-0000-0000-000003120000}"/>
    <cellStyle name="40 % - Markeringsfarve1 5 3 3 3" xfId="28174" xr:uid="{00000000-0005-0000-0000-000004120000}"/>
    <cellStyle name="40 % - Markeringsfarve1 5 3 4" xfId="28175" xr:uid="{00000000-0005-0000-0000-000005120000}"/>
    <cellStyle name="40 % - Markeringsfarve1 5 3 4 2" xfId="33227" xr:uid="{00000000-0005-0000-0000-000006120000}"/>
    <cellStyle name="40 % - Markeringsfarve1 5 3 5" xfId="30302" xr:uid="{00000000-0005-0000-0000-000007120000}"/>
    <cellStyle name="40 % - Markeringsfarve1 5 3 6" xfId="28171" xr:uid="{00000000-0005-0000-0000-000008120000}"/>
    <cellStyle name="40 % - Markeringsfarve1 5 4" xfId="10734" xr:uid="{00000000-0005-0000-0000-000009120000}"/>
    <cellStyle name="40 % - Markeringsfarve1 5 4 2" xfId="10735" xr:uid="{00000000-0005-0000-0000-00000A120000}"/>
    <cellStyle name="40 % - Markeringsfarve1 5 4 2 2" xfId="28178" xr:uid="{00000000-0005-0000-0000-00000B120000}"/>
    <cellStyle name="40 % - Markeringsfarve1 5 4 2 2 2" xfId="32389" xr:uid="{00000000-0005-0000-0000-00000C120000}"/>
    <cellStyle name="40 % - Markeringsfarve1 5 4 2 3" xfId="30951" xr:uid="{00000000-0005-0000-0000-00000D120000}"/>
    <cellStyle name="40 % - Markeringsfarve1 5 4 2 4" xfId="28177" xr:uid="{00000000-0005-0000-0000-00000E120000}"/>
    <cellStyle name="40 % - Markeringsfarve1 5 4 3" xfId="10736" xr:uid="{00000000-0005-0000-0000-00000F120000}"/>
    <cellStyle name="40 % - Markeringsfarve1 5 4 3 2" xfId="31688" xr:uid="{00000000-0005-0000-0000-000010120000}"/>
    <cellStyle name="40 % - Markeringsfarve1 5 4 3 3" xfId="28179" xr:uid="{00000000-0005-0000-0000-000011120000}"/>
    <cellStyle name="40 % - Markeringsfarve1 5 4 4" xfId="28180" xr:uid="{00000000-0005-0000-0000-000012120000}"/>
    <cellStyle name="40 % - Markeringsfarve1 5 4 4 2" xfId="32953" xr:uid="{00000000-0005-0000-0000-000013120000}"/>
    <cellStyle name="40 % - Markeringsfarve1 5 4 5" xfId="30303" xr:uid="{00000000-0005-0000-0000-000014120000}"/>
    <cellStyle name="40 % - Markeringsfarve1 5 4 6" xfId="28176" xr:uid="{00000000-0005-0000-0000-000015120000}"/>
    <cellStyle name="40 % - Markeringsfarve1 5 5" xfId="10737" xr:uid="{00000000-0005-0000-0000-000016120000}"/>
    <cellStyle name="40 % - Markeringsfarve1 5 5 2" xfId="10738" xr:uid="{00000000-0005-0000-0000-000017120000}"/>
    <cellStyle name="40 % - Markeringsfarve1 5 5 2 2" xfId="28183" xr:uid="{00000000-0005-0000-0000-000018120000}"/>
    <cellStyle name="40 % - Markeringsfarve1 5 5 2 2 2" xfId="32506" xr:uid="{00000000-0005-0000-0000-000019120000}"/>
    <cellStyle name="40 % - Markeringsfarve1 5 5 2 3" xfId="31050" xr:uid="{00000000-0005-0000-0000-00001A120000}"/>
    <cellStyle name="40 % - Markeringsfarve1 5 5 2 4" xfId="28182" xr:uid="{00000000-0005-0000-0000-00001B120000}"/>
    <cellStyle name="40 % - Markeringsfarve1 5 5 3" xfId="10739" xr:uid="{00000000-0005-0000-0000-00001C120000}"/>
    <cellStyle name="40 % - Markeringsfarve1 5 5 3 2" xfId="31805" xr:uid="{00000000-0005-0000-0000-00001D120000}"/>
    <cellStyle name="40 % - Markeringsfarve1 5 5 3 3" xfId="28184" xr:uid="{00000000-0005-0000-0000-00001E120000}"/>
    <cellStyle name="40 % - Markeringsfarve1 5 5 4" xfId="28185" xr:uid="{00000000-0005-0000-0000-00001F120000}"/>
    <cellStyle name="40 % - Markeringsfarve1 5 5 4 2" xfId="31195" xr:uid="{00000000-0005-0000-0000-000020120000}"/>
    <cellStyle name="40 % - Markeringsfarve1 5 5 5" xfId="30304" xr:uid="{00000000-0005-0000-0000-000021120000}"/>
    <cellStyle name="40 % - Markeringsfarve1 5 5 6" xfId="28181" xr:uid="{00000000-0005-0000-0000-000022120000}"/>
    <cellStyle name="40 % - Markeringsfarve1 5 6" xfId="10740" xr:uid="{00000000-0005-0000-0000-000023120000}"/>
    <cellStyle name="40 % - Markeringsfarve1 5 6 2" xfId="10741" xr:uid="{00000000-0005-0000-0000-000024120000}"/>
    <cellStyle name="40 % - Markeringsfarve1 5 6 2 2" xfId="28188" xr:uid="{00000000-0005-0000-0000-000025120000}"/>
    <cellStyle name="40 % - Markeringsfarve1 5 6 2 2 2" xfId="32606" xr:uid="{00000000-0005-0000-0000-000026120000}"/>
    <cellStyle name="40 % - Markeringsfarve1 5 6 2 3" xfId="31135" xr:uid="{00000000-0005-0000-0000-000027120000}"/>
    <cellStyle name="40 % - Markeringsfarve1 5 6 2 4" xfId="28187" xr:uid="{00000000-0005-0000-0000-000028120000}"/>
    <cellStyle name="40 % - Markeringsfarve1 5 6 3" xfId="10742" xr:uid="{00000000-0005-0000-0000-000029120000}"/>
    <cellStyle name="40 % - Markeringsfarve1 5 6 3 2" xfId="31906" xr:uid="{00000000-0005-0000-0000-00002A120000}"/>
    <cellStyle name="40 % - Markeringsfarve1 5 6 3 3" xfId="28189" xr:uid="{00000000-0005-0000-0000-00002B120000}"/>
    <cellStyle name="40 % - Markeringsfarve1 5 6 4" xfId="28190" xr:uid="{00000000-0005-0000-0000-00002C120000}"/>
    <cellStyle name="40 % - Markeringsfarve1 5 6 4 2" xfId="33160" xr:uid="{00000000-0005-0000-0000-00002D120000}"/>
    <cellStyle name="40 % - Markeringsfarve1 5 6 5" xfId="30305" xr:uid="{00000000-0005-0000-0000-00002E120000}"/>
    <cellStyle name="40 % - Markeringsfarve1 5 6 6" xfId="28186" xr:uid="{00000000-0005-0000-0000-00002F120000}"/>
    <cellStyle name="40 % - Markeringsfarve1 5 7" xfId="10743" xr:uid="{00000000-0005-0000-0000-000030120000}"/>
    <cellStyle name="40 % - Markeringsfarve1 5 7 2" xfId="10744" xr:uid="{00000000-0005-0000-0000-000031120000}"/>
    <cellStyle name="40 % - Markeringsfarve1 5 7 2 2" xfId="32042" xr:uid="{00000000-0005-0000-0000-000032120000}"/>
    <cellStyle name="40 % - Markeringsfarve1 5 7 2 3" xfId="28192" xr:uid="{00000000-0005-0000-0000-000033120000}"/>
    <cellStyle name="40 % - Markeringsfarve1 5 7 3" xfId="30650" xr:uid="{00000000-0005-0000-0000-000034120000}"/>
    <cellStyle name="40 % - Markeringsfarve1 5 7 4" xfId="28191" xr:uid="{00000000-0005-0000-0000-000035120000}"/>
    <cellStyle name="40 % - Markeringsfarve1 5 8" xfId="10745" xr:uid="{00000000-0005-0000-0000-000036120000}"/>
    <cellStyle name="40 % - Markeringsfarve1 5 8 2" xfId="31287" xr:uid="{00000000-0005-0000-0000-000037120000}"/>
    <cellStyle name="40 % - Markeringsfarve1 5 8 3" xfId="28193" xr:uid="{00000000-0005-0000-0000-000038120000}"/>
    <cellStyle name="40 % - Markeringsfarve1 5 9" xfId="28194" xr:uid="{00000000-0005-0000-0000-000039120000}"/>
    <cellStyle name="40 % - Markeringsfarve1 5 9 2" xfId="31184" xr:uid="{00000000-0005-0000-0000-00003A120000}"/>
    <cellStyle name="40 % - Markeringsfarve1 6" xfId="846" xr:uid="{00000000-0005-0000-0000-00003B120000}"/>
    <cellStyle name="40 % - Markeringsfarve1 6 2" xfId="847" xr:uid="{00000000-0005-0000-0000-00003C120000}"/>
    <cellStyle name="40 % - Markeringsfarve1 6 2 2" xfId="28197" xr:uid="{00000000-0005-0000-0000-00003D120000}"/>
    <cellStyle name="40 % - Markeringsfarve1 6 2 2 2" xfId="32075" xr:uid="{00000000-0005-0000-0000-00003E120000}"/>
    <cellStyle name="40 % - Markeringsfarve1 6 2 3" xfId="30683" xr:uid="{00000000-0005-0000-0000-00003F120000}"/>
    <cellStyle name="40 % - Markeringsfarve1 6 2 4" xfId="28196" xr:uid="{00000000-0005-0000-0000-000040120000}"/>
    <cellStyle name="40 % - Markeringsfarve1 6 3" xfId="10746" xr:uid="{00000000-0005-0000-0000-000041120000}"/>
    <cellStyle name="40 % - Markeringsfarve1 6 3 2" xfId="31328" xr:uid="{00000000-0005-0000-0000-000042120000}"/>
    <cellStyle name="40 % - Markeringsfarve1 6 3 3" xfId="28198" xr:uid="{00000000-0005-0000-0000-000043120000}"/>
    <cellStyle name="40 % - Markeringsfarve1 6 4" xfId="28199" xr:uid="{00000000-0005-0000-0000-000044120000}"/>
    <cellStyle name="40 % - Markeringsfarve1 6 4 2" xfId="32888" xr:uid="{00000000-0005-0000-0000-000045120000}"/>
    <cellStyle name="40 % - Markeringsfarve1 6 5" xfId="30306" xr:uid="{00000000-0005-0000-0000-000046120000}"/>
    <cellStyle name="40 % - Markeringsfarve1 6 6" xfId="28195" xr:uid="{00000000-0005-0000-0000-000047120000}"/>
    <cellStyle name="40 % - Markeringsfarve1 7" xfId="848" xr:uid="{00000000-0005-0000-0000-000048120000}"/>
    <cellStyle name="40 % - Markeringsfarve1 7 2" xfId="10747" xr:uid="{00000000-0005-0000-0000-000049120000}"/>
    <cellStyle name="40 % - Markeringsfarve1 7 2 2" xfId="28202" xr:uid="{00000000-0005-0000-0000-00004A120000}"/>
    <cellStyle name="40 % - Markeringsfarve1 7 2 2 2" xfId="32246" xr:uid="{00000000-0005-0000-0000-00004B120000}"/>
    <cellStyle name="40 % - Markeringsfarve1 7 2 3" xfId="30826" xr:uid="{00000000-0005-0000-0000-00004C120000}"/>
    <cellStyle name="40 % - Markeringsfarve1 7 2 4" xfId="28201" xr:uid="{00000000-0005-0000-0000-00004D120000}"/>
    <cellStyle name="40 % - Markeringsfarve1 7 3" xfId="10748" xr:uid="{00000000-0005-0000-0000-00004E120000}"/>
    <cellStyle name="40 % - Markeringsfarve1 7 3 2" xfId="31499" xr:uid="{00000000-0005-0000-0000-00004F120000}"/>
    <cellStyle name="40 % - Markeringsfarve1 7 3 3" xfId="28203" xr:uid="{00000000-0005-0000-0000-000050120000}"/>
    <cellStyle name="40 % - Markeringsfarve1 7 4" xfId="28204" xr:uid="{00000000-0005-0000-0000-000051120000}"/>
    <cellStyle name="40 % - Markeringsfarve1 7 4 2" xfId="33121" xr:uid="{00000000-0005-0000-0000-000052120000}"/>
    <cellStyle name="40 % - Markeringsfarve1 7 5" xfId="30307" xr:uid="{00000000-0005-0000-0000-000053120000}"/>
    <cellStyle name="40 % - Markeringsfarve1 7 6" xfId="28200" xr:uid="{00000000-0005-0000-0000-000054120000}"/>
    <cellStyle name="40 % - Markeringsfarve1 8" xfId="10749" xr:uid="{00000000-0005-0000-0000-000055120000}"/>
    <cellStyle name="40 % - Markeringsfarve1 8 2" xfId="10750" xr:uid="{00000000-0005-0000-0000-000056120000}"/>
    <cellStyle name="40 % - Markeringsfarve1 8 2 2" xfId="28207" xr:uid="{00000000-0005-0000-0000-000057120000}"/>
    <cellStyle name="40 % - Markeringsfarve1 8 2 2 2" xfId="32311" xr:uid="{00000000-0005-0000-0000-000058120000}"/>
    <cellStyle name="40 % - Markeringsfarve1 8 2 3" xfId="30885" xr:uid="{00000000-0005-0000-0000-000059120000}"/>
    <cellStyle name="40 % - Markeringsfarve1 8 2 4" xfId="28206" xr:uid="{00000000-0005-0000-0000-00005A120000}"/>
    <cellStyle name="40 % - Markeringsfarve1 8 3" xfId="10751" xr:uid="{00000000-0005-0000-0000-00005B120000}"/>
    <cellStyle name="40 % - Markeringsfarve1 8 3 2" xfId="31610" xr:uid="{00000000-0005-0000-0000-00005C120000}"/>
    <cellStyle name="40 % - Markeringsfarve1 8 3 3" xfId="28208" xr:uid="{00000000-0005-0000-0000-00005D120000}"/>
    <cellStyle name="40 % - Markeringsfarve1 8 4" xfId="28209" xr:uid="{00000000-0005-0000-0000-00005E120000}"/>
    <cellStyle name="40 % - Markeringsfarve1 8 4 2" xfId="32846" xr:uid="{00000000-0005-0000-0000-00005F120000}"/>
    <cellStyle name="40 % - Markeringsfarve1 8 5" xfId="30308" xr:uid="{00000000-0005-0000-0000-000060120000}"/>
    <cellStyle name="40 % - Markeringsfarve1 8 6" xfId="28205" xr:uid="{00000000-0005-0000-0000-000061120000}"/>
    <cellStyle name="40 % - Markeringsfarve1 9" xfId="10752" xr:uid="{00000000-0005-0000-0000-000062120000}"/>
    <cellStyle name="40 % - Markeringsfarve1 9 2" xfId="10753" xr:uid="{00000000-0005-0000-0000-000063120000}"/>
    <cellStyle name="40 % - Markeringsfarve1 9 2 2" xfId="28212" xr:uid="{00000000-0005-0000-0000-000064120000}"/>
    <cellStyle name="40 % - Markeringsfarve1 9 2 2 2" xfId="32428" xr:uid="{00000000-0005-0000-0000-000065120000}"/>
    <cellStyle name="40 % - Markeringsfarve1 9 2 3" xfId="30984" xr:uid="{00000000-0005-0000-0000-000066120000}"/>
    <cellStyle name="40 % - Markeringsfarve1 9 2 4" xfId="28211" xr:uid="{00000000-0005-0000-0000-000067120000}"/>
    <cellStyle name="40 % - Markeringsfarve1 9 3" xfId="10754" xr:uid="{00000000-0005-0000-0000-000068120000}"/>
    <cellStyle name="40 % - Markeringsfarve1 9 3 2" xfId="31727" xr:uid="{00000000-0005-0000-0000-000069120000}"/>
    <cellStyle name="40 % - Markeringsfarve1 9 3 3" xfId="28213" xr:uid="{00000000-0005-0000-0000-00006A120000}"/>
    <cellStyle name="40 % - Markeringsfarve1 9 4" xfId="28214" xr:uid="{00000000-0005-0000-0000-00006B120000}"/>
    <cellStyle name="40 % - Markeringsfarve1 9 4 2" xfId="33092" xr:uid="{00000000-0005-0000-0000-00006C120000}"/>
    <cellStyle name="40 % - Markeringsfarve1 9 5" xfId="30309" xr:uid="{00000000-0005-0000-0000-00006D120000}"/>
    <cellStyle name="40 % - Markeringsfarve1 9 6" xfId="28210" xr:uid="{00000000-0005-0000-0000-00006E120000}"/>
    <cellStyle name="40 % - Markeringsfarve2" xfId="849" xr:uid="{00000000-0005-0000-0000-00006F120000}"/>
    <cellStyle name="40 % - Markeringsfarve2 10" xfId="10755" xr:uid="{00000000-0005-0000-0000-000070120000}"/>
    <cellStyle name="40 % - Markeringsfarve2 10 2" xfId="10756" xr:uid="{00000000-0005-0000-0000-000071120000}"/>
    <cellStyle name="40 % - Markeringsfarve2 10 2 2" xfId="32607" xr:uid="{00000000-0005-0000-0000-000072120000}"/>
    <cellStyle name="40 % - Markeringsfarve2 10 3" xfId="10757" xr:uid="{00000000-0005-0000-0000-000073120000}"/>
    <cellStyle name="40 % - Markeringsfarve2 10 3 2" xfId="31907" xr:uid="{00000000-0005-0000-0000-000074120000}"/>
    <cellStyle name="40 % - Markeringsfarve2 10 4" xfId="30310" xr:uid="{00000000-0005-0000-0000-000075120000}"/>
    <cellStyle name="40 % - Markeringsfarve2 11" xfId="10758" xr:uid="{00000000-0005-0000-0000-000076120000}"/>
    <cellStyle name="40 % - Markeringsfarve2 11 2" xfId="10759" xr:uid="{00000000-0005-0000-0000-000077120000}"/>
    <cellStyle name="40 % - Markeringsfarve2 11 2 2" xfId="31975" xr:uid="{00000000-0005-0000-0000-000078120000}"/>
    <cellStyle name="40 % - Markeringsfarve2 11 3" xfId="30311" xr:uid="{00000000-0005-0000-0000-000079120000}"/>
    <cellStyle name="40 % - Markeringsfarve2 12" xfId="10760" xr:uid="{00000000-0005-0000-0000-00007A120000}"/>
    <cellStyle name="40 % - Markeringsfarve2 12 2" xfId="31204" xr:uid="{00000000-0005-0000-0000-00007B120000}"/>
    <cellStyle name="40 % - Markeringsfarve2 13" xfId="29897" xr:uid="{00000000-0005-0000-0000-00007C120000}"/>
    <cellStyle name="40 % - Markeringsfarve2 2" xfId="850" xr:uid="{00000000-0005-0000-0000-00007D120000}"/>
    <cellStyle name="40 % - Markeringsfarve2 2 10" xfId="10761" xr:uid="{00000000-0005-0000-0000-00007E120000}"/>
    <cellStyle name="40 % - Markeringsfarve2 2 10 2" xfId="31236" xr:uid="{00000000-0005-0000-0000-00007F120000}"/>
    <cellStyle name="40 % - Markeringsfarve2 2 11" xfId="30312" xr:uid="{00000000-0005-0000-0000-000080120000}"/>
    <cellStyle name="40 % - Markeringsfarve2 2 2" xfId="851" xr:uid="{00000000-0005-0000-0000-000081120000}"/>
    <cellStyle name="40 % - Markeringsfarve2 2 2 2" xfId="852" xr:uid="{00000000-0005-0000-0000-000082120000}"/>
    <cellStyle name="40 % - Markeringsfarve2 2 2 2 2" xfId="10762" xr:uid="{00000000-0005-0000-0000-000083120000}"/>
    <cellStyle name="40 % - Markeringsfarve2 2 2 2 2 2" xfId="32142" xr:uid="{00000000-0005-0000-0000-000084120000}"/>
    <cellStyle name="40 % - Markeringsfarve2 2 2 2 3" xfId="10763" xr:uid="{00000000-0005-0000-0000-000085120000}"/>
    <cellStyle name="40 % - Markeringsfarve2 2 2 2 3 2" xfId="31395" xr:uid="{00000000-0005-0000-0000-000086120000}"/>
    <cellStyle name="40 % - Markeringsfarve2 2 2 2 4" xfId="30314" xr:uid="{00000000-0005-0000-0000-000087120000}"/>
    <cellStyle name="40 % - Markeringsfarve2 2 2 3" xfId="10764" xr:uid="{00000000-0005-0000-0000-000088120000}"/>
    <cellStyle name="40 % - Markeringsfarve2 2 2 3 2" xfId="10765" xr:uid="{00000000-0005-0000-0000-000089120000}"/>
    <cellStyle name="40 % - Markeringsfarve2 2 2 3 2 2" xfId="32257" xr:uid="{00000000-0005-0000-0000-00008A120000}"/>
    <cellStyle name="40 % - Markeringsfarve2 2 2 3 3" xfId="10766" xr:uid="{00000000-0005-0000-0000-00008B120000}"/>
    <cellStyle name="40 % - Markeringsfarve2 2 2 3 3 2" xfId="31510" xr:uid="{00000000-0005-0000-0000-00008C120000}"/>
    <cellStyle name="40 % - Markeringsfarve2 2 2 3 4" xfId="30315" xr:uid="{00000000-0005-0000-0000-00008D120000}"/>
    <cellStyle name="40 % - Markeringsfarve2 2 2 4" xfId="10767" xr:uid="{00000000-0005-0000-0000-00008E120000}"/>
    <cellStyle name="40 % - Markeringsfarve2 2 2 4 2" xfId="10768" xr:uid="{00000000-0005-0000-0000-00008F120000}"/>
    <cellStyle name="40 % - Markeringsfarve2 2 2 4 2 2" xfId="32378" xr:uid="{00000000-0005-0000-0000-000090120000}"/>
    <cellStyle name="40 % - Markeringsfarve2 2 2 4 3" xfId="10769" xr:uid="{00000000-0005-0000-0000-000091120000}"/>
    <cellStyle name="40 % - Markeringsfarve2 2 2 4 3 2" xfId="31677" xr:uid="{00000000-0005-0000-0000-000092120000}"/>
    <cellStyle name="40 % - Markeringsfarve2 2 2 4 4" xfId="30316" xr:uid="{00000000-0005-0000-0000-000093120000}"/>
    <cellStyle name="40 % - Markeringsfarve2 2 2 5" xfId="10770" xr:uid="{00000000-0005-0000-0000-000094120000}"/>
    <cellStyle name="40 % - Markeringsfarve2 2 2 5 2" xfId="10771" xr:uid="{00000000-0005-0000-0000-000095120000}"/>
    <cellStyle name="40 % - Markeringsfarve2 2 2 5 2 2" xfId="32495" xr:uid="{00000000-0005-0000-0000-000096120000}"/>
    <cellStyle name="40 % - Markeringsfarve2 2 2 5 3" xfId="10772" xr:uid="{00000000-0005-0000-0000-000097120000}"/>
    <cellStyle name="40 % - Markeringsfarve2 2 2 5 3 2" xfId="31794" xr:uid="{00000000-0005-0000-0000-000098120000}"/>
    <cellStyle name="40 % - Markeringsfarve2 2 2 5 4" xfId="30317" xr:uid="{00000000-0005-0000-0000-000099120000}"/>
    <cellStyle name="40 % - Markeringsfarve2 2 2 6" xfId="10773" xr:uid="{00000000-0005-0000-0000-00009A120000}"/>
    <cellStyle name="40 % - Markeringsfarve2 2 2 6 2" xfId="10774" xr:uid="{00000000-0005-0000-0000-00009B120000}"/>
    <cellStyle name="40 % - Markeringsfarve2 2 2 6 2 2" xfId="32609" xr:uid="{00000000-0005-0000-0000-00009C120000}"/>
    <cellStyle name="40 % - Markeringsfarve2 2 2 6 3" xfId="10775" xr:uid="{00000000-0005-0000-0000-00009D120000}"/>
    <cellStyle name="40 % - Markeringsfarve2 2 2 6 3 2" xfId="31909" xr:uid="{00000000-0005-0000-0000-00009E120000}"/>
    <cellStyle name="40 % - Markeringsfarve2 2 2 6 4" xfId="30318" xr:uid="{00000000-0005-0000-0000-00009F120000}"/>
    <cellStyle name="40 % - Markeringsfarve2 2 2 7" xfId="10776" xr:uid="{00000000-0005-0000-0000-0000A0120000}"/>
    <cellStyle name="40 % - Markeringsfarve2 2 2 7 2" xfId="10777" xr:uid="{00000000-0005-0000-0000-0000A1120000}"/>
    <cellStyle name="40 % - Markeringsfarve2 2 2 8" xfId="10778" xr:uid="{00000000-0005-0000-0000-0000A2120000}"/>
    <cellStyle name="40 % - Markeringsfarve2 2 2 8 2" xfId="31276" xr:uid="{00000000-0005-0000-0000-0000A3120000}"/>
    <cellStyle name="40 % - Markeringsfarve2 2 2 9" xfId="30313" xr:uid="{00000000-0005-0000-0000-0000A4120000}"/>
    <cellStyle name="40 % - Markeringsfarve2 2 3" xfId="853" xr:uid="{00000000-0005-0000-0000-0000A5120000}"/>
    <cellStyle name="40 % - Markeringsfarve2 2 3 2" xfId="854" xr:uid="{00000000-0005-0000-0000-0000A6120000}"/>
    <cellStyle name="40 % - Markeringsfarve2 2 3 2 2" xfId="10779" xr:uid="{00000000-0005-0000-0000-0000A7120000}"/>
    <cellStyle name="40 % - Markeringsfarve2 2 3 2 2 2" xfId="32181" xr:uid="{00000000-0005-0000-0000-0000A8120000}"/>
    <cellStyle name="40 % - Markeringsfarve2 2 3 2 3" xfId="10780" xr:uid="{00000000-0005-0000-0000-0000A9120000}"/>
    <cellStyle name="40 % - Markeringsfarve2 2 3 2 3 2" xfId="31434" xr:uid="{00000000-0005-0000-0000-0000AA120000}"/>
    <cellStyle name="40 % - Markeringsfarve2 2 3 2 4" xfId="30320" xr:uid="{00000000-0005-0000-0000-0000AB120000}"/>
    <cellStyle name="40 % - Markeringsfarve2 2 3 3" xfId="10781" xr:uid="{00000000-0005-0000-0000-0000AC120000}"/>
    <cellStyle name="40 % - Markeringsfarve2 2 3 3 2" xfId="10782" xr:uid="{00000000-0005-0000-0000-0000AD120000}"/>
    <cellStyle name="40 % - Markeringsfarve2 2 3 3 2 2" xfId="32258" xr:uid="{00000000-0005-0000-0000-0000AE120000}"/>
    <cellStyle name="40 % - Markeringsfarve2 2 3 3 3" xfId="10783" xr:uid="{00000000-0005-0000-0000-0000AF120000}"/>
    <cellStyle name="40 % - Markeringsfarve2 2 3 3 3 2" xfId="31511" xr:uid="{00000000-0005-0000-0000-0000B0120000}"/>
    <cellStyle name="40 % - Markeringsfarve2 2 3 3 4" xfId="30321" xr:uid="{00000000-0005-0000-0000-0000B1120000}"/>
    <cellStyle name="40 % - Markeringsfarve2 2 3 4" xfId="10784" xr:uid="{00000000-0005-0000-0000-0000B2120000}"/>
    <cellStyle name="40 % - Markeringsfarve2 2 3 4 2" xfId="10785" xr:uid="{00000000-0005-0000-0000-0000B3120000}"/>
    <cellStyle name="40 % - Markeringsfarve2 2 3 4 2 2" xfId="32417" xr:uid="{00000000-0005-0000-0000-0000B4120000}"/>
    <cellStyle name="40 % - Markeringsfarve2 2 3 4 3" xfId="10786" xr:uid="{00000000-0005-0000-0000-0000B5120000}"/>
    <cellStyle name="40 % - Markeringsfarve2 2 3 4 3 2" xfId="31716" xr:uid="{00000000-0005-0000-0000-0000B6120000}"/>
    <cellStyle name="40 % - Markeringsfarve2 2 3 4 4" xfId="30322" xr:uid="{00000000-0005-0000-0000-0000B7120000}"/>
    <cellStyle name="40 % - Markeringsfarve2 2 3 5" xfId="10787" xr:uid="{00000000-0005-0000-0000-0000B8120000}"/>
    <cellStyle name="40 % - Markeringsfarve2 2 3 5 2" xfId="10788" xr:uid="{00000000-0005-0000-0000-0000B9120000}"/>
    <cellStyle name="40 % - Markeringsfarve2 2 3 5 2 2" xfId="32534" xr:uid="{00000000-0005-0000-0000-0000BA120000}"/>
    <cellStyle name="40 % - Markeringsfarve2 2 3 5 3" xfId="10789" xr:uid="{00000000-0005-0000-0000-0000BB120000}"/>
    <cellStyle name="40 % - Markeringsfarve2 2 3 5 3 2" xfId="31833" xr:uid="{00000000-0005-0000-0000-0000BC120000}"/>
    <cellStyle name="40 % - Markeringsfarve2 2 3 5 4" xfId="30323" xr:uid="{00000000-0005-0000-0000-0000BD120000}"/>
    <cellStyle name="40 % - Markeringsfarve2 2 3 6" xfId="10790" xr:uid="{00000000-0005-0000-0000-0000BE120000}"/>
    <cellStyle name="40 % - Markeringsfarve2 2 3 6 2" xfId="10791" xr:uid="{00000000-0005-0000-0000-0000BF120000}"/>
    <cellStyle name="40 % - Markeringsfarve2 2 3 6 2 2" xfId="32610" xr:uid="{00000000-0005-0000-0000-0000C0120000}"/>
    <cellStyle name="40 % - Markeringsfarve2 2 3 6 3" xfId="10792" xr:uid="{00000000-0005-0000-0000-0000C1120000}"/>
    <cellStyle name="40 % - Markeringsfarve2 2 3 6 3 2" xfId="31910" xr:uid="{00000000-0005-0000-0000-0000C2120000}"/>
    <cellStyle name="40 % - Markeringsfarve2 2 3 6 4" xfId="30324" xr:uid="{00000000-0005-0000-0000-0000C3120000}"/>
    <cellStyle name="40 % - Markeringsfarve2 2 3 7" xfId="10793" xr:uid="{00000000-0005-0000-0000-0000C4120000}"/>
    <cellStyle name="40 % - Markeringsfarve2 2 3 7 2" xfId="10794" xr:uid="{00000000-0005-0000-0000-0000C5120000}"/>
    <cellStyle name="40 % - Markeringsfarve2 2 3 8" xfId="10795" xr:uid="{00000000-0005-0000-0000-0000C6120000}"/>
    <cellStyle name="40 % - Markeringsfarve2 2 3 8 2" xfId="31315" xr:uid="{00000000-0005-0000-0000-0000C7120000}"/>
    <cellStyle name="40 % - Markeringsfarve2 2 3 9" xfId="30319" xr:uid="{00000000-0005-0000-0000-0000C8120000}"/>
    <cellStyle name="40 % - Markeringsfarve2 2 4" xfId="855" xr:uid="{00000000-0005-0000-0000-0000C9120000}"/>
    <cellStyle name="40 % - Markeringsfarve2 2 4 2" xfId="10796" xr:uid="{00000000-0005-0000-0000-0000CA120000}"/>
    <cellStyle name="40 % - Markeringsfarve2 2 4 2 2" xfId="32103" xr:uid="{00000000-0005-0000-0000-0000CB120000}"/>
    <cellStyle name="40 % - Markeringsfarve2 2 4 3" xfId="10797" xr:uid="{00000000-0005-0000-0000-0000CC120000}"/>
    <cellStyle name="40 % - Markeringsfarve2 2 4 3 2" xfId="31356" xr:uid="{00000000-0005-0000-0000-0000CD120000}"/>
    <cellStyle name="40 % - Markeringsfarve2 2 4 4" xfId="30325" xr:uid="{00000000-0005-0000-0000-0000CE120000}"/>
    <cellStyle name="40 % - Markeringsfarve2 2 5" xfId="10798" xr:uid="{00000000-0005-0000-0000-0000CF120000}"/>
    <cellStyle name="40 % - Markeringsfarve2 2 5 2" xfId="10799" xr:uid="{00000000-0005-0000-0000-0000D0120000}"/>
    <cellStyle name="40 % - Markeringsfarve2 2 5 2 2" xfId="32256" xr:uid="{00000000-0005-0000-0000-0000D1120000}"/>
    <cellStyle name="40 % - Markeringsfarve2 2 5 3" xfId="10800" xr:uid="{00000000-0005-0000-0000-0000D2120000}"/>
    <cellStyle name="40 % - Markeringsfarve2 2 5 3 2" xfId="31509" xr:uid="{00000000-0005-0000-0000-0000D3120000}"/>
    <cellStyle name="40 % - Markeringsfarve2 2 5 4" xfId="30326" xr:uid="{00000000-0005-0000-0000-0000D4120000}"/>
    <cellStyle name="40 % - Markeringsfarve2 2 6" xfId="10801" xr:uid="{00000000-0005-0000-0000-0000D5120000}"/>
    <cellStyle name="40 % - Markeringsfarve2 2 6 2" xfId="10802" xr:uid="{00000000-0005-0000-0000-0000D6120000}"/>
    <cellStyle name="40 % - Markeringsfarve2 2 6 2 2" xfId="32339" xr:uid="{00000000-0005-0000-0000-0000D7120000}"/>
    <cellStyle name="40 % - Markeringsfarve2 2 6 3" xfId="10803" xr:uid="{00000000-0005-0000-0000-0000D8120000}"/>
    <cellStyle name="40 % - Markeringsfarve2 2 6 3 2" xfId="31638" xr:uid="{00000000-0005-0000-0000-0000D9120000}"/>
    <cellStyle name="40 % - Markeringsfarve2 2 6 4" xfId="30327" xr:uid="{00000000-0005-0000-0000-0000DA120000}"/>
    <cellStyle name="40 % - Markeringsfarve2 2 7" xfId="10804" xr:uid="{00000000-0005-0000-0000-0000DB120000}"/>
    <cellStyle name="40 % - Markeringsfarve2 2 7 2" xfId="10805" xr:uid="{00000000-0005-0000-0000-0000DC120000}"/>
    <cellStyle name="40 % - Markeringsfarve2 2 7 2 2" xfId="32456" xr:uid="{00000000-0005-0000-0000-0000DD120000}"/>
    <cellStyle name="40 % - Markeringsfarve2 2 7 3" xfId="10806" xr:uid="{00000000-0005-0000-0000-0000DE120000}"/>
    <cellStyle name="40 % - Markeringsfarve2 2 7 3 2" xfId="31755" xr:uid="{00000000-0005-0000-0000-0000DF120000}"/>
    <cellStyle name="40 % - Markeringsfarve2 2 7 4" xfId="30328" xr:uid="{00000000-0005-0000-0000-0000E0120000}"/>
    <cellStyle name="40 % - Markeringsfarve2 2 8" xfId="10807" xr:uid="{00000000-0005-0000-0000-0000E1120000}"/>
    <cellStyle name="40 % - Markeringsfarve2 2 8 2" xfId="10808" xr:uid="{00000000-0005-0000-0000-0000E2120000}"/>
    <cellStyle name="40 % - Markeringsfarve2 2 8 2 2" xfId="32608" xr:uid="{00000000-0005-0000-0000-0000E3120000}"/>
    <cellStyle name="40 % - Markeringsfarve2 2 8 3" xfId="10809" xr:uid="{00000000-0005-0000-0000-0000E4120000}"/>
    <cellStyle name="40 % - Markeringsfarve2 2 8 3 2" xfId="31908" xr:uid="{00000000-0005-0000-0000-0000E5120000}"/>
    <cellStyle name="40 % - Markeringsfarve2 2 8 4" xfId="30329" xr:uid="{00000000-0005-0000-0000-0000E6120000}"/>
    <cellStyle name="40 % - Markeringsfarve2 2 9" xfId="10810" xr:uid="{00000000-0005-0000-0000-0000E7120000}"/>
    <cellStyle name="40 % - Markeringsfarve2 2 9 2" xfId="10811" xr:uid="{00000000-0005-0000-0000-0000E8120000}"/>
    <cellStyle name="40 % - Markeringsfarve2 3" xfId="856" xr:uid="{00000000-0005-0000-0000-0000E9120000}"/>
    <cellStyle name="40 % - Markeringsfarve2 3 10" xfId="10812" xr:uid="{00000000-0005-0000-0000-0000EA120000}"/>
    <cellStyle name="40 % - Markeringsfarve2 3 10 2" xfId="31222" xr:uid="{00000000-0005-0000-0000-0000EB120000}"/>
    <cellStyle name="40 % - Markeringsfarve2 3 11" xfId="30330" xr:uid="{00000000-0005-0000-0000-0000EC120000}"/>
    <cellStyle name="40 % - Markeringsfarve2 3 2" xfId="857" xr:uid="{00000000-0005-0000-0000-0000ED120000}"/>
    <cellStyle name="40 % - Markeringsfarve2 3 2 2" xfId="10813" xr:uid="{00000000-0005-0000-0000-0000EE120000}"/>
    <cellStyle name="40 % - Markeringsfarve2 3 2 2 2" xfId="10814" xr:uid="{00000000-0005-0000-0000-0000EF120000}"/>
    <cellStyle name="40 % - Markeringsfarve2 3 2 2 2 2" xfId="32130" xr:uid="{00000000-0005-0000-0000-0000F0120000}"/>
    <cellStyle name="40 % - Markeringsfarve2 3 2 2 3" xfId="10815" xr:uid="{00000000-0005-0000-0000-0000F1120000}"/>
    <cellStyle name="40 % - Markeringsfarve2 3 2 2 3 2" xfId="31383" xr:uid="{00000000-0005-0000-0000-0000F2120000}"/>
    <cellStyle name="40 % - Markeringsfarve2 3 2 2 4" xfId="30332" xr:uid="{00000000-0005-0000-0000-0000F3120000}"/>
    <cellStyle name="40 % - Markeringsfarve2 3 2 3" xfId="10816" xr:uid="{00000000-0005-0000-0000-0000F4120000}"/>
    <cellStyle name="40 % - Markeringsfarve2 3 2 3 2" xfId="10817" xr:uid="{00000000-0005-0000-0000-0000F5120000}"/>
    <cellStyle name="40 % - Markeringsfarve2 3 2 3 2 2" xfId="32260" xr:uid="{00000000-0005-0000-0000-0000F6120000}"/>
    <cellStyle name="40 % - Markeringsfarve2 3 2 3 3" xfId="10818" xr:uid="{00000000-0005-0000-0000-0000F7120000}"/>
    <cellStyle name="40 % - Markeringsfarve2 3 2 3 3 2" xfId="31513" xr:uid="{00000000-0005-0000-0000-0000F8120000}"/>
    <cellStyle name="40 % - Markeringsfarve2 3 2 3 4" xfId="30333" xr:uid="{00000000-0005-0000-0000-0000F9120000}"/>
    <cellStyle name="40 % - Markeringsfarve2 3 2 4" xfId="10819" xr:uid="{00000000-0005-0000-0000-0000FA120000}"/>
    <cellStyle name="40 % - Markeringsfarve2 3 2 4 2" xfId="10820" xr:uid="{00000000-0005-0000-0000-0000FB120000}"/>
    <cellStyle name="40 % - Markeringsfarve2 3 2 4 2 2" xfId="32366" xr:uid="{00000000-0005-0000-0000-0000FC120000}"/>
    <cellStyle name="40 % - Markeringsfarve2 3 2 4 3" xfId="10821" xr:uid="{00000000-0005-0000-0000-0000FD120000}"/>
    <cellStyle name="40 % - Markeringsfarve2 3 2 4 3 2" xfId="31665" xr:uid="{00000000-0005-0000-0000-0000FE120000}"/>
    <cellStyle name="40 % - Markeringsfarve2 3 2 4 4" xfId="30334" xr:uid="{00000000-0005-0000-0000-0000FF120000}"/>
    <cellStyle name="40 % - Markeringsfarve2 3 2 5" xfId="10822" xr:uid="{00000000-0005-0000-0000-000000130000}"/>
    <cellStyle name="40 % - Markeringsfarve2 3 2 5 2" xfId="10823" xr:uid="{00000000-0005-0000-0000-000001130000}"/>
    <cellStyle name="40 % - Markeringsfarve2 3 2 5 2 2" xfId="32483" xr:uid="{00000000-0005-0000-0000-000002130000}"/>
    <cellStyle name="40 % - Markeringsfarve2 3 2 5 3" xfId="10824" xr:uid="{00000000-0005-0000-0000-000003130000}"/>
    <cellStyle name="40 % - Markeringsfarve2 3 2 5 3 2" xfId="31782" xr:uid="{00000000-0005-0000-0000-000004130000}"/>
    <cellStyle name="40 % - Markeringsfarve2 3 2 5 4" xfId="30335" xr:uid="{00000000-0005-0000-0000-000005130000}"/>
    <cellStyle name="40 % - Markeringsfarve2 3 2 6" xfId="10825" xr:uid="{00000000-0005-0000-0000-000006130000}"/>
    <cellStyle name="40 % - Markeringsfarve2 3 2 6 2" xfId="10826" xr:uid="{00000000-0005-0000-0000-000007130000}"/>
    <cellStyle name="40 % - Markeringsfarve2 3 2 6 2 2" xfId="32612" xr:uid="{00000000-0005-0000-0000-000008130000}"/>
    <cellStyle name="40 % - Markeringsfarve2 3 2 6 3" xfId="10827" xr:uid="{00000000-0005-0000-0000-000009130000}"/>
    <cellStyle name="40 % - Markeringsfarve2 3 2 6 3 2" xfId="31912" xr:uid="{00000000-0005-0000-0000-00000A130000}"/>
    <cellStyle name="40 % - Markeringsfarve2 3 2 6 4" xfId="30336" xr:uid="{00000000-0005-0000-0000-00000B130000}"/>
    <cellStyle name="40 % - Markeringsfarve2 3 2 7" xfId="10828" xr:uid="{00000000-0005-0000-0000-00000C130000}"/>
    <cellStyle name="40 % - Markeringsfarve2 3 2 7 2" xfId="10829" xr:uid="{00000000-0005-0000-0000-00000D130000}"/>
    <cellStyle name="40 % - Markeringsfarve2 3 2 8" xfId="10830" xr:uid="{00000000-0005-0000-0000-00000E130000}"/>
    <cellStyle name="40 % - Markeringsfarve2 3 2 8 2" xfId="31264" xr:uid="{00000000-0005-0000-0000-00000F130000}"/>
    <cellStyle name="40 % - Markeringsfarve2 3 2 9" xfId="30331" xr:uid="{00000000-0005-0000-0000-000010130000}"/>
    <cellStyle name="40 % - Markeringsfarve2 3 3" xfId="10831" xr:uid="{00000000-0005-0000-0000-000011130000}"/>
    <cellStyle name="40 % - Markeringsfarve2 3 3 2" xfId="10832" xr:uid="{00000000-0005-0000-0000-000012130000}"/>
    <cellStyle name="40 % - Markeringsfarve2 3 3 2 2" xfId="10833" xr:uid="{00000000-0005-0000-0000-000013130000}"/>
    <cellStyle name="40 % - Markeringsfarve2 3 3 2 2 2" xfId="32169" xr:uid="{00000000-0005-0000-0000-000014130000}"/>
    <cellStyle name="40 % - Markeringsfarve2 3 3 2 3" xfId="10834" xr:uid="{00000000-0005-0000-0000-000015130000}"/>
    <cellStyle name="40 % - Markeringsfarve2 3 3 2 3 2" xfId="31422" xr:uid="{00000000-0005-0000-0000-000016130000}"/>
    <cellStyle name="40 % - Markeringsfarve2 3 3 2 4" xfId="30338" xr:uid="{00000000-0005-0000-0000-000017130000}"/>
    <cellStyle name="40 % - Markeringsfarve2 3 3 3" xfId="10835" xr:uid="{00000000-0005-0000-0000-000018130000}"/>
    <cellStyle name="40 % - Markeringsfarve2 3 3 3 2" xfId="10836" xr:uid="{00000000-0005-0000-0000-000019130000}"/>
    <cellStyle name="40 % - Markeringsfarve2 3 3 3 2 2" xfId="32261" xr:uid="{00000000-0005-0000-0000-00001A130000}"/>
    <cellStyle name="40 % - Markeringsfarve2 3 3 3 3" xfId="10837" xr:uid="{00000000-0005-0000-0000-00001B130000}"/>
    <cellStyle name="40 % - Markeringsfarve2 3 3 3 3 2" xfId="31514" xr:uid="{00000000-0005-0000-0000-00001C130000}"/>
    <cellStyle name="40 % - Markeringsfarve2 3 3 3 4" xfId="30339" xr:uid="{00000000-0005-0000-0000-00001D130000}"/>
    <cellStyle name="40 % - Markeringsfarve2 3 3 4" xfId="10838" xr:uid="{00000000-0005-0000-0000-00001E130000}"/>
    <cellStyle name="40 % - Markeringsfarve2 3 3 4 2" xfId="10839" xr:uid="{00000000-0005-0000-0000-00001F130000}"/>
    <cellStyle name="40 % - Markeringsfarve2 3 3 4 2 2" xfId="32405" xr:uid="{00000000-0005-0000-0000-000020130000}"/>
    <cellStyle name="40 % - Markeringsfarve2 3 3 4 3" xfId="10840" xr:uid="{00000000-0005-0000-0000-000021130000}"/>
    <cellStyle name="40 % - Markeringsfarve2 3 3 4 3 2" xfId="31704" xr:uid="{00000000-0005-0000-0000-000022130000}"/>
    <cellStyle name="40 % - Markeringsfarve2 3 3 4 4" xfId="30340" xr:uid="{00000000-0005-0000-0000-000023130000}"/>
    <cellStyle name="40 % - Markeringsfarve2 3 3 5" xfId="10841" xr:uid="{00000000-0005-0000-0000-000024130000}"/>
    <cellStyle name="40 % - Markeringsfarve2 3 3 5 2" xfId="10842" xr:uid="{00000000-0005-0000-0000-000025130000}"/>
    <cellStyle name="40 % - Markeringsfarve2 3 3 5 2 2" xfId="32522" xr:uid="{00000000-0005-0000-0000-000026130000}"/>
    <cellStyle name="40 % - Markeringsfarve2 3 3 5 3" xfId="10843" xr:uid="{00000000-0005-0000-0000-000027130000}"/>
    <cellStyle name="40 % - Markeringsfarve2 3 3 5 3 2" xfId="31821" xr:uid="{00000000-0005-0000-0000-000028130000}"/>
    <cellStyle name="40 % - Markeringsfarve2 3 3 5 4" xfId="30341" xr:uid="{00000000-0005-0000-0000-000029130000}"/>
    <cellStyle name="40 % - Markeringsfarve2 3 3 6" xfId="10844" xr:uid="{00000000-0005-0000-0000-00002A130000}"/>
    <cellStyle name="40 % - Markeringsfarve2 3 3 6 2" xfId="10845" xr:uid="{00000000-0005-0000-0000-00002B130000}"/>
    <cellStyle name="40 % - Markeringsfarve2 3 3 6 2 2" xfId="32613" xr:uid="{00000000-0005-0000-0000-00002C130000}"/>
    <cellStyle name="40 % - Markeringsfarve2 3 3 6 3" xfId="10846" xr:uid="{00000000-0005-0000-0000-00002D130000}"/>
    <cellStyle name="40 % - Markeringsfarve2 3 3 6 3 2" xfId="31913" xr:uid="{00000000-0005-0000-0000-00002E130000}"/>
    <cellStyle name="40 % - Markeringsfarve2 3 3 6 4" xfId="30342" xr:uid="{00000000-0005-0000-0000-00002F130000}"/>
    <cellStyle name="40 % - Markeringsfarve2 3 3 7" xfId="10847" xr:uid="{00000000-0005-0000-0000-000030130000}"/>
    <cellStyle name="40 % - Markeringsfarve2 3 3 7 2" xfId="10848" xr:uid="{00000000-0005-0000-0000-000031130000}"/>
    <cellStyle name="40 % - Markeringsfarve2 3 3 8" xfId="10849" xr:uid="{00000000-0005-0000-0000-000032130000}"/>
    <cellStyle name="40 % - Markeringsfarve2 3 3 8 2" xfId="31303" xr:uid="{00000000-0005-0000-0000-000033130000}"/>
    <cellStyle name="40 % - Markeringsfarve2 3 3 9" xfId="30337" xr:uid="{00000000-0005-0000-0000-000034130000}"/>
    <cellStyle name="40 % - Markeringsfarve2 3 4" xfId="10850" xr:uid="{00000000-0005-0000-0000-000035130000}"/>
    <cellStyle name="40 % - Markeringsfarve2 3 4 2" xfId="10851" xr:uid="{00000000-0005-0000-0000-000036130000}"/>
    <cellStyle name="40 % - Markeringsfarve2 3 4 2 2" xfId="32091" xr:uid="{00000000-0005-0000-0000-000037130000}"/>
    <cellStyle name="40 % - Markeringsfarve2 3 4 3" xfId="10852" xr:uid="{00000000-0005-0000-0000-000038130000}"/>
    <cellStyle name="40 % - Markeringsfarve2 3 4 3 2" xfId="31344" xr:uid="{00000000-0005-0000-0000-000039130000}"/>
    <cellStyle name="40 % - Markeringsfarve2 3 4 4" xfId="30343" xr:uid="{00000000-0005-0000-0000-00003A130000}"/>
    <cellStyle name="40 % - Markeringsfarve2 3 5" xfId="10853" xr:uid="{00000000-0005-0000-0000-00003B130000}"/>
    <cellStyle name="40 % - Markeringsfarve2 3 5 2" xfId="10854" xr:uid="{00000000-0005-0000-0000-00003C130000}"/>
    <cellStyle name="40 % - Markeringsfarve2 3 5 2 2" xfId="32259" xr:uid="{00000000-0005-0000-0000-00003D130000}"/>
    <cellStyle name="40 % - Markeringsfarve2 3 5 3" xfId="10855" xr:uid="{00000000-0005-0000-0000-00003E130000}"/>
    <cellStyle name="40 % - Markeringsfarve2 3 5 3 2" xfId="31512" xr:uid="{00000000-0005-0000-0000-00003F130000}"/>
    <cellStyle name="40 % - Markeringsfarve2 3 5 4" xfId="30344" xr:uid="{00000000-0005-0000-0000-000040130000}"/>
    <cellStyle name="40 % - Markeringsfarve2 3 6" xfId="10856" xr:uid="{00000000-0005-0000-0000-000041130000}"/>
    <cellStyle name="40 % - Markeringsfarve2 3 6 2" xfId="10857" xr:uid="{00000000-0005-0000-0000-000042130000}"/>
    <cellStyle name="40 % - Markeringsfarve2 3 6 2 2" xfId="32327" xr:uid="{00000000-0005-0000-0000-000043130000}"/>
    <cellStyle name="40 % - Markeringsfarve2 3 6 3" xfId="10858" xr:uid="{00000000-0005-0000-0000-000044130000}"/>
    <cellStyle name="40 % - Markeringsfarve2 3 6 3 2" xfId="31626" xr:uid="{00000000-0005-0000-0000-000045130000}"/>
    <cellStyle name="40 % - Markeringsfarve2 3 6 4" xfId="30345" xr:uid="{00000000-0005-0000-0000-000046130000}"/>
    <cellStyle name="40 % - Markeringsfarve2 3 7" xfId="10859" xr:uid="{00000000-0005-0000-0000-000047130000}"/>
    <cellStyle name="40 % - Markeringsfarve2 3 7 2" xfId="10860" xr:uid="{00000000-0005-0000-0000-000048130000}"/>
    <cellStyle name="40 % - Markeringsfarve2 3 7 2 2" xfId="32444" xr:uid="{00000000-0005-0000-0000-000049130000}"/>
    <cellStyle name="40 % - Markeringsfarve2 3 7 3" xfId="10861" xr:uid="{00000000-0005-0000-0000-00004A130000}"/>
    <cellStyle name="40 % - Markeringsfarve2 3 7 3 2" xfId="31743" xr:uid="{00000000-0005-0000-0000-00004B130000}"/>
    <cellStyle name="40 % - Markeringsfarve2 3 7 4" xfId="30346" xr:uid="{00000000-0005-0000-0000-00004C130000}"/>
    <cellStyle name="40 % - Markeringsfarve2 3 8" xfId="10862" xr:uid="{00000000-0005-0000-0000-00004D130000}"/>
    <cellStyle name="40 % - Markeringsfarve2 3 8 2" xfId="10863" xr:uid="{00000000-0005-0000-0000-00004E130000}"/>
    <cellStyle name="40 % - Markeringsfarve2 3 8 2 2" xfId="32611" xr:uid="{00000000-0005-0000-0000-00004F130000}"/>
    <cellStyle name="40 % - Markeringsfarve2 3 8 3" xfId="10864" xr:uid="{00000000-0005-0000-0000-000050130000}"/>
    <cellStyle name="40 % - Markeringsfarve2 3 8 3 2" xfId="31911" xr:uid="{00000000-0005-0000-0000-000051130000}"/>
    <cellStyle name="40 % - Markeringsfarve2 3 8 4" xfId="30347" xr:uid="{00000000-0005-0000-0000-000052130000}"/>
    <cellStyle name="40 % - Markeringsfarve2 3 9" xfId="10865" xr:uid="{00000000-0005-0000-0000-000053130000}"/>
    <cellStyle name="40 % - Markeringsfarve2 3 9 2" xfId="10866" xr:uid="{00000000-0005-0000-0000-000054130000}"/>
    <cellStyle name="40 % - Markeringsfarve2 4" xfId="858" xr:uid="{00000000-0005-0000-0000-000055130000}"/>
    <cellStyle name="40 % - Markeringsfarve2 4 2" xfId="859" xr:uid="{00000000-0005-0000-0000-000056130000}"/>
    <cellStyle name="40 % - Markeringsfarve2 4 2 2" xfId="10867" xr:uid="{00000000-0005-0000-0000-000057130000}"/>
    <cellStyle name="40 % - Markeringsfarve2 4 2 2 2" xfId="32116" xr:uid="{00000000-0005-0000-0000-000058130000}"/>
    <cellStyle name="40 % - Markeringsfarve2 4 2 3" xfId="10868" xr:uid="{00000000-0005-0000-0000-000059130000}"/>
    <cellStyle name="40 % - Markeringsfarve2 4 2 3 2" xfId="31369" xr:uid="{00000000-0005-0000-0000-00005A130000}"/>
    <cellStyle name="40 % - Markeringsfarve2 4 2 4" xfId="30349" xr:uid="{00000000-0005-0000-0000-00005B130000}"/>
    <cellStyle name="40 % - Markeringsfarve2 4 3" xfId="10869" xr:uid="{00000000-0005-0000-0000-00005C130000}"/>
    <cellStyle name="40 % - Markeringsfarve2 4 3 2" xfId="10870" xr:uid="{00000000-0005-0000-0000-00005D130000}"/>
    <cellStyle name="40 % - Markeringsfarve2 4 3 2 2" xfId="32262" xr:uid="{00000000-0005-0000-0000-00005E130000}"/>
    <cellStyle name="40 % - Markeringsfarve2 4 3 3" xfId="10871" xr:uid="{00000000-0005-0000-0000-00005F130000}"/>
    <cellStyle name="40 % - Markeringsfarve2 4 3 3 2" xfId="31515" xr:uid="{00000000-0005-0000-0000-000060130000}"/>
    <cellStyle name="40 % - Markeringsfarve2 4 3 4" xfId="30350" xr:uid="{00000000-0005-0000-0000-000061130000}"/>
    <cellStyle name="40 % - Markeringsfarve2 4 4" xfId="10872" xr:uid="{00000000-0005-0000-0000-000062130000}"/>
    <cellStyle name="40 % - Markeringsfarve2 4 4 2" xfId="10873" xr:uid="{00000000-0005-0000-0000-000063130000}"/>
    <cellStyle name="40 % - Markeringsfarve2 4 4 2 2" xfId="32352" xr:uid="{00000000-0005-0000-0000-000064130000}"/>
    <cellStyle name="40 % - Markeringsfarve2 4 4 3" xfId="10874" xr:uid="{00000000-0005-0000-0000-000065130000}"/>
    <cellStyle name="40 % - Markeringsfarve2 4 4 3 2" xfId="31651" xr:uid="{00000000-0005-0000-0000-000066130000}"/>
    <cellStyle name="40 % - Markeringsfarve2 4 4 4" xfId="30351" xr:uid="{00000000-0005-0000-0000-000067130000}"/>
    <cellStyle name="40 % - Markeringsfarve2 4 5" xfId="10875" xr:uid="{00000000-0005-0000-0000-000068130000}"/>
    <cellStyle name="40 % - Markeringsfarve2 4 5 2" xfId="10876" xr:uid="{00000000-0005-0000-0000-000069130000}"/>
    <cellStyle name="40 % - Markeringsfarve2 4 5 2 2" xfId="32469" xr:uid="{00000000-0005-0000-0000-00006A130000}"/>
    <cellStyle name="40 % - Markeringsfarve2 4 5 3" xfId="10877" xr:uid="{00000000-0005-0000-0000-00006B130000}"/>
    <cellStyle name="40 % - Markeringsfarve2 4 5 3 2" xfId="31768" xr:uid="{00000000-0005-0000-0000-00006C130000}"/>
    <cellStyle name="40 % - Markeringsfarve2 4 5 4" xfId="30352" xr:uid="{00000000-0005-0000-0000-00006D130000}"/>
    <cellStyle name="40 % - Markeringsfarve2 4 6" xfId="10878" xr:uid="{00000000-0005-0000-0000-00006E130000}"/>
    <cellStyle name="40 % - Markeringsfarve2 4 6 2" xfId="10879" xr:uid="{00000000-0005-0000-0000-00006F130000}"/>
    <cellStyle name="40 % - Markeringsfarve2 4 6 2 2" xfId="32614" xr:uid="{00000000-0005-0000-0000-000070130000}"/>
    <cellStyle name="40 % - Markeringsfarve2 4 6 3" xfId="10880" xr:uid="{00000000-0005-0000-0000-000071130000}"/>
    <cellStyle name="40 % - Markeringsfarve2 4 6 3 2" xfId="31914" xr:uid="{00000000-0005-0000-0000-000072130000}"/>
    <cellStyle name="40 % - Markeringsfarve2 4 6 4" xfId="30353" xr:uid="{00000000-0005-0000-0000-000073130000}"/>
    <cellStyle name="40 % - Markeringsfarve2 4 7" xfId="10881" xr:uid="{00000000-0005-0000-0000-000074130000}"/>
    <cellStyle name="40 % - Markeringsfarve2 4 7 2" xfId="10882" xr:uid="{00000000-0005-0000-0000-000075130000}"/>
    <cellStyle name="40 % - Markeringsfarve2 4 8" xfId="10883" xr:uid="{00000000-0005-0000-0000-000076130000}"/>
    <cellStyle name="40 % - Markeringsfarve2 4 8 2" xfId="31250" xr:uid="{00000000-0005-0000-0000-000077130000}"/>
    <cellStyle name="40 % - Markeringsfarve2 4 9" xfId="30348" xr:uid="{00000000-0005-0000-0000-000078130000}"/>
    <cellStyle name="40 % - Markeringsfarve2 5" xfId="860" xr:uid="{00000000-0005-0000-0000-000079130000}"/>
    <cellStyle name="40 % - Markeringsfarve2 5 2" xfId="861" xr:uid="{00000000-0005-0000-0000-00007A130000}"/>
    <cellStyle name="40 % - Markeringsfarve2 5 2 2" xfId="10884" xr:uid="{00000000-0005-0000-0000-00007B130000}"/>
    <cellStyle name="40 % - Markeringsfarve2 5 2 2 2" xfId="32155" xr:uid="{00000000-0005-0000-0000-00007C130000}"/>
    <cellStyle name="40 % - Markeringsfarve2 5 2 3" xfId="10885" xr:uid="{00000000-0005-0000-0000-00007D130000}"/>
    <cellStyle name="40 % - Markeringsfarve2 5 2 3 2" xfId="31408" xr:uid="{00000000-0005-0000-0000-00007E130000}"/>
    <cellStyle name="40 % - Markeringsfarve2 5 2 4" xfId="30355" xr:uid="{00000000-0005-0000-0000-00007F130000}"/>
    <cellStyle name="40 % - Markeringsfarve2 5 3" xfId="10886" xr:uid="{00000000-0005-0000-0000-000080130000}"/>
    <cellStyle name="40 % - Markeringsfarve2 5 3 2" xfId="10887" xr:uid="{00000000-0005-0000-0000-000081130000}"/>
    <cellStyle name="40 % - Markeringsfarve2 5 3 2 2" xfId="32263" xr:uid="{00000000-0005-0000-0000-000082130000}"/>
    <cellStyle name="40 % - Markeringsfarve2 5 3 3" xfId="10888" xr:uid="{00000000-0005-0000-0000-000083130000}"/>
    <cellStyle name="40 % - Markeringsfarve2 5 3 3 2" xfId="31516" xr:uid="{00000000-0005-0000-0000-000084130000}"/>
    <cellStyle name="40 % - Markeringsfarve2 5 3 4" xfId="30356" xr:uid="{00000000-0005-0000-0000-000085130000}"/>
    <cellStyle name="40 % - Markeringsfarve2 5 4" xfId="10889" xr:uid="{00000000-0005-0000-0000-000086130000}"/>
    <cellStyle name="40 % - Markeringsfarve2 5 4 2" xfId="10890" xr:uid="{00000000-0005-0000-0000-000087130000}"/>
    <cellStyle name="40 % - Markeringsfarve2 5 4 2 2" xfId="32391" xr:uid="{00000000-0005-0000-0000-000088130000}"/>
    <cellStyle name="40 % - Markeringsfarve2 5 4 3" xfId="10891" xr:uid="{00000000-0005-0000-0000-000089130000}"/>
    <cellStyle name="40 % - Markeringsfarve2 5 4 3 2" xfId="31690" xr:uid="{00000000-0005-0000-0000-00008A130000}"/>
    <cellStyle name="40 % - Markeringsfarve2 5 4 4" xfId="30357" xr:uid="{00000000-0005-0000-0000-00008B130000}"/>
    <cellStyle name="40 % - Markeringsfarve2 5 5" xfId="10892" xr:uid="{00000000-0005-0000-0000-00008C130000}"/>
    <cellStyle name="40 % - Markeringsfarve2 5 5 2" xfId="10893" xr:uid="{00000000-0005-0000-0000-00008D130000}"/>
    <cellStyle name="40 % - Markeringsfarve2 5 5 2 2" xfId="32508" xr:uid="{00000000-0005-0000-0000-00008E130000}"/>
    <cellStyle name="40 % - Markeringsfarve2 5 5 3" xfId="10894" xr:uid="{00000000-0005-0000-0000-00008F130000}"/>
    <cellStyle name="40 % - Markeringsfarve2 5 5 3 2" xfId="31807" xr:uid="{00000000-0005-0000-0000-000090130000}"/>
    <cellStyle name="40 % - Markeringsfarve2 5 5 4" xfId="30358" xr:uid="{00000000-0005-0000-0000-000091130000}"/>
    <cellStyle name="40 % - Markeringsfarve2 5 6" xfId="10895" xr:uid="{00000000-0005-0000-0000-000092130000}"/>
    <cellStyle name="40 % - Markeringsfarve2 5 6 2" xfId="10896" xr:uid="{00000000-0005-0000-0000-000093130000}"/>
    <cellStyle name="40 % - Markeringsfarve2 5 6 2 2" xfId="32615" xr:uid="{00000000-0005-0000-0000-000094130000}"/>
    <cellStyle name="40 % - Markeringsfarve2 5 6 3" xfId="10897" xr:uid="{00000000-0005-0000-0000-000095130000}"/>
    <cellStyle name="40 % - Markeringsfarve2 5 6 3 2" xfId="31915" xr:uid="{00000000-0005-0000-0000-000096130000}"/>
    <cellStyle name="40 % - Markeringsfarve2 5 6 4" xfId="30359" xr:uid="{00000000-0005-0000-0000-000097130000}"/>
    <cellStyle name="40 % - Markeringsfarve2 5 7" xfId="10898" xr:uid="{00000000-0005-0000-0000-000098130000}"/>
    <cellStyle name="40 % - Markeringsfarve2 5 7 2" xfId="10899" xr:uid="{00000000-0005-0000-0000-000099130000}"/>
    <cellStyle name="40 % - Markeringsfarve2 5 8" xfId="10900" xr:uid="{00000000-0005-0000-0000-00009A130000}"/>
    <cellStyle name="40 % - Markeringsfarve2 5 8 2" xfId="31289" xr:uid="{00000000-0005-0000-0000-00009B130000}"/>
    <cellStyle name="40 % - Markeringsfarve2 5 9" xfId="30354" xr:uid="{00000000-0005-0000-0000-00009C130000}"/>
    <cellStyle name="40 % - Markeringsfarve2 6" xfId="862" xr:uid="{00000000-0005-0000-0000-00009D130000}"/>
    <cellStyle name="40 % - Markeringsfarve2 6 2" xfId="863" xr:uid="{00000000-0005-0000-0000-00009E130000}"/>
    <cellStyle name="40 % - Markeringsfarve2 6 2 2" xfId="32077" xr:uid="{00000000-0005-0000-0000-00009F130000}"/>
    <cellStyle name="40 % - Markeringsfarve2 6 3" xfId="10901" xr:uid="{00000000-0005-0000-0000-0000A0130000}"/>
    <cellStyle name="40 % - Markeringsfarve2 6 3 2" xfId="31330" xr:uid="{00000000-0005-0000-0000-0000A1130000}"/>
    <cellStyle name="40 % - Markeringsfarve2 6 4" xfId="30360" xr:uid="{00000000-0005-0000-0000-0000A2130000}"/>
    <cellStyle name="40 % - Markeringsfarve2 7" xfId="864" xr:uid="{00000000-0005-0000-0000-0000A3130000}"/>
    <cellStyle name="40 % - Markeringsfarve2 7 2" xfId="10902" xr:uid="{00000000-0005-0000-0000-0000A4130000}"/>
    <cellStyle name="40 % - Markeringsfarve2 7 2 2" xfId="32255" xr:uid="{00000000-0005-0000-0000-0000A5130000}"/>
    <cellStyle name="40 % - Markeringsfarve2 7 3" xfId="10903" xr:uid="{00000000-0005-0000-0000-0000A6130000}"/>
    <cellStyle name="40 % - Markeringsfarve2 7 3 2" xfId="31508" xr:uid="{00000000-0005-0000-0000-0000A7130000}"/>
    <cellStyle name="40 % - Markeringsfarve2 7 4" xfId="30361" xr:uid="{00000000-0005-0000-0000-0000A8130000}"/>
    <cellStyle name="40 % - Markeringsfarve2 8" xfId="10904" xr:uid="{00000000-0005-0000-0000-0000A9130000}"/>
    <cellStyle name="40 % - Markeringsfarve2 8 2" xfId="10905" xr:uid="{00000000-0005-0000-0000-0000AA130000}"/>
    <cellStyle name="40 % - Markeringsfarve2 8 2 2" xfId="32313" xr:uid="{00000000-0005-0000-0000-0000AB130000}"/>
    <cellStyle name="40 % - Markeringsfarve2 8 3" xfId="10906" xr:uid="{00000000-0005-0000-0000-0000AC130000}"/>
    <cellStyle name="40 % - Markeringsfarve2 8 3 2" xfId="31612" xr:uid="{00000000-0005-0000-0000-0000AD130000}"/>
    <cellStyle name="40 % - Markeringsfarve2 8 4" xfId="30362" xr:uid="{00000000-0005-0000-0000-0000AE130000}"/>
    <cellStyle name="40 % - Markeringsfarve2 9" xfId="10907" xr:uid="{00000000-0005-0000-0000-0000AF130000}"/>
    <cellStyle name="40 % - Markeringsfarve2 9 2" xfId="10908" xr:uid="{00000000-0005-0000-0000-0000B0130000}"/>
    <cellStyle name="40 % - Markeringsfarve2 9 2 2" xfId="32430" xr:uid="{00000000-0005-0000-0000-0000B1130000}"/>
    <cellStyle name="40 % - Markeringsfarve2 9 3" xfId="10909" xr:uid="{00000000-0005-0000-0000-0000B2130000}"/>
    <cellStyle name="40 % - Markeringsfarve2 9 3 2" xfId="31729" xr:uid="{00000000-0005-0000-0000-0000B3130000}"/>
    <cellStyle name="40 % - Markeringsfarve2 9 4" xfId="30363" xr:uid="{00000000-0005-0000-0000-0000B4130000}"/>
    <cellStyle name="40 % - Markeringsfarve3" xfId="865" xr:uid="{00000000-0005-0000-0000-0000B5130000}"/>
    <cellStyle name="40 % - Markeringsfarve3 10" xfId="10910" xr:uid="{00000000-0005-0000-0000-0000B6130000}"/>
    <cellStyle name="40 % - Markeringsfarve3 10 2" xfId="10911" xr:uid="{00000000-0005-0000-0000-0000B7130000}"/>
    <cellStyle name="40 % - Markeringsfarve3 10 2 2" xfId="31977" xr:uid="{00000000-0005-0000-0000-0000B8130000}"/>
    <cellStyle name="40 % - Markeringsfarve3 10 2 3" xfId="28217" xr:uid="{00000000-0005-0000-0000-0000B9130000}"/>
    <cellStyle name="40 % - Markeringsfarve3 10 3" xfId="28218" xr:uid="{00000000-0005-0000-0000-0000BA130000}"/>
    <cellStyle name="40 % - Markeringsfarve3 10 3 2" xfId="32867" xr:uid="{00000000-0005-0000-0000-0000BB130000}"/>
    <cellStyle name="40 % - Markeringsfarve3 10 4" xfId="30365" xr:uid="{00000000-0005-0000-0000-0000BC130000}"/>
    <cellStyle name="40 % - Markeringsfarve3 10 5" xfId="28216" xr:uid="{00000000-0005-0000-0000-0000BD130000}"/>
    <cellStyle name="40 % - Markeringsfarve3 11" xfId="10912" xr:uid="{00000000-0005-0000-0000-0000BE130000}"/>
    <cellStyle name="40 % - Markeringsfarve3 11 2" xfId="28220" xr:uid="{00000000-0005-0000-0000-0000BF130000}"/>
    <cellStyle name="40 % - Markeringsfarve3 11 2 2" xfId="33096" xr:uid="{00000000-0005-0000-0000-0000C0130000}"/>
    <cellStyle name="40 % - Markeringsfarve3 11 3" xfId="30366" xr:uid="{00000000-0005-0000-0000-0000C1130000}"/>
    <cellStyle name="40 % - Markeringsfarve3 11 4" xfId="28219" xr:uid="{00000000-0005-0000-0000-0000C2130000}"/>
    <cellStyle name="40 % - Markeringsfarve3 12" xfId="28221" xr:uid="{00000000-0005-0000-0000-0000C3130000}"/>
    <cellStyle name="40 % - Markeringsfarve3 12 2" xfId="28222" xr:uid="{00000000-0005-0000-0000-0000C4130000}"/>
    <cellStyle name="40 % - Markeringsfarve3 12 2 2" xfId="32748" xr:uid="{00000000-0005-0000-0000-0000C5130000}"/>
    <cellStyle name="40 % - Markeringsfarve3 12 3" xfId="30367" xr:uid="{00000000-0005-0000-0000-0000C6130000}"/>
    <cellStyle name="40 % - Markeringsfarve3 13" xfId="28223" xr:uid="{00000000-0005-0000-0000-0000C7130000}"/>
    <cellStyle name="40 % - Markeringsfarve3 13 2" xfId="28224" xr:uid="{00000000-0005-0000-0000-0000C8130000}"/>
    <cellStyle name="40 % - Markeringsfarve3 13 2 2" xfId="32996" xr:uid="{00000000-0005-0000-0000-0000C9130000}"/>
    <cellStyle name="40 % - Markeringsfarve3 13 3" xfId="30364" xr:uid="{00000000-0005-0000-0000-0000CA130000}"/>
    <cellStyle name="40 % - Markeringsfarve3 14" xfId="28225" xr:uid="{00000000-0005-0000-0000-0000CB130000}"/>
    <cellStyle name="40 % - Markeringsfarve3 14 2" xfId="31206" xr:uid="{00000000-0005-0000-0000-0000CC130000}"/>
    <cellStyle name="40 % - Markeringsfarve3 15" xfId="28226" xr:uid="{00000000-0005-0000-0000-0000CD130000}"/>
    <cellStyle name="40 % - Markeringsfarve3 15 2" xfId="32875" xr:uid="{00000000-0005-0000-0000-0000CE130000}"/>
    <cellStyle name="40 % - Markeringsfarve3 16" xfId="28227" xr:uid="{00000000-0005-0000-0000-0000CF130000}"/>
    <cellStyle name="40 % - Markeringsfarve3 16 2" xfId="33140" xr:uid="{00000000-0005-0000-0000-0000D0130000}"/>
    <cellStyle name="40 % - Markeringsfarve3 17" xfId="29901" xr:uid="{00000000-0005-0000-0000-0000D1130000}"/>
    <cellStyle name="40 % - Markeringsfarve3 18" xfId="28215" xr:uid="{00000000-0005-0000-0000-0000D2130000}"/>
    <cellStyle name="40 % - Markeringsfarve3 2" xfId="866" xr:uid="{00000000-0005-0000-0000-0000D3130000}"/>
    <cellStyle name="40 % - Markeringsfarve3 2 10" xfId="10913" xr:uid="{00000000-0005-0000-0000-0000D4130000}"/>
    <cellStyle name="40 % - Markeringsfarve3 2 10 2" xfId="31238" xr:uid="{00000000-0005-0000-0000-0000D5130000}"/>
    <cellStyle name="40 % - Markeringsfarve3 2 10 3" xfId="28229" xr:uid="{00000000-0005-0000-0000-0000D6130000}"/>
    <cellStyle name="40 % - Markeringsfarve3 2 11" xfId="28230" xr:uid="{00000000-0005-0000-0000-0000D7130000}"/>
    <cellStyle name="40 % - Markeringsfarve3 2 11 2" xfId="33051" xr:uid="{00000000-0005-0000-0000-0000D8130000}"/>
    <cellStyle name="40 % - Markeringsfarve3 2 12" xfId="30368" xr:uid="{00000000-0005-0000-0000-0000D9130000}"/>
    <cellStyle name="40 % - Markeringsfarve3 2 13" xfId="28228" xr:uid="{00000000-0005-0000-0000-0000DA130000}"/>
    <cellStyle name="40 % - Markeringsfarve3 2 2" xfId="867" xr:uid="{00000000-0005-0000-0000-0000DB130000}"/>
    <cellStyle name="40 % - Markeringsfarve3 2 2 10" xfId="30369" xr:uid="{00000000-0005-0000-0000-0000DC130000}"/>
    <cellStyle name="40 % - Markeringsfarve3 2 2 11" xfId="28231" xr:uid="{00000000-0005-0000-0000-0000DD130000}"/>
    <cellStyle name="40 % - Markeringsfarve3 2 2 2" xfId="868" xr:uid="{00000000-0005-0000-0000-0000DE130000}"/>
    <cellStyle name="40 % - Markeringsfarve3 2 2 2 2" xfId="10914" xr:uid="{00000000-0005-0000-0000-0000DF130000}"/>
    <cellStyle name="40 % - Markeringsfarve3 2 2 2 2 2" xfId="28234" xr:uid="{00000000-0005-0000-0000-0000E0130000}"/>
    <cellStyle name="40 % - Markeringsfarve3 2 2 2 2 2 2" xfId="32144" xr:uid="{00000000-0005-0000-0000-0000E1130000}"/>
    <cellStyle name="40 % - Markeringsfarve3 2 2 2 2 3" xfId="30741" xr:uid="{00000000-0005-0000-0000-0000E2130000}"/>
    <cellStyle name="40 % - Markeringsfarve3 2 2 2 2 4" xfId="28233" xr:uid="{00000000-0005-0000-0000-0000E3130000}"/>
    <cellStyle name="40 % - Markeringsfarve3 2 2 2 3" xfId="10915" xr:uid="{00000000-0005-0000-0000-0000E4130000}"/>
    <cellStyle name="40 % - Markeringsfarve3 2 2 2 3 2" xfId="31397" xr:uid="{00000000-0005-0000-0000-0000E5130000}"/>
    <cellStyle name="40 % - Markeringsfarve3 2 2 2 3 3" xfId="28235" xr:uid="{00000000-0005-0000-0000-0000E6130000}"/>
    <cellStyle name="40 % - Markeringsfarve3 2 2 2 4" xfId="28236" xr:uid="{00000000-0005-0000-0000-0000E7130000}"/>
    <cellStyle name="40 % - Markeringsfarve3 2 2 2 4 2" xfId="31192" xr:uid="{00000000-0005-0000-0000-0000E8130000}"/>
    <cellStyle name="40 % - Markeringsfarve3 2 2 2 5" xfId="30370" xr:uid="{00000000-0005-0000-0000-0000E9130000}"/>
    <cellStyle name="40 % - Markeringsfarve3 2 2 2 6" xfId="28232" xr:uid="{00000000-0005-0000-0000-0000EA130000}"/>
    <cellStyle name="40 % - Markeringsfarve3 2 2 3" xfId="10916" xr:uid="{00000000-0005-0000-0000-0000EB130000}"/>
    <cellStyle name="40 % - Markeringsfarve3 2 2 3 2" xfId="10917" xr:uid="{00000000-0005-0000-0000-0000EC130000}"/>
    <cellStyle name="40 % - Markeringsfarve3 2 2 3 2 2" xfId="28239" xr:uid="{00000000-0005-0000-0000-0000ED130000}"/>
    <cellStyle name="40 % - Markeringsfarve3 2 2 3 2 2 2" xfId="32265" xr:uid="{00000000-0005-0000-0000-0000EE130000}"/>
    <cellStyle name="40 % - Markeringsfarve3 2 2 3 2 3" xfId="30836" xr:uid="{00000000-0005-0000-0000-0000EF130000}"/>
    <cellStyle name="40 % - Markeringsfarve3 2 2 3 2 4" xfId="28238" xr:uid="{00000000-0005-0000-0000-0000F0130000}"/>
    <cellStyle name="40 % - Markeringsfarve3 2 2 3 3" xfId="10918" xr:uid="{00000000-0005-0000-0000-0000F1130000}"/>
    <cellStyle name="40 % - Markeringsfarve3 2 2 3 3 2" xfId="31518" xr:uid="{00000000-0005-0000-0000-0000F2130000}"/>
    <cellStyle name="40 % - Markeringsfarve3 2 2 3 3 3" xfId="28240" xr:uid="{00000000-0005-0000-0000-0000F3130000}"/>
    <cellStyle name="40 % - Markeringsfarve3 2 2 3 4" xfId="28241" xr:uid="{00000000-0005-0000-0000-0000F4130000}"/>
    <cellStyle name="40 % - Markeringsfarve3 2 2 3 4 2" xfId="31193" xr:uid="{00000000-0005-0000-0000-0000F5130000}"/>
    <cellStyle name="40 % - Markeringsfarve3 2 2 3 5" xfId="30371" xr:uid="{00000000-0005-0000-0000-0000F6130000}"/>
    <cellStyle name="40 % - Markeringsfarve3 2 2 3 6" xfId="28237" xr:uid="{00000000-0005-0000-0000-0000F7130000}"/>
    <cellStyle name="40 % - Markeringsfarve3 2 2 4" xfId="10919" xr:uid="{00000000-0005-0000-0000-0000F8130000}"/>
    <cellStyle name="40 % - Markeringsfarve3 2 2 4 2" xfId="10920" xr:uid="{00000000-0005-0000-0000-0000F9130000}"/>
    <cellStyle name="40 % - Markeringsfarve3 2 2 4 2 2" xfId="28244" xr:uid="{00000000-0005-0000-0000-0000FA130000}"/>
    <cellStyle name="40 % - Markeringsfarve3 2 2 4 2 2 2" xfId="32380" xr:uid="{00000000-0005-0000-0000-0000FB130000}"/>
    <cellStyle name="40 % - Markeringsfarve3 2 2 4 2 3" xfId="30943" xr:uid="{00000000-0005-0000-0000-0000FC130000}"/>
    <cellStyle name="40 % - Markeringsfarve3 2 2 4 2 4" xfId="28243" xr:uid="{00000000-0005-0000-0000-0000FD130000}"/>
    <cellStyle name="40 % - Markeringsfarve3 2 2 4 3" xfId="10921" xr:uid="{00000000-0005-0000-0000-0000FE130000}"/>
    <cellStyle name="40 % - Markeringsfarve3 2 2 4 3 2" xfId="31679" xr:uid="{00000000-0005-0000-0000-0000FF130000}"/>
    <cellStyle name="40 % - Markeringsfarve3 2 2 4 3 3" xfId="28245" xr:uid="{00000000-0005-0000-0000-000000140000}"/>
    <cellStyle name="40 % - Markeringsfarve3 2 2 4 4" xfId="28246" xr:uid="{00000000-0005-0000-0000-000001140000}"/>
    <cellStyle name="40 % - Markeringsfarve3 2 2 4 4 2" xfId="33001" xr:uid="{00000000-0005-0000-0000-000002140000}"/>
    <cellStyle name="40 % - Markeringsfarve3 2 2 4 5" xfId="30372" xr:uid="{00000000-0005-0000-0000-000003140000}"/>
    <cellStyle name="40 % - Markeringsfarve3 2 2 4 6" xfId="28242" xr:uid="{00000000-0005-0000-0000-000004140000}"/>
    <cellStyle name="40 % - Markeringsfarve3 2 2 5" xfId="10922" xr:uid="{00000000-0005-0000-0000-000005140000}"/>
    <cellStyle name="40 % - Markeringsfarve3 2 2 5 2" xfId="10923" xr:uid="{00000000-0005-0000-0000-000006140000}"/>
    <cellStyle name="40 % - Markeringsfarve3 2 2 5 2 2" xfId="28249" xr:uid="{00000000-0005-0000-0000-000007140000}"/>
    <cellStyle name="40 % - Markeringsfarve3 2 2 5 2 2 2" xfId="32497" xr:uid="{00000000-0005-0000-0000-000008140000}"/>
    <cellStyle name="40 % - Markeringsfarve3 2 2 5 2 3" xfId="31042" xr:uid="{00000000-0005-0000-0000-000009140000}"/>
    <cellStyle name="40 % - Markeringsfarve3 2 2 5 2 4" xfId="28248" xr:uid="{00000000-0005-0000-0000-00000A140000}"/>
    <cellStyle name="40 % - Markeringsfarve3 2 2 5 3" xfId="10924" xr:uid="{00000000-0005-0000-0000-00000B140000}"/>
    <cellStyle name="40 % - Markeringsfarve3 2 2 5 3 2" xfId="31796" xr:uid="{00000000-0005-0000-0000-00000C140000}"/>
    <cellStyle name="40 % - Markeringsfarve3 2 2 5 3 3" xfId="28250" xr:uid="{00000000-0005-0000-0000-00000D140000}"/>
    <cellStyle name="40 % - Markeringsfarve3 2 2 5 4" xfId="28251" xr:uid="{00000000-0005-0000-0000-00000E140000}"/>
    <cellStyle name="40 % - Markeringsfarve3 2 2 5 4 2" xfId="33224" xr:uid="{00000000-0005-0000-0000-00000F140000}"/>
    <cellStyle name="40 % - Markeringsfarve3 2 2 5 5" xfId="30373" xr:uid="{00000000-0005-0000-0000-000010140000}"/>
    <cellStyle name="40 % - Markeringsfarve3 2 2 5 6" xfId="28247" xr:uid="{00000000-0005-0000-0000-000011140000}"/>
    <cellStyle name="40 % - Markeringsfarve3 2 2 6" xfId="10925" xr:uid="{00000000-0005-0000-0000-000012140000}"/>
    <cellStyle name="40 % - Markeringsfarve3 2 2 6 2" xfId="10926" xr:uid="{00000000-0005-0000-0000-000013140000}"/>
    <cellStyle name="40 % - Markeringsfarve3 2 2 6 2 2" xfId="28254" xr:uid="{00000000-0005-0000-0000-000014140000}"/>
    <cellStyle name="40 % - Markeringsfarve3 2 2 6 2 2 2" xfId="32618" xr:uid="{00000000-0005-0000-0000-000015140000}"/>
    <cellStyle name="40 % - Markeringsfarve3 2 2 6 2 3" xfId="31138" xr:uid="{00000000-0005-0000-0000-000016140000}"/>
    <cellStyle name="40 % - Markeringsfarve3 2 2 6 2 4" xfId="28253" xr:uid="{00000000-0005-0000-0000-000017140000}"/>
    <cellStyle name="40 % - Markeringsfarve3 2 2 6 3" xfId="10927" xr:uid="{00000000-0005-0000-0000-000018140000}"/>
    <cellStyle name="40 % - Markeringsfarve3 2 2 6 3 2" xfId="31918" xr:uid="{00000000-0005-0000-0000-000019140000}"/>
    <cellStyle name="40 % - Markeringsfarve3 2 2 6 3 3" xfId="28255" xr:uid="{00000000-0005-0000-0000-00001A140000}"/>
    <cellStyle name="40 % - Markeringsfarve3 2 2 6 4" xfId="28256" xr:uid="{00000000-0005-0000-0000-00001B140000}"/>
    <cellStyle name="40 % - Markeringsfarve3 2 2 6 4 2" xfId="32950" xr:uid="{00000000-0005-0000-0000-00001C140000}"/>
    <cellStyle name="40 % - Markeringsfarve3 2 2 6 5" xfId="30374" xr:uid="{00000000-0005-0000-0000-00001D140000}"/>
    <cellStyle name="40 % - Markeringsfarve3 2 2 6 6" xfId="28252" xr:uid="{00000000-0005-0000-0000-00001E140000}"/>
    <cellStyle name="40 % - Markeringsfarve3 2 2 7" xfId="10928" xr:uid="{00000000-0005-0000-0000-00001F140000}"/>
    <cellStyle name="40 % - Markeringsfarve3 2 2 7 2" xfId="10929" xr:uid="{00000000-0005-0000-0000-000020140000}"/>
    <cellStyle name="40 % - Markeringsfarve3 2 2 7 2 2" xfId="32034" xr:uid="{00000000-0005-0000-0000-000021140000}"/>
    <cellStyle name="40 % - Markeringsfarve3 2 2 7 2 3" xfId="28258" xr:uid="{00000000-0005-0000-0000-000022140000}"/>
    <cellStyle name="40 % - Markeringsfarve3 2 2 7 3" xfId="30642" xr:uid="{00000000-0005-0000-0000-000023140000}"/>
    <cellStyle name="40 % - Markeringsfarve3 2 2 7 4" xfId="28257" xr:uid="{00000000-0005-0000-0000-000024140000}"/>
    <cellStyle name="40 % - Markeringsfarve3 2 2 8" xfId="10930" xr:uid="{00000000-0005-0000-0000-000025140000}"/>
    <cellStyle name="40 % - Markeringsfarve3 2 2 8 2" xfId="31278" xr:uid="{00000000-0005-0000-0000-000026140000}"/>
    <cellStyle name="40 % - Markeringsfarve3 2 2 8 3" xfId="28259" xr:uid="{00000000-0005-0000-0000-000027140000}"/>
    <cellStyle name="40 % - Markeringsfarve3 2 2 9" xfId="28260" xr:uid="{00000000-0005-0000-0000-000028140000}"/>
    <cellStyle name="40 % - Markeringsfarve3 2 2 9 2" xfId="32704" xr:uid="{00000000-0005-0000-0000-000029140000}"/>
    <cellStyle name="40 % - Markeringsfarve3 2 3" xfId="869" xr:uid="{00000000-0005-0000-0000-00002A140000}"/>
    <cellStyle name="40 % - Markeringsfarve3 2 3 10" xfId="30375" xr:uid="{00000000-0005-0000-0000-00002B140000}"/>
    <cellStyle name="40 % - Markeringsfarve3 2 3 11" xfId="28261" xr:uid="{00000000-0005-0000-0000-00002C140000}"/>
    <cellStyle name="40 % - Markeringsfarve3 2 3 2" xfId="870" xr:uid="{00000000-0005-0000-0000-00002D140000}"/>
    <cellStyle name="40 % - Markeringsfarve3 2 3 2 2" xfId="10931" xr:uid="{00000000-0005-0000-0000-00002E140000}"/>
    <cellStyle name="40 % - Markeringsfarve3 2 3 2 2 2" xfId="28264" xr:uid="{00000000-0005-0000-0000-00002F140000}"/>
    <cellStyle name="40 % - Markeringsfarve3 2 3 2 2 2 2" xfId="32183" xr:uid="{00000000-0005-0000-0000-000030140000}"/>
    <cellStyle name="40 % - Markeringsfarve3 2 3 2 2 3" xfId="30774" xr:uid="{00000000-0005-0000-0000-000031140000}"/>
    <cellStyle name="40 % - Markeringsfarve3 2 3 2 2 4" xfId="28263" xr:uid="{00000000-0005-0000-0000-000032140000}"/>
    <cellStyle name="40 % - Markeringsfarve3 2 3 2 3" xfId="10932" xr:uid="{00000000-0005-0000-0000-000033140000}"/>
    <cellStyle name="40 % - Markeringsfarve3 2 3 2 3 2" xfId="31436" xr:uid="{00000000-0005-0000-0000-000034140000}"/>
    <cellStyle name="40 % - Markeringsfarve3 2 3 2 3 3" xfId="28265" xr:uid="{00000000-0005-0000-0000-000035140000}"/>
    <cellStyle name="40 % - Markeringsfarve3 2 3 2 4" xfId="28266" xr:uid="{00000000-0005-0000-0000-000036140000}"/>
    <cellStyle name="40 % - Markeringsfarve3 2 3 2 4 2" xfId="32897" xr:uid="{00000000-0005-0000-0000-000037140000}"/>
    <cellStyle name="40 % - Markeringsfarve3 2 3 2 5" xfId="30376" xr:uid="{00000000-0005-0000-0000-000038140000}"/>
    <cellStyle name="40 % - Markeringsfarve3 2 3 2 6" xfId="28262" xr:uid="{00000000-0005-0000-0000-000039140000}"/>
    <cellStyle name="40 % - Markeringsfarve3 2 3 3" xfId="10933" xr:uid="{00000000-0005-0000-0000-00003A140000}"/>
    <cellStyle name="40 % - Markeringsfarve3 2 3 3 2" xfId="10934" xr:uid="{00000000-0005-0000-0000-00003B140000}"/>
    <cellStyle name="40 % - Markeringsfarve3 2 3 3 2 2" xfId="28269" xr:uid="{00000000-0005-0000-0000-00003C140000}"/>
    <cellStyle name="40 % - Markeringsfarve3 2 3 3 2 2 2" xfId="32266" xr:uid="{00000000-0005-0000-0000-00003D140000}"/>
    <cellStyle name="40 % - Markeringsfarve3 2 3 3 2 3" xfId="30837" xr:uid="{00000000-0005-0000-0000-00003E140000}"/>
    <cellStyle name="40 % - Markeringsfarve3 2 3 3 2 4" xfId="28268" xr:uid="{00000000-0005-0000-0000-00003F140000}"/>
    <cellStyle name="40 % - Markeringsfarve3 2 3 3 3" xfId="10935" xr:uid="{00000000-0005-0000-0000-000040140000}"/>
    <cellStyle name="40 % - Markeringsfarve3 2 3 3 3 2" xfId="31519" xr:uid="{00000000-0005-0000-0000-000041140000}"/>
    <cellStyle name="40 % - Markeringsfarve3 2 3 3 3 3" xfId="28270" xr:uid="{00000000-0005-0000-0000-000042140000}"/>
    <cellStyle name="40 % - Markeringsfarve3 2 3 3 4" xfId="28271" xr:uid="{00000000-0005-0000-0000-000043140000}"/>
    <cellStyle name="40 % - Markeringsfarve3 2 3 3 4 2" xfId="33129" xr:uid="{00000000-0005-0000-0000-000044140000}"/>
    <cellStyle name="40 % - Markeringsfarve3 2 3 3 5" xfId="30377" xr:uid="{00000000-0005-0000-0000-000045140000}"/>
    <cellStyle name="40 % - Markeringsfarve3 2 3 3 6" xfId="28267" xr:uid="{00000000-0005-0000-0000-000046140000}"/>
    <cellStyle name="40 % - Markeringsfarve3 2 3 4" xfId="10936" xr:uid="{00000000-0005-0000-0000-000047140000}"/>
    <cellStyle name="40 % - Markeringsfarve3 2 3 4 2" xfId="10937" xr:uid="{00000000-0005-0000-0000-000048140000}"/>
    <cellStyle name="40 % - Markeringsfarve3 2 3 4 2 2" xfId="28274" xr:uid="{00000000-0005-0000-0000-000049140000}"/>
    <cellStyle name="40 % - Markeringsfarve3 2 3 4 2 2 2" xfId="32419" xr:uid="{00000000-0005-0000-0000-00004A140000}"/>
    <cellStyle name="40 % - Markeringsfarve3 2 3 4 2 3" xfId="30976" xr:uid="{00000000-0005-0000-0000-00004B140000}"/>
    <cellStyle name="40 % - Markeringsfarve3 2 3 4 2 4" xfId="28273" xr:uid="{00000000-0005-0000-0000-00004C140000}"/>
    <cellStyle name="40 % - Markeringsfarve3 2 3 4 3" xfId="10938" xr:uid="{00000000-0005-0000-0000-00004D140000}"/>
    <cellStyle name="40 % - Markeringsfarve3 2 3 4 3 2" xfId="31718" xr:uid="{00000000-0005-0000-0000-00004E140000}"/>
    <cellStyle name="40 % - Markeringsfarve3 2 3 4 3 3" xfId="28275" xr:uid="{00000000-0005-0000-0000-00004F140000}"/>
    <cellStyle name="40 % - Markeringsfarve3 2 3 4 4" xfId="28276" xr:uid="{00000000-0005-0000-0000-000050140000}"/>
    <cellStyle name="40 % - Markeringsfarve3 2 3 4 4 2" xfId="32856" xr:uid="{00000000-0005-0000-0000-000051140000}"/>
    <cellStyle name="40 % - Markeringsfarve3 2 3 4 5" xfId="30378" xr:uid="{00000000-0005-0000-0000-000052140000}"/>
    <cellStyle name="40 % - Markeringsfarve3 2 3 4 6" xfId="28272" xr:uid="{00000000-0005-0000-0000-000053140000}"/>
    <cellStyle name="40 % - Markeringsfarve3 2 3 5" xfId="10939" xr:uid="{00000000-0005-0000-0000-000054140000}"/>
    <cellStyle name="40 % - Markeringsfarve3 2 3 5 2" xfId="10940" xr:uid="{00000000-0005-0000-0000-000055140000}"/>
    <cellStyle name="40 % - Markeringsfarve3 2 3 5 2 2" xfId="28279" xr:uid="{00000000-0005-0000-0000-000056140000}"/>
    <cellStyle name="40 % - Markeringsfarve3 2 3 5 2 2 2" xfId="32536" xr:uid="{00000000-0005-0000-0000-000057140000}"/>
    <cellStyle name="40 % - Markeringsfarve3 2 3 5 2 3" xfId="31075" xr:uid="{00000000-0005-0000-0000-000058140000}"/>
    <cellStyle name="40 % - Markeringsfarve3 2 3 5 2 4" xfId="28278" xr:uid="{00000000-0005-0000-0000-000059140000}"/>
    <cellStyle name="40 % - Markeringsfarve3 2 3 5 3" xfId="10941" xr:uid="{00000000-0005-0000-0000-00005A140000}"/>
    <cellStyle name="40 % - Markeringsfarve3 2 3 5 3 2" xfId="31835" xr:uid="{00000000-0005-0000-0000-00005B140000}"/>
    <cellStyle name="40 % - Markeringsfarve3 2 3 5 3 3" xfId="28280" xr:uid="{00000000-0005-0000-0000-00005C140000}"/>
    <cellStyle name="40 % - Markeringsfarve3 2 3 5 4" xfId="28281" xr:uid="{00000000-0005-0000-0000-00005D140000}"/>
    <cellStyle name="40 % - Markeringsfarve3 2 3 5 4 2" xfId="33093" xr:uid="{00000000-0005-0000-0000-00005E140000}"/>
    <cellStyle name="40 % - Markeringsfarve3 2 3 5 5" xfId="30379" xr:uid="{00000000-0005-0000-0000-00005F140000}"/>
    <cellStyle name="40 % - Markeringsfarve3 2 3 5 6" xfId="28277" xr:uid="{00000000-0005-0000-0000-000060140000}"/>
    <cellStyle name="40 % - Markeringsfarve3 2 3 6" xfId="10942" xr:uid="{00000000-0005-0000-0000-000061140000}"/>
    <cellStyle name="40 % - Markeringsfarve3 2 3 6 2" xfId="10943" xr:uid="{00000000-0005-0000-0000-000062140000}"/>
    <cellStyle name="40 % - Markeringsfarve3 2 3 6 2 2" xfId="28284" xr:uid="{00000000-0005-0000-0000-000063140000}"/>
    <cellStyle name="40 % - Markeringsfarve3 2 3 6 2 2 2" xfId="32619" xr:uid="{00000000-0005-0000-0000-000064140000}"/>
    <cellStyle name="40 % - Markeringsfarve3 2 3 6 2 3" xfId="31139" xr:uid="{00000000-0005-0000-0000-000065140000}"/>
    <cellStyle name="40 % - Markeringsfarve3 2 3 6 2 4" xfId="28283" xr:uid="{00000000-0005-0000-0000-000066140000}"/>
    <cellStyle name="40 % - Markeringsfarve3 2 3 6 3" xfId="10944" xr:uid="{00000000-0005-0000-0000-000067140000}"/>
    <cellStyle name="40 % - Markeringsfarve3 2 3 6 3 2" xfId="31919" xr:uid="{00000000-0005-0000-0000-000068140000}"/>
    <cellStyle name="40 % - Markeringsfarve3 2 3 6 3 3" xfId="28285" xr:uid="{00000000-0005-0000-0000-000069140000}"/>
    <cellStyle name="40 % - Markeringsfarve3 2 3 6 4" xfId="28286" xr:uid="{00000000-0005-0000-0000-00006A140000}"/>
    <cellStyle name="40 % - Markeringsfarve3 2 3 6 4 2" xfId="32745" xr:uid="{00000000-0005-0000-0000-00006B140000}"/>
    <cellStyle name="40 % - Markeringsfarve3 2 3 6 5" xfId="30380" xr:uid="{00000000-0005-0000-0000-00006C140000}"/>
    <cellStyle name="40 % - Markeringsfarve3 2 3 6 6" xfId="28282" xr:uid="{00000000-0005-0000-0000-00006D140000}"/>
    <cellStyle name="40 % - Markeringsfarve3 2 3 7" xfId="10945" xr:uid="{00000000-0005-0000-0000-00006E140000}"/>
    <cellStyle name="40 % - Markeringsfarve3 2 3 7 2" xfId="10946" xr:uid="{00000000-0005-0000-0000-00006F140000}"/>
    <cellStyle name="40 % - Markeringsfarve3 2 3 7 2 2" xfId="32067" xr:uid="{00000000-0005-0000-0000-000070140000}"/>
    <cellStyle name="40 % - Markeringsfarve3 2 3 7 2 3" xfId="28288" xr:uid="{00000000-0005-0000-0000-000071140000}"/>
    <cellStyle name="40 % - Markeringsfarve3 2 3 7 3" xfId="30675" xr:uid="{00000000-0005-0000-0000-000072140000}"/>
    <cellStyle name="40 % - Markeringsfarve3 2 3 7 4" xfId="28287" xr:uid="{00000000-0005-0000-0000-000073140000}"/>
    <cellStyle name="40 % - Markeringsfarve3 2 3 8" xfId="10947" xr:uid="{00000000-0005-0000-0000-000074140000}"/>
    <cellStyle name="40 % - Markeringsfarve3 2 3 8 2" xfId="31317" xr:uid="{00000000-0005-0000-0000-000075140000}"/>
    <cellStyle name="40 % - Markeringsfarve3 2 3 8 3" xfId="28289" xr:uid="{00000000-0005-0000-0000-000076140000}"/>
    <cellStyle name="40 % - Markeringsfarve3 2 3 9" xfId="28290" xr:uid="{00000000-0005-0000-0000-000077140000}"/>
    <cellStyle name="40 % - Markeringsfarve3 2 3 9 2" xfId="33170" xr:uid="{00000000-0005-0000-0000-000078140000}"/>
    <cellStyle name="40 % - Markeringsfarve3 2 4" xfId="871" xr:uid="{00000000-0005-0000-0000-000079140000}"/>
    <cellStyle name="40 % - Markeringsfarve3 2 4 2" xfId="10948" xr:uid="{00000000-0005-0000-0000-00007A140000}"/>
    <cellStyle name="40 % - Markeringsfarve3 2 4 2 2" xfId="28293" xr:uid="{00000000-0005-0000-0000-00007B140000}"/>
    <cellStyle name="40 % - Markeringsfarve3 2 4 2 2 2" xfId="32105" xr:uid="{00000000-0005-0000-0000-00007C140000}"/>
    <cellStyle name="40 % - Markeringsfarve3 2 4 2 3" xfId="30708" xr:uid="{00000000-0005-0000-0000-00007D140000}"/>
    <cellStyle name="40 % - Markeringsfarve3 2 4 2 4" xfId="28292" xr:uid="{00000000-0005-0000-0000-00007E140000}"/>
    <cellStyle name="40 % - Markeringsfarve3 2 4 3" xfId="10949" xr:uid="{00000000-0005-0000-0000-00007F140000}"/>
    <cellStyle name="40 % - Markeringsfarve3 2 4 3 2" xfId="31358" xr:uid="{00000000-0005-0000-0000-000080140000}"/>
    <cellStyle name="40 % - Markeringsfarve3 2 4 3 3" xfId="28294" xr:uid="{00000000-0005-0000-0000-000081140000}"/>
    <cellStyle name="40 % - Markeringsfarve3 2 4 4" xfId="28295" xr:uid="{00000000-0005-0000-0000-000082140000}"/>
    <cellStyle name="40 % - Markeringsfarve3 2 4 4 2" xfId="33041" xr:uid="{00000000-0005-0000-0000-000083140000}"/>
    <cellStyle name="40 % - Markeringsfarve3 2 4 5" xfId="30381" xr:uid="{00000000-0005-0000-0000-000084140000}"/>
    <cellStyle name="40 % - Markeringsfarve3 2 4 6" xfId="28291" xr:uid="{00000000-0005-0000-0000-000085140000}"/>
    <cellStyle name="40 % - Markeringsfarve3 2 5" xfId="10950" xr:uid="{00000000-0005-0000-0000-000086140000}"/>
    <cellStyle name="40 % - Markeringsfarve3 2 5 2" xfId="10951" xr:uid="{00000000-0005-0000-0000-000087140000}"/>
    <cellStyle name="40 % - Markeringsfarve3 2 5 2 2" xfId="28298" xr:uid="{00000000-0005-0000-0000-000088140000}"/>
    <cellStyle name="40 % - Markeringsfarve3 2 5 2 2 2" xfId="32264" xr:uid="{00000000-0005-0000-0000-000089140000}"/>
    <cellStyle name="40 % - Markeringsfarve3 2 5 2 3" xfId="30835" xr:uid="{00000000-0005-0000-0000-00008A140000}"/>
    <cellStyle name="40 % - Markeringsfarve3 2 5 2 4" xfId="28297" xr:uid="{00000000-0005-0000-0000-00008B140000}"/>
    <cellStyle name="40 % - Markeringsfarve3 2 5 3" xfId="10952" xr:uid="{00000000-0005-0000-0000-00008C140000}"/>
    <cellStyle name="40 % - Markeringsfarve3 2 5 3 2" xfId="31517" xr:uid="{00000000-0005-0000-0000-00008D140000}"/>
    <cellStyle name="40 % - Markeringsfarve3 2 5 3 3" xfId="28299" xr:uid="{00000000-0005-0000-0000-00008E140000}"/>
    <cellStyle name="40 % - Markeringsfarve3 2 5 4" xfId="28300" xr:uid="{00000000-0005-0000-0000-00008F140000}"/>
    <cellStyle name="40 % - Markeringsfarve3 2 5 4 2" xfId="32694" xr:uid="{00000000-0005-0000-0000-000090140000}"/>
    <cellStyle name="40 % - Markeringsfarve3 2 5 5" xfId="30382" xr:uid="{00000000-0005-0000-0000-000091140000}"/>
    <cellStyle name="40 % - Markeringsfarve3 2 5 6" xfId="28296" xr:uid="{00000000-0005-0000-0000-000092140000}"/>
    <cellStyle name="40 % - Markeringsfarve3 2 6" xfId="10953" xr:uid="{00000000-0005-0000-0000-000093140000}"/>
    <cellStyle name="40 % - Markeringsfarve3 2 6 2" xfId="10954" xr:uid="{00000000-0005-0000-0000-000094140000}"/>
    <cellStyle name="40 % - Markeringsfarve3 2 6 2 2" xfId="28303" xr:uid="{00000000-0005-0000-0000-000095140000}"/>
    <cellStyle name="40 % - Markeringsfarve3 2 6 2 2 2" xfId="32341" xr:uid="{00000000-0005-0000-0000-000096140000}"/>
    <cellStyle name="40 % - Markeringsfarve3 2 6 2 3" xfId="30910" xr:uid="{00000000-0005-0000-0000-000097140000}"/>
    <cellStyle name="40 % - Markeringsfarve3 2 6 2 4" xfId="28302" xr:uid="{00000000-0005-0000-0000-000098140000}"/>
    <cellStyle name="40 % - Markeringsfarve3 2 6 3" xfId="10955" xr:uid="{00000000-0005-0000-0000-000099140000}"/>
    <cellStyle name="40 % - Markeringsfarve3 2 6 3 2" xfId="31640" xr:uid="{00000000-0005-0000-0000-00009A140000}"/>
    <cellStyle name="40 % - Markeringsfarve3 2 6 3 3" xfId="28304" xr:uid="{00000000-0005-0000-0000-00009B140000}"/>
    <cellStyle name="40 % - Markeringsfarve3 2 6 4" xfId="28305" xr:uid="{00000000-0005-0000-0000-00009C140000}"/>
    <cellStyle name="40 % - Markeringsfarve3 2 6 4 2" xfId="33026" xr:uid="{00000000-0005-0000-0000-00009D140000}"/>
    <cellStyle name="40 % - Markeringsfarve3 2 6 5" xfId="30383" xr:uid="{00000000-0005-0000-0000-00009E140000}"/>
    <cellStyle name="40 % - Markeringsfarve3 2 6 6" xfId="28301" xr:uid="{00000000-0005-0000-0000-00009F140000}"/>
    <cellStyle name="40 % - Markeringsfarve3 2 7" xfId="10956" xr:uid="{00000000-0005-0000-0000-0000A0140000}"/>
    <cellStyle name="40 % - Markeringsfarve3 2 7 2" xfId="10957" xr:uid="{00000000-0005-0000-0000-0000A1140000}"/>
    <cellStyle name="40 % - Markeringsfarve3 2 7 2 2" xfId="28308" xr:uid="{00000000-0005-0000-0000-0000A2140000}"/>
    <cellStyle name="40 % - Markeringsfarve3 2 7 2 2 2" xfId="32458" xr:uid="{00000000-0005-0000-0000-0000A3140000}"/>
    <cellStyle name="40 % - Markeringsfarve3 2 7 2 3" xfId="31009" xr:uid="{00000000-0005-0000-0000-0000A4140000}"/>
    <cellStyle name="40 % - Markeringsfarve3 2 7 2 4" xfId="28307" xr:uid="{00000000-0005-0000-0000-0000A5140000}"/>
    <cellStyle name="40 % - Markeringsfarve3 2 7 3" xfId="10958" xr:uid="{00000000-0005-0000-0000-0000A6140000}"/>
    <cellStyle name="40 % - Markeringsfarve3 2 7 3 2" xfId="31757" xr:uid="{00000000-0005-0000-0000-0000A7140000}"/>
    <cellStyle name="40 % - Markeringsfarve3 2 7 3 3" xfId="28309" xr:uid="{00000000-0005-0000-0000-0000A8140000}"/>
    <cellStyle name="40 % - Markeringsfarve3 2 7 4" xfId="28310" xr:uid="{00000000-0005-0000-0000-0000A9140000}"/>
    <cellStyle name="40 % - Markeringsfarve3 2 7 4 2" xfId="33226" xr:uid="{00000000-0005-0000-0000-0000AA140000}"/>
    <cellStyle name="40 % - Markeringsfarve3 2 7 5" xfId="30384" xr:uid="{00000000-0005-0000-0000-0000AB140000}"/>
    <cellStyle name="40 % - Markeringsfarve3 2 7 6" xfId="28306" xr:uid="{00000000-0005-0000-0000-0000AC140000}"/>
    <cellStyle name="40 % - Markeringsfarve3 2 8" xfId="10959" xr:uid="{00000000-0005-0000-0000-0000AD140000}"/>
    <cellStyle name="40 % - Markeringsfarve3 2 8 2" xfId="10960" xr:uid="{00000000-0005-0000-0000-0000AE140000}"/>
    <cellStyle name="40 % - Markeringsfarve3 2 8 2 2" xfId="28313" xr:uid="{00000000-0005-0000-0000-0000AF140000}"/>
    <cellStyle name="40 % - Markeringsfarve3 2 8 2 2 2" xfId="32617" xr:uid="{00000000-0005-0000-0000-0000B0140000}"/>
    <cellStyle name="40 % - Markeringsfarve3 2 8 2 3" xfId="31137" xr:uid="{00000000-0005-0000-0000-0000B1140000}"/>
    <cellStyle name="40 % - Markeringsfarve3 2 8 2 4" xfId="28312" xr:uid="{00000000-0005-0000-0000-0000B2140000}"/>
    <cellStyle name="40 % - Markeringsfarve3 2 8 3" xfId="10961" xr:uid="{00000000-0005-0000-0000-0000B3140000}"/>
    <cellStyle name="40 % - Markeringsfarve3 2 8 3 2" xfId="31917" xr:uid="{00000000-0005-0000-0000-0000B4140000}"/>
    <cellStyle name="40 % - Markeringsfarve3 2 8 3 3" xfId="28314" xr:uid="{00000000-0005-0000-0000-0000B5140000}"/>
    <cellStyle name="40 % - Markeringsfarve3 2 8 4" xfId="28315" xr:uid="{00000000-0005-0000-0000-0000B6140000}"/>
    <cellStyle name="40 % - Markeringsfarve3 2 8 4 2" xfId="32952" xr:uid="{00000000-0005-0000-0000-0000B7140000}"/>
    <cellStyle name="40 % - Markeringsfarve3 2 8 5" xfId="30385" xr:uid="{00000000-0005-0000-0000-0000B8140000}"/>
    <cellStyle name="40 % - Markeringsfarve3 2 8 6" xfId="28311" xr:uid="{00000000-0005-0000-0000-0000B9140000}"/>
    <cellStyle name="40 % - Markeringsfarve3 2 9" xfId="10962" xr:uid="{00000000-0005-0000-0000-0000BA140000}"/>
    <cellStyle name="40 % - Markeringsfarve3 2 9 2" xfId="10963" xr:uid="{00000000-0005-0000-0000-0000BB140000}"/>
    <cellStyle name="40 % - Markeringsfarve3 2 9 2 2" xfId="32001" xr:uid="{00000000-0005-0000-0000-0000BC140000}"/>
    <cellStyle name="40 % - Markeringsfarve3 2 9 2 3" xfId="28317" xr:uid="{00000000-0005-0000-0000-0000BD140000}"/>
    <cellStyle name="40 % - Markeringsfarve3 2 9 3" xfId="30609" xr:uid="{00000000-0005-0000-0000-0000BE140000}"/>
    <cellStyle name="40 % - Markeringsfarve3 2 9 4" xfId="28316" xr:uid="{00000000-0005-0000-0000-0000BF140000}"/>
    <cellStyle name="40 % - Markeringsfarve3 3" xfId="872" xr:uid="{00000000-0005-0000-0000-0000C0140000}"/>
    <cellStyle name="40 % - Markeringsfarve3 3 10" xfId="10964" xr:uid="{00000000-0005-0000-0000-0000C1140000}"/>
    <cellStyle name="40 % - Markeringsfarve3 3 10 2" xfId="31224" xr:uid="{00000000-0005-0000-0000-0000C2140000}"/>
    <cellStyle name="40 % - Markeringsfarve3 3 10 3" xfId="28319" xr:uid="{00000000-0005-0000-0000-0000C3140000}"/>
    <cellStyle name="40 % - Markeringsfarve3 3 11" xfId="28320" xr:uid="{00000000-0005-0000-0000-0000C4140000}"/>
    <cellStyle name="40 % - Markeringsfarve3 3 11 2" xfId="33194" xr:uid="{00000000-0005-0000-0000-0000C5140000}"/>
    <cellStyle name="40 % - Markeringsfarve3 3 12" xfId="30386" xr:uid="{00000000-0005-0000-0000-0000C6140000}"/>
    <cellStyle name="40 % - Markeringsfarve3 3 13" xfId="28318" xr:uid="{00000000-0005-0000-0000-0000C7140000}"/>
    <cellStyle name="40 % - Markeringsfarve3 3 2" xfId="873" xr:uid="{00000000-0005-0000-0000-0000C8140000}"/>
    <cellStyle name="40 % - Markeringsfarve3 3 2 10" xfId="30387" xr:uid="{00000000-0005-0000-0000-0000C9140000}"/>
    <cellStyle name="40 % - Markeringsfarve3 3 2 11" xfId="28321" xr:uid="{00000000-0005-0000-0000-0000CA140000}"/>
    <cellStyle name="40 % - Markeringsfarve3 3 2 2" xfId="10965" xr:uid="{00000000-0005-0000-0000-0000CB140000}"/>
    <cellStyle name="40 % - Markeringsfarve3 3 2 2 2" xfId="10966" xr:uid="{00000000-0005-0000-0000-0000CC140000}"/>
    <cellStyle name="40 % - Markeringsfarve3 3 2 2 2 2" xfId="28324" xr:uid="{00000000-0005-0000-0000-0000CD140000}"/>
    <cellStyle name="40 % - Markeringsfarve3 3 2 2 2 2 2" xfId="32132" xr:uid="{00000000-0005-0000-0000-0000CE140000}"/>
    <cellStyle name="40 % - Markeringsfarve3 3 2 2 2 3" xfId="30731" xr:uid="{00000000-0005-0000-0000-0000CF140000}"/>
    <cellStyle name="40 % - Markeringsfarve3 3 2 2 2 4" xfId="28323" xr:uid="{00000000-0005-0000-0000-0000D0140000}"/>
    <cellStyle name="40 % - Markeringsfarve3 3 2 2 3" xfId="10967" xr:uid="{00000000-0005-0000-0000-0000D1140000}"/>
    <cellStyle name="40 % - Markeringsfarve3 3 2 2 3 2" xfId="31385" xr:uid="{00000000-0005-0000-0000-0000D2140000}"/>
    <cellStyle name="40 % - Markeringsfarve3 3 2 2 3 3" xfId="28325" xr:uid="{00000000-0005-0000-0000-0000D3140000}"/>
    <cellStyle name="40 % - Markeringsfarve3 3 2 2 4" xfId="28326" xr:uid="{00000000-0005-0000-0000-0000D4140000}"/>
    <cellStyle name="40 % - Markeringsfarve3 3 2 2 4 2" xfId="33155" xr:uid="{00000000-0005-0000-0000-0000D5140000}"/>
    <cellStyle name="40 % - Markeringsfarve3 3 2 2 5" xfId="30388" xr:uid="{00000000-0005-0000-0000-0000D6140000}"/>
    <cellStyle name="40 % - Markeringsfarve3 3 2 2 6" xfId="28322" xr:uid="{00000000-0005-0000-0000-0000D7140000}"/>
    <cellStyle name="40 % - Markeringsfarve3 3 2 3" xfId="10968" xr:uid="{00000000-0005-0000-0000-0000D8140000}"/>
    <cellStyle name="40 % - Markeringsfarve3 3 2 3 2" xfId="10969" xr:uid="{00000000-0005-0000-0000-0000D9140000}"/>
    <cellStyle name="40 % - Markeringsfarve3 3 2 3 2 2" xfId="28329" xr:uid="{00000000-0005-0000-0000-0000DA140000}"/>
    <cellStyle name="40 % - Markeringsfarve3 3 2 3 2 2 2" xfId="32268" xr:uid="{00000000-0005-0000-0000-0000DB140000}"/>
    <cellStyle name="40 % - Markeringsfarve3 3 2 3 2 3" xfId="30839" xr:uid="{00000000-0005-0000-0000-0000DC140000}"/>
    <cellStyle name="40 % - Markeringsfarve3 3 2 3 2 4" xfId="28328" xr:uid="{00000000-0005-0000-0000-0000DD140000}"/>
    <cellStyle name="40 % - Markeringsfarve3 3 2 3 3" xfId="10970" xr:uid="{00000000-0005-0000-0000-0000DE140000}"/>
    <cellStyle name="40 % - Markeringsfarve3 3 2 3 3 2" xfId="31521" xr:uid="{00000000-0005-0000-0000-0000DF140000}"/>
    <cellStyle name="40 % - Markeringsfarve3 3 2 3 3 3" xfId="28330" xr:uid="{00000000-0005-0000-0000-0000E0140000}"/>
    <cellStyle name="40 % - Markeringsfarve3 3 2 3 4" xfId="28331" xr:uid="{00000000-0005-0000-0000-0000E1140000}"/>
    <cellStyle name="40 % - Markeringsfarve3 3 2 3 4 2" xfId="32883" xr:uid="{00000000-0005-0000-0000-0000E2140000}"/>
    <cellStyle name="40 % - Markeringsfarve3 3 2 3 5" xfId="30389" xr:uid="{00000000-0005-0000-0000-0000E3140000}"/>
    <cellStyle name="40 % - Markeringsfarve3 3 2 3 6" xfId="28327" xr:uid="{00000000-0005-0000-0000-0000E4140000}"/>
    <cellStyle name="40 % - Markeringsfarve3 3 2 4" xfId="10971" xr:uid="{00000000-0005-0000-0000-0000E5140000}"/>
    <cellStyle name="40 % - Markeringsfarve3 3 2 4 2" xfId="10972" xr:uid="{00000000-0005-0000-0000-0000E6140000}"/>
    <cellStyle name="40 % - Markeringsfarve3 3 2 4 2 2" xfId="28334" xr:uid="{00000000-0005-0000-0000-0000E7140000}"/>
    <cellStyle name="40 % - Markeringsfarve3 3 2 4 2 2 2" xfId="32368" xr:uid="{00000000-0005-0000-0000-0000E8140000}"/>
    <cellStyle name="40 % - Markeringsfarve3 3 2 4 2 3" xfId="30933" xr:uid="{00000000-0005-0000-0000-0000E9140000}"/>
    <cellStyle name="40 % - Markeringsfarve3 3 2 4 2 4" xfId="28333" xr:uid="{00000000-0005-0000-0000-0000EA140000}"/>
    <cellStyle name="40 % - Markeringsfarve3 3 2 4 3" xfId="10973" xr:uid="{00000000-0005-0000-0000-0000EB140000}"/>
    <cellStyle name="40 % - Markeringsfarve3 3 2 4 3 2" xfId="31667" xr:uid="{00000000-0005-0000-0000-0000EC140000}"/>
    <cellStyle name="40 % - Markeringsfarve3 3 2 4 3 3" xfId="28335" xr:uid="{00000000-0005-0000-0000-0000ED140000}"/>
    <cellStyle name="40 % - Markeringsfarve3 3 2 4 4" xfId="28336" xr:uid="{00000000-0005-0000-0000-0000EE140000}"/>
    <cellStyle name="40 % - Markeringsfarve3 3 2 4 4 2" xfId="33095" xr:uid="{00000000-0005-0000-0000-0000EF140000}"/>
    <cellStyle name="40 % - Markeringsfarve3 3 2 4 5" xfId="30390" xr:uid="{00000000-0005-0000-0000-0000F0140000}"/>
    <cellStyle name="40 % - Markeringsfarve3 3 2 4 6" xfId="28332" xr:uid="{00000000-0005-0000-0000-0000F1140000}"/>
    <cellStyle name="40 % - Markeringsfarve3 3 2 5" xfId="10974" xr:uid="{00000000-0005-0000-0000-0000F2140000}"/>
    <cellStyle name="40 % - Markeringsfarve3 3 2 5 2" xfId="10975" xr:uid="{00000000-0005-0000-0000-0000F3140000}"/>
    <cellStyle name="40 % - Markeringsfarve3 3 2 5 2 2" xfId="28339" xr:uid="{00000000-0005-0000-0000-0000F4140000}"/>
    <cellStyle name="40 % - Markeringsfarve3 3 2 5 2 2 2" xfId="32485" xr:uid="{00000000-0005-0000-0000-0000F5140000}"/>
    <cellStyle name="40 % - Markeringsfarve3 3 2 5 2 3" xfId="31032" xr:uid="{00000000-0005-0000-0000-0000F6140000}"/>
    <cellStyle name="40 % - Markeringsfarve3 3 2 5 2 4" xfId="28338" xr:uid="{00000000-0005-0000-0000-0000F7140000}"/>
    <cellStyle name="40 % - Markeringsfarve3 3 2 5 3" xfId="10976" xr:uid="{00000000-0005-0000-0000-0000F8140000}"/>
    <cellStyle name="40 % - Markeringsfarve3 3 2 5 3 2" xfId="31784" xr:uid="{00000000-0005-0000-0000-0000F9140000}"/>
    <cellStyle name="40 % - Markeringsfarve3 3 2 5 3 3" xfId="28340" xr:uid="{00000000-0005-0000-0000-0000FA140000}"/>
    <cellStyle name="40 % - Markeringsfarve3 3 2 5 4" xfId="28341" xr:uid="{00000000-0005-0000-0000-0000FB140000}"/>
    <cellStyle name="40 % - Markeringsfarve3 3 2 5 4 2" xfId="32747" xr:uid="{00000000-0005-0000-0000-0000FC140000}"/>
    <cellStyle name="40 % - Markeringsfarve3 3 2 5 5" xfId="30391" xr:uid="{00000000-0005-0000-0000-0000FD140000}"/>
    <cellStyle name="40 % - Markeringsfarve3 3 2 5 6" xfId="28337" xr:uid="{00000000-0005-0000-0000-0000FE140000}"/>
    <cellStyle name="40 % - Markeringsfarve3 3 2 6" xfId="10977" xr:uid="{00000000-0005-0000-0000-0000FF140000}"/>
    <cellStyle name="40 % - Markeringsfarve3 3 2 6 2" xfId="10978" xr:uid="{00000000-0005-0000-0000-000000150000}"/>
    <cellStyle name="40 % - Markeringsfarve3 3 2 6 2 2" xfId="28344" xr:uid="{00000000-0005-0000-0000-000001150000}"/>
    <cellStyle name="40 % - Markeringsfarve3 3 2 6 2 2 2" xfId="32621" xr:uid="{00000000-0005-0000-0000-000002150000}"/>
    <cellStyle name="40 % - Markeringsfarve3 3 2 6 2 3" xfId="31141" xr:uid="{00000000-0005-0000-0000-000003150000}"/>
    <cellStyle name="40 % - Markeringsfarve3 3 2 6 2 4" xfId="28343" xr:uid="{00000000-0005-0000-0000-000004150000}"/>
    <cellStyle name="40 % - Markeringsfarve3 3 2 6 3" xfId="10979" xr:uid="{00000000-0005-0000-0000-000005150000}"/>
    <cellStyle name="40 % - Markeringsfarve3 3 2 6 3 2" xfId="31921" xr:uid="{00000000-0005-0000-0000-000006150000}"/>
    <cellStyle name="40 % - Markeringsfarve3 3 2 6 3 3" xfId="28345" xr:uid="{00000000-0005-0000-0000-000007150000}"/>
    <cellStyle name="40 % - Markeringsfarve3 3 2 6 4" xfId="28346" xr:uid="{00000000-0005-0000-0000-000008150000}"/>
    <cellStyle name="40 % - Markeringsfarve3 3 2 6 4 2" xfId="33068" xr:uid="{00000000-0005-0000-0000-000009150000}"/>
    <cellStyle name="40 % - Markeringsfarve3 3 2 6 5" xfId="30392" xr:uid="{00000000-0005-0000-0000-00000A150000}"/>
    <cellStyle name="40 % - Markeringsfarve3 3 2 6 6" xfId="28342" xr:uid="{00000000-0005-0000-0000-00000B150000}"/>
    <cellStyle name="40 % - Markeringsfarve3 3 2 7" xfId="10980" xr:uid="{00000000-0005-0000-0000-00000C150000}"/>
    <cellStyle name="40 % - Markeringsfarve3 3 2 7 2" xfId="10981" xr:uid="{00000000-0005-0000-0000-00000D150000}"/>
    <cellStyle name="40 % - Markeringsfarve3 3 2 7 2 2" xfId="32024" xr:uid="{00000000-0005-0000-0000-00000E150000}"/>
    <cellStyle name="40 % - Markeringsfarve3 3 2 7 2 3" xfId="28348" xr:uid="{00000000-0005-0000-0000-00000F150000}"/>
    <cellStyle name="40 % - Markeringsfarve3 3 2 7 3" xfId="30632" xr:uid="{00000000-0005-0000-0000-000010150000}"/>
    <cellStyle name="40 % - Markeringsfarve3 3 2 7 4" xfId="28347" xr:uid="{00000000-0005-0000-0000-000011150000}"/>
    <cellStyle name="40 % - Markeringsfarve3 3 2 8" xfId="10982" xr:uid="{00000000-0005-0000-0000-000012150000}"/>
    <cellStyle name="40 % - Markeringsfarve3 3 2 8 2" xfId="31266" xr:uid="{00000000-0005-0000-0000-000013150000}"/>
    <cellStyle name="40 % - Markeringsfarve3 3 2 8 3" xfId="28349" xr:uid="{00000000-0005-0000-0000-000014150000}"/>
    <cellStyle name="40 % - Markeringsfarve3 3 2 9" xfId="28350" xr:uid="{00000000-0005-0000-0000-000015150000}"/>
    <cellStyle name="40 % - Markeringsfarve3 3 2 9 2" xfId="32924" xr:uid="{00000000-0005-0000-0000-000016150000}"/>
    <cellStyle name="40 % - Markeringsfarve3 3 3" xfId="10983" xr:uid="{00000000-0005-0000-0000-000017150000}"/>
    <cellStyle name="40 % - Markeringsfarve3 3 3 10" xfId="30393" xr:uid="{00000000-0005-0000-0000-000018150000}"/>
    <cellStyle name="40 % - Markeringsfarve3 3 3 11" xfId="28351" xr:uid="{00000000-0005-0000-0000-000019150000}"/>
    <cellStyle name="40 % - Markeringsfarve3 3 3 2" xfId="10984" xr:uid="{00000000-0005-0000-0000-00001A150000}"/>
    <cellStyle name="40 % - Markeringsfarve3 3 3 2 2" xfId="10985" xr:uid="{00000000-0005-0000-0000-00001B150000}"/>
    <cellStyle name="40 % - Markeringsfarve3 3 3 2 2 2" xfId="28354" xr:uid="{00000000-0005-0000-0000-00001C150000}"/>
    <cellStyle name="40 % - Markeringsfarve3 3 3 2 2 2 2" xfId="32171" xr:uid="{00000000-0005-0000-0000-00001D150000}"/>
    <cellStyle name="40 % - Markeringsfarve3 3 3 2 2 3" xfId="30764" xr:uid="{00000000-0005-0000-0000-00001E150000}"/>
    <cellStyle name="40 % - Markeringsfarve3 3 3 2 2 4" xfId="28353" xr:uid="{00000000-0005-0000-0000-00001F150000}"/>
    <cellStyle name="40 % - Markeringsfarve3 3 3 2 3" xfId="10986" xr:uid="{00000000-0005-0000-0000-000020150000}"/>
    <cellStyle name="40 % - Markeringsfarve3 3 3 2 3 2" xfId="31424" xr:uid="{00000000-0005-0000-0000-000021150000}"/>
    <cellStyle name="40 % - Markeringsfarve3 3 3 2 3 3" xfId="28355" xr:uid="{00000000-0005-0000-0000-000022150000}"/>
    <cellStyle name="40 % - Markeringsfarve3 3 3 2 4" xfId="28356" xr:uid="{00000000-0005-0000-0000-000023150000}"/>
    <cellStyle name="40 % - Markeringsfarve3 3 3 2 4 2" xfId="32677" xr:uid="{00000000-0005-0000-0000-000024150000}"/>
    <cellStyle name="40 % - Markeringsfarve3 3 3 2 5" xfId="30394" xr:uid="{00000000-0005-0000-0000-000025150000}"/>
    <cellStyle name="40 % - Markeringsfarve3 3 3 2 6" xfId="28352" xr:uid="{00000000-0005-0000-0000-000026150000}"/>
    <cellStyle name="40 % - Markeringsfarve3 3 3 3" xfId="10987" xr:uid="{00000000-0005-0000-0000-000027150000}"/>
    <cellStyle name="40 % - Markeringsfarve3 3 3 3 2" xfId="10988" xr:uid="{00000000-0005-0000-0000-000028150000}"/>
    <cellStyle name="40 % - Markeringsfarve3 3 3 3 2 2" xfId="28359" xr:uid="{00000000-0005-0000-0000-000029150000}"/>
    <cellStyle name="40 % - Markeringsfarve3 3 3 3 2 2 2" xfId="32269" xr:uid="{00000000-0005-0000-0000-00002A150000}"/>
    <cellStyle name="40 % - Markeringsfarve3 3 3 3 2 3" xfId="30840" xr:uid="{00000000-0005-0000-0000-00002B150000}"/>
    <cellStyle name="40 % - Markeringsfarve3 3 3 3 2 4" xfId="28358" xr:uid="{00000000-0005-0000-0000-00002C150000}"/>
    <cellStyle name="40 % - Markeringsfarve3 3 3 3 3" xfId="10989" xr:uid="{00000000-0005-0000-0000-00002D150000}"/>
    <cellStyle name="40 % - Markeringsfarve3 3 3 3 3 2" xfId="31522" xr:uid="{00000000-0005-0000-0000-00002E150000}"/>
    <cellStyle name="40 % - Markeringsfarve3 3 3 3 3 3" xfId="28360" xr:uid="{00000000-0005-0000-0000-00002F150000}"/>
    <cellStyle name="40 % - Markeringsfarve3 3 3 3 4" xfId="28361" xr:uid="{00000000-0005-0000-0000-000030150000}"/>
    <cellStyle name="40 % - Markeringsfarve3 3 3 3 4 2" xfId="33014" xr:uid="{00000000-0005-0000-0000-000031150000}"/>
    <cellStyle name="40 % - Markeringsfarve3 3 3 3 5" xfId="30395" xr:uid="{00000000-0005-0000-0000-000032150000}"/>
    <cellStyle name="40 % - Markeringsfarve3 3 3 3 6" xfId="28357" xr:uid="{00000000-0005-0000-0000-000033150000}"/>
    <cellStyle name="40 % - Markeringsfarve3 3 3 4" xfId="10990" xr:uid="{00000000-0005-0000-0000-000034150000}"/>
    <cellStyle name="40 % - Markeringsfarve3 3 3 4 2" xfId="10991" xr:uid="{00000000-0005-0000-0000-000035150000}"/>
    <cellStyle name="40 % - Markeringsfarve3 3 3 4 2 2" xfId="28364" xr:uid="{00000000-0005-0000-0000-000036150000}"/>
    <cellStyle name="40 % - Markeringsfarve3 3 3 4 2 2 2" xfId="32407" xr:uid="{00000000-0005-0000-0000-000037150000}"/>
    <cellStyle name="40 % - Markeringsfarve3 3 3 4 2 3" xfId="30966" xr:uid="{00000000-0005-0000-0000-000038150000}"/>
    <cellStyle name="40 % - Markeringsfarve3 3 3 4 2 4" xfId="28363" xr:uid="{00000000-0005-0000-0000-000039150000}"/>
    <cellStyle name="40 % - Markeringsfarve3 3 3 4 3" xfId="10992" xr:uid="{00000000-0005-0000-0000-00003A150000}"/>
    <cellStyle name="40 % - Markeringsfarve3 3 3 4 3 2" xfId="31706" xr:uid="{00000000-0005-0000-0000-00003B150000}"/>
    <cellStyle name="40 % - Markeringsfarve3 3 3 4 3 3" xfId="28365" xr:uid="{00000000-0005-0000-0000-00003C150000}"/>
    <cellStyle name="40 % - Markeringsfarve3 3 3 4 4" xfId="28366" xr:uid="{00000000-0005-0000-0000-00003D150000}"/>
    <cellStyle name="40 % - Markeringsfarve3 3 3 4 4 2" xfId="33225" xr:uid="{00000000-0005-0000-0000-00003E150000}"/>
    <cellStyle name="40 % - Markeringsfarve3 3 3 4 5" xfId="30396" xr:uid="{00000000-0005-0000-0000-00003F150000}"/>
    <cellStyle name="40 % - Markeringsfarve3 3 3 4 6" xfId="28362" xr:uid="{00000000-0005-0000-0000-000040150000}"/>
    <cellStyle name="40 % - Markeringsfarve3 3 3 5" xfId="10993" xr:uid="{00000000-0005-0000-0000-000041150000}"/>
    <cellStyle name="40 % - Markeringsfarve3 3 3 5 2" xfId="10994" xr:uid="{00000000-0005-0000-0000-000042150000}"/>
    <cellStyle name="40 % - Markeringsfarve3 3 3 5 2 2" xfId="28369" xr:uid="{00000000-0005-0000-0000-000043150000}"/>
    <cellStyle name="40 % - Markeringsfarve3 3 3 5 2 2 2" xfId="32524" xr:uid="{00000000-0005-0000-0000-000044150000}"/>
    <cellStyle name="40 % - Markeringsfarve3 3 3 5 2 3" xfId="31065" xr:uid="{00000000-0005-0000-0000-000045150000}"/>
    <cellStyle name="40 % - Markeringsfarve3 3 3 5 2 4" xfId="28368" xr:uid="{00000000-0005-0000-0000-000046150000}"/>
    <cellStyle name="40 % - Markeringsfarve3 3 3 5 3" xfId="10995" xr:uid="{00000000-0005-0000-0000-000047150000}"/>
    <cellStyle name="40 % - Markeringsfarve3 3 3 5 3 2" xfId="31823" xr:uid="{00000000-0005-0000-0000-000048150000}"/>
    <cellStyle name="40 % - Markeringsfarve3 3 3 5 3 3" xfId="28370" xr:uid="{00000000-0005-0000-0000-000049150000}"/>
    <cellStyle name="40 % - Markeringsfarve3 3 3 5 4" xfId="28371" xr:uid="{00000000-0005-0000-0000-00004A150000}"/>
    <cellStyle name="40 % - Markeringsfarve3 3 3 5 4 2" xfId="32951" xr:uid="{00000000-0005-0000-0000-00004B150000}"/>
    <cellStyle name="40 % - Markeringsfarve3 3 3 5 5" xfId="30397" xr:uid="{00000000-0005-0000-0000-00004C150000}"/>
    <cellStyle name="40 % - Markeringsfarve3 3 3 5 6" xfId="28367" xr:uid="{00000000-0005-0000-0000-00004D150000}"/>
    <cellStyle name="40 % - Markeringsfarve3 3 3 6" xfId="10996" xr:uid="{00000000-0005-0000-0000-00004E150000}"/>
    <cellStyle name="40 % - Markeringsfarve3 3 3 6 2" xfId="10997" xr:uid="{00000000-0005-0000-0000-00004F150000}"/>
    <cellStyle name="40 % - Markeringsfarve3 3 3 6 2 2" xfId="28374" xr:uid="{00000000-0005-0000-0000-000050150000}"/>
    <cellStyle name="40 % - Markeringsfarve3 3 3 6 2 2 2" xfId="32622" xr:uid="{00000000-0005-0000-0000-000051150000}"/>
    <cellStyle name="40 % - Markeringsfarve3 3 3 6 2 3" xfId="31142" xr:uid="{00000000-0005-0000-0000-000052150000}"/>
    <cellStyle name="40 % - Markeringsfarve3 3 3 6 2 4" xfId="28373" xr:uid="{00000000-0005-0000-0000-000053150000}"/>
    <cellStyle name="40 % - Markeringsfarve3 3 3 6 3" xfId="10998" xr:uid="{00000000-0005-0000-0000-000054150000}"/>
    <cellStyle name="40 % - Markeringsfarve3 3 3 6 3 2" xfId="31922" xr:uid="{00000000-0005-0000-0000-000055150000}"/>
    <cellStyle name="40 % - Markeringsfarve3 3 3 6 3 3" xfId="28375" xr:uid="{00000000-0005-0000-0000-000056150000}"/>
    <cellStyle name="40 % - Markeringsfarve3 3 3 6 4" xfId="28376" xr:uid="{00000000-0005-0000-0000-000057150000}"/>
    <cellStyle name="40 % - Markeringsfarve3 3 3 6 4 2" xfId="33182" xr:uid="{00000000-0005-0000-0000-000058150000}"/>
    <cellStyle name="40 % - Markeringsfarve3 3 3 6 5" xfId="30398" xr:uid="{00000000-0005-0000-0000-000059150000}"/>
    <cellStyle name="40 % - Markeringsfarve3 3 3 6 6" xfId="28372" xr:uid="{00000000-0005-0000-0000-00005A150000}"/>
    <cellStyle name="40 % - Markeringsfarve3 3 3 7" xfId="10999" xr:uid="{00000000-0005-0000-0000-00005B150000}"/>
    <cellStyle name="40 % - Markeringsfarve3 3 3 7 2" xfId="11000" xr:uid="{00000000-0005-0000-0000-00005C150000}"/>
    <cellStyle name="40 % - Markeringsfarve3 3 3 7 2 2" xfId="32057" xr:uid="{00000000-0005-0000-0000-00005D150000}"/>
    <cellStyle name="40 % - Markeringsfarve3 3 3 7 2 3" xfId="28378" xr:uid="{00000000-0005-0000-0000-00005E150000}"/>
    <cellStyle name="40 % - Markeringsfarve3 3 3 7 3" xfId="30665" xr:uid="{00000000-0005-0000-0000-00005F150000}"/>
    <cellStyle name="40 % - Markeringsfarve3 3 3 7 4" xfId="28377" xr:uid="{00000000-0005-0000-0000-000060150000}"/>
    <cellStyle name="40 % - Markeringsfarve3 3 3 8" xfId="11001" xr:uid="{00000000-0005-0000-0000-000061150000}"/>
    <cellStyle name="40 % - Markeringsfarve3 3 3 8 2" xfId="31305" xr:uid="{00000000-0005-0000-0000-000062150000}"/>
    <cellStyle name="40 % - Markeringsfarve3 3 3 8 3" xfId="28379" xr:uid="{00000000-0005-0000-0000-000063150000}"/>
    <cellStyle name="40 % - Markeringsfarve3 3 3 9" xfId="28380" xr:uid="{00000000-0005-0000-0000-000064150000}"/>
    <cellStyle name="40 % - Markeringsfarve3 3 3 9 2" xfId="32721" xr:uid="{00000000-0005-0000-0000-000065150000}"/>
    <cellStyle name="40 % - Markeringsfarve3 3 4" xfId="11002" xr:uid="{00000000-0005-0000-0000-000066150000}"/>
    <cellStyle name="40 % - Markeringsfarve3 3 4 2" xfId="11003" xr:uid="{00000000-0005-0000-0000-000067150000}"/>
    <cellStyle name="40 % - Markeringsfarve3 3 4 2 2" xfId="28383" xr:uid="{00000000-0005-0000-0000-000068150000}"/>
    <cellStyle name="40 % - Markeringsfarve3 3 4 2 2 2" xfId="32093" xr:uid="{00000000-0005-0000-0000-000069150000}"/>
    <cellStyle name="40 % - Markeringsfarve3 3 4 2 3" xfId="30698" xr:uid="{00000000-0005-0000-0000-00006A150000}"/>
    <cellStyle name="40 % - Markeringsfarve3 3 4 2 4" xfId="28382" xr:uid="{00000000-0005-0000-0000-00006B150000}"/>
    <cellStyle name="40 % - Markeringsfarve3 3 4 3" xfId="11004" xr:uid="{00000000-0005-0000-0000-00006C150000}"/>
    <cellStyle name="40 % - Markeringsfarve3 3 4 3 2" xfId="31346" xr:uid="{00000000-0005-0000-0000-00006D150000}"/>
    <cellStyle name="40 % - Markeringsfarve3 3 4 3 3" xfId="28384" xr:uid="{00000000-0005-0000-0000-00006E150000}"/>
    <cellStyle name="40 % - Markeringsfarve3 3 4 4" xfId="28385" xr:uid="{00000000-0005-0000-0000-00006F150000}"/>
    <cellStyle name="40 % - Markeringsfarve3 3 4 4 2" xfId="32911" xr:uid="{00000000-0005-0000-0000-000070150000}"/>
    <cellStyle name="40 % - Markeringsfarve3 3 4 5" xfId="30399" xr:uid="{00000000-0005-0000-0000-000071150000}"/>
    <cellStyle name="40 % - Markeringsfarve3 3 4 6" xfId="28381" xr:uid="{00000000-0005-0000-0000-000072150000}"/>
    <cellStyle name="40 % - Markeringsfarve3 3 5" xfId="11005" xr:uid="{00000000-0005-0000-0000-000073150000}"/>
    <cellStyle name="40 % - Markeringsfarve3 3 5 2" xfId="11006" xr:uid="{00000000-0005-0000-0000-000074150000}"/>
    <cellStyle name="40 % - Markeringsfarve3 3 5 2 2" xfId="28388" xr:uid="{00000000-0005-0000-0000-000075150000}"/>
    <cellStyle name="40 % - Markeringsfarve3 3 5 2 2 2" xfId="32267" xr:uid="{00000000-0005-0000-0000-000076150000}"/>
    <cellStyle name="40 % - Markeringsfarve3 3 5 2 3" xfId="30838" xr:uid="{00000000-0005-0000-0000-000077150000}"/>
    <cellStyle name="40 % - Markeringsfarve3 3 5 2 4" xfId="28387" xr:uid="{00000000-0005-0000-0000-000078150000}"/>
    <cellStyle name="40 % - Markeringsfarve3 3 5 3" xfId="11007" xr:uid="{00000000-0005-0000-0000-000079150000}"/>
    <cellStyle name="40 % - Markeringsfarve3 3 5 3 2" xfId="31520" xr:uid="{00000000-0005-0000-0000-00007A150000}"/>
    <cellStyle name="40 % - Markeringsfarve3 3 5 3 3" xfId="28389" xr:uid="{00000000-0005-0000-0000-00007B150000}"/>
    <cellStyle name="40 % - Markeringsfarve3 3 5 4" xfId="28390" xr:uid="{00000000-0005-0000-0000-00007C150000}"/>
    <cellStyle name="40 % - Markeringsfarve3 3 5 4 2" xfId="33143" xr:uid="{00000000-0005-0000-0000-00007D150000}"/>
    <cellStyle name="40 % - Markeringsfarve3 3 5 5" xfId="30400" xr:uid="{00000000-0005-0000-0000-00007E150000}"/>
    <cellStyle name="40 % - Markeringsfarve3 3 5 6" xfId="28386" xr:uid="{00000000-0005-0000-0000-00007F150000}"/>
    <cellStyle name="40 % - Markeringsfarve3 3 6" xfId="11008" xr:uid="{00000000-0005-0000-0000-000080150000}"/>
    <cellStyle name="40 % - Markeringsfarve3 3 6 2" xfId="11009" xr:uid="{00000000-0005-0000-0000-000081150000}"/>
    <cellStyle name="40 % - Markeringsfarve3 3 6 2 2" xfId="28393" xr:uid="{00000000-0005-0000-0000-000082150000}"/>
    <cellStyle name="40 % - Markeringsfarve3 3 6 2 2 2" xfId="32329" xr:uid="{00000000-0005-0000-0000-000083150000}"/>
    <cellStyle name="40 % - Markeringsfarve3 3 6 2 3" xfId="30900" xr:uid="{00000000-0005-0000-0000-000084150000}"/>
    <cellStyle name="40 % - Markeringsfarve3 3 6 2 4" xfId="28392" xr:uid="{00000000-0005-0000-0000-000085150000}"/>
    <cellStyle name="40 % - Markeringsfarve3 3 6 3" xfId="11010" xr:uid="{00000000-0005-0000-0000-000086150000}"/>
    <cellStyle name="40 % - Markeringsfarve3 3 6 3 2" xfId="31628" xr:uid="{00000000-0005-0000-0000-000087150000}"/>
    <cellStyle name="40 % - Markeringsfarve3 3 6 3 3" xfId="28394" xr:uid="{00000000-0005-0000-0000-000088150000}"/>
    <cellStyle name="40 % - Markeringsfarve3 3 6 4" xfId="28395" xr:uid="{00000000-0005-0000-0000-000089150000}"/>
    <cellStyle name="40 % - Markeringsfarve3 3 6 4 2" xfId="32870" xr:uid="{00000000-0005-0000-0000-00008A150000}"/>
    <cellStyle name="40 % - Markeringsfarve3 3 6 5" xfId="30401" xr:uid="{00000000-0005-0000-0000-00008B150000}"/>
    <cellStyle name="40 % - Markeringsfarve3 3 6 6" xfId="28391" xr:uid="{00000000-0005-0000-0000-00008C150000}"/>
    <cellStyle name="40 % - Markeringsfarve3 3 7" xfId="11011" xr:uid="{00000000-0005-0000-0000-00008D150000}"/>
    <cellStyle name="40 % - Markeringsfarve3 3 7 2" xfId="11012" xr:uid="{00000000-0005-0000-0000-00008E150000}"/>
    <cellStyle name="40 % - Markeringsfarve3 3 7 2 2" xfId="28398" xr:uid="{00000000-0005-0000-0000-00008F150000}"/>
    <cellStyle name="40 % - Markeringsfarve3 3 7 2 2 2" xfId="32446" xr:uid="{00000000-0005-0000-0000-000090150000}"/>
    <cellStyle name="40 % - Markeringsfarve3 3 7 2 3" xfId="30999" xr:uid="{00000000-0005-0000-0000-000091150000}"/>
    <cellStyle name="40 % - Markeringsfarve3 3 7 2 4" xfId="28397" xr:uid="{00000000-0005-0000-0000-000092150000}"/>
    <cellStyle name="40 % - Markeringsfarve3 3 7 3" xfId="11013" xr:uid="{00000000-0005-0000-0000-000093150000}"/>
    <cellStyle name="40 % - Markeringsfarve3 3 7 3 2" xfId="31745" xr:uid="{00000000-0005-0000-0000-000094150000}"/>
    <cellStyle name="40 % - Markeringsfarve3 3 7 3 3" xfId="28399" xr:uid="{00000000-0005-0000-0000-000095150000}"/>
    <cellStyle name="40 % - Markeringsfarve3 3 7 4" xfId="28400" xr:uid="{00000000-0005-0000-0000-000096150000}"/>
    <cellStyle name="40 % - Markeringsfarve3 3 7 4 2" xfId="33094" xr:uid="{00000000-0005-0000-0000-000097150000}"/>
    <cellStyle name="40 % - Markeringsfarve3 3 7 5" xfId="30402" xr:uid="{00000000-0005-0000-0000-000098150000}"/>
    <cellStyle name="40 % - Markeringsfarve3 3 7 6" xfId="28396" xr:uid="{00000000-0005-0000-0000-000099150000}"/>
    <cellStyle name="40 % - Markeringsfarve3 3 8" xfId="11014" xr:uid="{00000000-0005-0000-0000-00009A150000}"/>
    <cellStyle name="40 % - Markeringsfarve3 3 8 2" xfId="11015" xr:uid="{00000000-0005-0000-0000-00009B150000}"/>
    <cellStyle name="40 % - Markeringsfarve3 3 8 2 2" xfId="28403" xr:uid="{00000000-0005-0000-0000-00009C150000}"/>
    <cellStyle name="40 % - Markeringsfarve3 3 8 2 2 2" xfId="32620" xr:uid="{00000000-0005-0000-0000-00009D150000}"/>
    <cellStyle name="40 % - Markeringsfarve3 3 8 2 3" xfId="31140" xr:uid="{00000000-0005-0000-0000-00009E150000}"/>
    <cellStyle name="40 % - Markeringsfarve3 3 8 2 4" xfId="28402" xr:uid="{00000000-0005-0000-0000-00009F150000}"/>
    <cellStyle name="40 % - Markeringsfarve3 3 8 3" xfId="11016" xr:uid="{00000000-0005-0000-0000-0000A0150000}"/>
    <cellStyle name="40 % - Markeringsfarve3 3 8 3 2" xfId="31920" xr:uid="{00000000-0005-0000-0000-0000A1150000}"/>
    <cellStyle name="40 % - Markeringsfarve3 3 8 3 3" xfId="28404" xr:uid="{00000000-0005-0000-0000-0000A2150000}"/>
    <cellStyle name="40 % - Markeringsfarve3 3 8 4" xfId="28405" xr:uid="{00000000-0005-0000-0000-0000A3150000}"/>
    <cellStyle name="40 % - Markeringsfarve3 3 8 4 2" xfId="32746" xr:uid="{00000000-0005-0000-0000-0000A4150000}"/>
    <cellStyle name="40 % - Markeringsfarve3 3 8 5" xfId="30403" xr:uid="{00000000-0005-0000-0000-0000A5150000}"/>
    <cellStyle name="40 % - Markeringsfarve3 3 8 6" xfId="28401" xr:uid="{00000000-0005-0000-0000-0000A6150000}"/>
    <cellStyle name="40 % - Markeringsfarve3 3 9" xfId="11017" xr:uid="{00000000-0005-0000-0000-0000A7150000}"/>
    <cellStyle name="40 % - Markeringsfarve3 3 9 2" xfId="11018" xr:uid="{00000000-0005-0000-0000-0000A8150000}"/>
    <cellStyle name="40 % - Markeringsfarve3 3 9 2 2" xfId="31991" xr:uid="{00000000-0005-0000-0000-0000A9150000}"/>
    <cellStyle name="40 % - Markeringsfarve3 3 9 2 3" xfId="28407" xr:uid="{00000000-0005-0000-0000-0000AA150000}"/>
    <cellStyle name="40 % - Markeringsfarve3 3 9 3" xfId="30599" xr:uid="{00000000-0005-0000-0000-0000AB150000}"/>
    <cellStyle name="40 % - Markeringsfarve3 3 9 4" xfId="28406" xr:uid="{00000000-0005-0000-0000-0000AC150000}"/>
    <cellStyle name="40 % - Markeringsfarve3 4" xfId="874" xr:uid="{00000000-0005-0000-0000-0000AD150000}"/>
    <cellStyle name="40 % - Markeringsfarve3 4 10" xfId="30404" xr:uid="{00000000-0005-0000-0000-0000AE150000}"/>
    <cellStyle name="40 % - Markeringsfarve3 4 11" xfId="28408" xr:uid="{00000000-0005-0000-0000-0000AF150000}"/>
    <cellStyle name="40 % - Markeringsfarve3 4 2" xfId="875" xr:uid="{00000000-0005-0000-0000-0000B0150000}"/>
    <cellStyle name="40 % - Markeringsfarve3 4 2 2" xfId="11019" xr:uid="{00000000-0005-0000-0000-0000B1150000}"/>
    <cellStyle name="40 % - Markeringsfarve3 4 2 2 2" xfId="28411" xr:uid="{00000000-0005-0000-0000-0000B2150000}"/>
    <cellStyle name="40 % - Markeringsfarve3 4 2 2 2 2" xfId="32118" xr:uid="{00000000-0005-0000-0000-0000B3150000}"/>
    <cellStyle name="40 % - Markeringsfarve3 4 2 2 3" xfId="30719" xr:uid="{00000000-0005-0000-0000-0000B4150000}"/>
    <cellStyle name="40 % - Markeringsfarve3 4 2 2 4" xfId="28410" xr:uid="{00000000-0005-0000-0000-0000B5150000}"/>
    <cellStyle name="40 % - Markeringsfarve3 4 2 3" xfId="11020" xr:uid="{00000000-0005-0000-0000-0000B6150000}"/>
    <cellStyle name="40 % - Markeringsfarve3 4 2 3 2" xfId="31371" xr:uid="{00000000-0005-0000-0000-0000B7150000}"/>
    <cellStyle name="40 % - Markeringsfarve3 4 2 3 3" xfId="28412" xr:uid="{00000000-0005-0000-0000-0000B8150000}"/>
    <cellStyle name="40 % - Markeringsfarve3 4 2 4" xfId="28413" xr:uid="{00000000-0005-0000-0000-0000B9150000}"/>
    <cellStyle name="40 % - Markeringsfarve3 4 2 4 2" xfId="32708" xr:uid="{00000000-0005-0000-0000-0000BA150000}"/>
    <cellStyle name="40 % - Markeringsfarve3 4 2 5" xfId="30405" xr:uid="{00000000-0005-0000-0000-0000BB150000}"/>
    <cellStyle name="40 % - Markeringsfarve3 4 2 6" xfId="28409" xr:uid="{00000000-0005-0000-0000-0000BC150000}"/>
    <cellStyle name="40 % - Markeringsfarve3 4 3" xfId="11021" xr:uid="{00000000-0005-0000-0000-0000BD150000}"/>
    <cellStyle name="40 % - Markeringsfarve3 4 3 2" xfId="11022" xr:uid="{00000000-0005-0000-0000-0000BE150000}"/>
    <cellStyle name="40 % - Markeringsfarve3 4 3 2 2" xfId="28416" xr:uid="{00000000-0005-0000-0000-0000BF150000}"/>
    <cellStyle name="40 % - Markeringsfarve3 4 3 2 2 2" xfId="32270" xr:uid="{00000000-0005-0000-0000-0000C0150000}"/>
    <cellStyle name="40 % - Markeringsfarve3 4 3 2 3" xfId="30841" xr:uid="{00000000-0005-0000-0000-0000C1150000}"/>
    <cellStyle name="40 % - Markeringsfarve3 4 3 2 4" xfId="28415" xr:uid="{00000000-0005-0000-0000-0000C2150000}"/>
    <cellStyle name="40 % - Markeringsfarve3 4 3 3" xfId="11023" xr:uid="{00000000-0005-0000-0000-0000C3150000}"/>
    <cellStyle name="40 % - Markeringsfarve3 4 3 3 2" xfId="31523" xr:uid="{00000000-0005-0000-0000-0000C4150000}"/>
    <cellStyle name="40 % - Markeringsfarve3 4 3 3 3" xfId="28417" xr:uid="{00000000-0005-0000-0000-0000C5150000}"/>
    <cellStyle name="40 % - Markeringsfarve3 4 3 4" xfId="28418" xr:uid="{00000000-0005-0000-0000-0000C6150000}"/>
    <cellStyle name="40 % - Markeringsfarve3 4 3 4 2" xfId="31553" xr:uid="{00000000-0005-0000-0000-0000C7150000}"/>
    <cellStyle name="40 % - Markeringsfarve3 4 3 5" xfId="30406" xr:uid="{00000000-0005-0000-0000-0000C8150000}"/>
    <cellStyle name="40 % - Markeringsfarve3 4 3 6" xfId="28414" xr:uid="{00000000-0005-0000-0000-0000C9150000}"/>
    <cellStyle name="40 % - Markeringsfarve3 4 4" xfId="11024" xr:uid="{00000000-0005-0000-0000-0000CA150000}"/>
    <cellStyle name="40 % - Markeringsfarve3 4 4 2" xfId="11025" xr:uid="{00000000-0005-0000-0000-0000CB150000}"/>
    <cellStyle name="40 % - Markeringsfarve3 4 4 2 2" xfId="28421" xr:uid="{00000000-0005-0000-0000-0000CC150000}"/>
    <cellStyle name="40 % - Markeringsfarve3 4 4 2 2 2" xfId="32354" xr:uid="{00000000-0005-0000-0000-0000CD150000}"/>
    <cellStyle name="40 % - Markeringsfarve3 4 4 2 3" xfId="30921" xr:uid="{00000000-0005-0000-0000-0000CE150000}"/>
    <cellStyle name="40 % - Markeringsfarve3 4 4 2 4" xfId="28420" xr:uid="{00000000-0005-0000-0000-0000CF150000}"/>
    <cellStyle name="40 % - Markeringsfarve3 4 4 3" xfId="11026" xr:uid="{00000000-0005-0000-0000-0000D0150000}"/>
    <cellStyle name="40 % - Markeringsfarve3 4 4 3 2" xfId="31653" xr:uid="{00000000-0005-0000-0000-0000D1150000}"/>
    <cellStyle name="40 % - Markeringsfarve3 4 4 3 3" xfId="28422" xr:uid="{00000000-0005-0000-0000-0000D2150000}"/>
    <cellStyle name="40 % - Markeringsfarve3 4 4 4" xfId="28423" xr:uid="{00000000-0005-0000-0000-0000D3150000}"/>
    <cellStyle name="40 % - Markeringsfarve3 4 4 4 2" xfId="31566" xr:uid="{00000000-0005-0000-0000-0000D4150000}"/>
    <cellStyle name="40 % - Markeringsfarve3 4 4 5" xfId="30407" xr:uid="{00000000-0005-0000-0000-0000D5150000}"/>
    <cellStyle name="40 % - Markeringsfarve3 4 4 6" xfId="28419" xr:uid="{00000000-0005-0000-0000-0000D6150000}"/>
    <cellStyle name="40 % - Markeringsfarve3 4 5" xfId="11027" xr:uid="{00000000-0005-0000-0000-0000D7150000}"/>
    <cellStyle name="40 % - Markeringsfarve3 4 5 2" xfId="11028" xr:uid="{00000000-0005-0000-0000-0000D8150000}"/>
    <cellStyle name="40 % - Markeringsfarve3 4 5 2 2" xfId="28426" xr:uid="{00000000-0005-0000-0000-0000D9150000}"/>
    <cellStyle name="40 % - Markeringsfarve3 4 5 2 2 2" xfId="32471" xr:uid="{00000000-0005-0000-0000-0000DA150000}"/>
    <cellStyle name="40 % - Markeringsfarve3 4 5 2 3" xfId="31020" xr:uid="{00000000-0005-0000-0000-0000DB150000}"/>
    <cellStyle name="40 % - Markeringsfarve3 4 5 2 4" xfId="28425" xr:uid="{00000000-0005-0000-0000-0000DC150000}"/>
    <cellStyle name="40 % - Markeringsfarve3 4 5 3" xfId="11029" xr:uid="{00000000-0005-0000-0000-0000DD150000}"/>
    <cellStyle name="40 % - Markeringsfarve3 4 5 3 2" xfId="31770" xr:uid="{00000000-0005-0000-0000-0000DE150000}"/>
    <cellStyle name="40 % - Markeringsfarve3 4 5 3 3" xfId="28427" xr:uid="{00000000-0005-0000-0000-0000DF150000}"/>
    <cellStyle name="40 % - Markeringsfarve3 4 5 4" xfId="28428" xr:uid="{00000000-0005-0000-0000-0000E0150000}"/>
    <cellStyle name="40 % - Markeringsfarve3 4 5 4 2" xfId="32986" xr:uid="{00000000-0005-0000-0000-0000E1150000}"/>
    <cellStyle name="40 % - Markeringsfarve3 4 5 5" xfId="30408" xr:uid="{00000000-0005-0000-0000-0000E2150000}"/>
    <cellStyle name="40 % - Markeringsfarve3 4 5 6" xfId="28424" xr:uid="{00000000-0005-0000-0000-0000E3150000}"/>
    <cellStyle name="40 % - Markeringsfarve3 4 6" xfId="11030" xr:uid="{00000000-0005-0000-0000-0000E4150000}"/>
    <cellStyle name="40 % - Markeringsfarve3 4 6 2" xfId="11031" xr:uid="{00000000-0005-0000-0000-0000E5150000}"/>
    <cellStyle name="40 % - Markeringsfarve3 4 6 2 2" xfId="28431" xr:uid="{00000000-0005-0000-0000-0000E6150000}"/>
    <cellStyle name="40 % - Markeringsfarve3 4 6 2 2 2" xfId="32623" xr:uid="{00000000-0005-0000-0000-0000E7150000}"/>
    <cellStyle name="40 % - Markeringsfarve3 4 6 2 3" xfId="31143" xr:uid="{00000000-0005-0000-0000-0000E8150000}"/>
    <cellStyle name="40 % - Markeringsfarve3 4 6 2 4" xfId="28430" xr:uid="{00000000-0005-0000-0000-0000E9150000}"/>
    <cellStyle name="40 % - Markeringsfarve3 4 6 3" xfId="11032" xr:uid="{00000000-0005-0000-0000-0000EA150000}"/>
    <cellStyle name="40 % - Markeringsfarve3 4 6 3 2" xfId="31923" xr:uid="{00000000-0005-0000-0000-0000EB150000}"/>
    <cellStyle name="40 % - Markeringsfarve3 4 6 3 3" xfId="28432" xr:uid="{00000000-0005-0000-0000-0000EC150000}"/>
    <cellStyle name="40 % - Markeringsfarve3 4 6 4" xfId="28433" xr:uid="{00000000-0005-0000-0000-0000ED150000}"/>
    <cellStyle name="40 % - Markeringsfarve3 4 6 4 2" xfId="33223" xr:uid="{00000000-0005-0000-0000-0000EE150000}"/>
    <cellStyle name="40 % - Markeringsfarve3 4 6 5" xfId="30409" xr:uid="{00000000-0005-0000-0000-0000EF150000}"/>
    <cellStyle name="40 % - Markeringsfarve3 4 6 6" xfId="28429" xr:uid="{00000000-0005-0000-0000-0000F0150000}"/>
    <cellStyle name="40 % - Markeringsfarve3 4 7" xfId="11033" xr:uid="{00000000-0005-0000-0000-0000F1150000}"/>
    <cellStyle name="40 % - Markeringsfarve3 4 7 2" xfId="11034" xr:uid="{00000000-0005-0000-0000-0000F2150000}"/>
    <cellStyle name="40 % - Markeringsfarve3 4 7 2 2" xfId="32012" xr:uid="{00000000-0005-0000-0000-0000F3150000}"/>
    <cellStyle name="40 % - Markeringsfarve3 4 7 2 3" xfId="28435" xr:uid="{00000000-0005-0000-0000-0000F4150000}"/>
    <cellStyle name="40 % - Markeringsfarve3 4 7 3" xfId="30620" xr:uid="{00000000-0005-0000-0000-0000F5150000}"/>
    <cellStyle name="40 % - Markeringsfarve3 4 7 4" xfId="28434" xr:uid="{00000000-0005-0000-0000-0000F6150000}"/>
    <cellStyle name="40 % - Markeringsfarve3 4 8" xfId="11035" xr:uid="{00000000-0005-0000-0000-0000F7150000}"/>
    <cellStyle name="40 % - Markeringsfarve3 4 8 2" xfId="31252" xr:uid="{00000000-0005-0000-0000-0000F8150000}"/>
    <cellStyle name="40 % - Markeringsfarve3 4 8 3" xfId="28436" xr:uid="{00000000-0005-0000-0000-0000F9150000}"/>
    <cellStyle name="40 % - Markeringsfarve3 4 9" xfId="28437" xr:uid="{00000000-0005-0000-0000-0000FA150000}"/>
    <cellStyle name="40 % - Markeringsfarve3 4 9 2" xfId="33054" xr:uid="{00000000-0005-0000-0000-0000FB150000}"/>
    <cellStyle name="40 % - Markeringsfarve3 5" xfId="876" xr:uid="{00000000-0005-0000-0000-0000FC150000}"/>
    <cellStyle name="40 % - Markeringsfarve3 5 10" xfId="30410" xr:uid="{00000000-0005-0000-0000-0000FD150000}"/>
    <cellStyle name="40 % - Markeringsfarve3 5 11" xfId="28438" xr:uid="{00000000-0005-0000-0000-0000FE150000}"/>
    <cellStyle name="40 % - Markeringsfarve3 5 2" xfId="877" xr:uid="{00000000-0005-0000-0000-0000FF150000}"/>
    <cellStyle name="40 % - Markeringsfarve3 5 2 2" xfId="11036" xr:uid="{00000000-0005-0000-0000-000000160000}"/>
    <cellStyle name="40 % - Markeringsfarve3 5 2 2 2" xfId="28441" xr:uid="{00000000-0005-0000-0000-000001160000}"/>
    <cellStyle name="40 % - Markeringsfarve3 5 2 2 2 2" xfId="32157" xr:uid="{00000000-0005-0000-0000-000002160000}"/>
    <cellStyle name="40 % - Markeringsfarve3 5 2 2 3" xfId="30752" xr:uid="{00000000-0005-0000-0000-000003160000}"/>
    <cellStyle name="40 % - Markeringsfarve3 5 2 2 4" xfId="28440" xr:uid="{00000000-0005-0000-0000-000004160000}"/>
    <cellStyle name="40 % - Markeringsfarve3 5 2 3" xfId="11037" xr:uid="{00000000-0005-0000-0000-000005160000}"/>
    <cellStyle name="40 % - Markeringsfarve3 5 2 3 2" xfId="31410" xr:uid="{00000000-0005-0000-0000-000006160000}"/>
    <cellStyle name="40 % - Markeringsfarve3 5 2 3 3" xfId="28442" xr:uid="{00000000-0005-0000-0000-000007160000}"/>
    <cellStyle name="40 % - Markeringsfarve3 5 2 4" xfId="28443" xr:uid="{00000000-0005-0000-0000-000008160000}"/>
    <cellStyle name="40 % - Markeringsfarve3 5 2 4 2" xfId="31577" xr:uid="{00000000-0005-0000-0000-000009160000}"/>
    <cellStyle name="40 % - Markeringsfarve3 5 2 5" xfId="30411" xr:uid="{00000000-0005-0000-0000-00000A160000}"/>
    <cellStyle name="40 % - Markeringsfarve3 5 2 6" xfId="28439" xr:uid="{00000000-0005-0000-0000-00000B160000}"/>
    <cellStyle name="40 % - Markeringsfarve3 5 3" xfId="11038" xr:uid="{00000000-0005-0000-0000-00000C160000}"/>
    <cellStyle name="40 % - Markeringsfarve3 5 3 2" xfId="11039" xr:uid="{00000000-0005-0000-0000-00000D160000}"/>
    <cellStyle name="40 % - Markeringsfarve3 5 3 2 2" xfId="28446" xr:uid="{00000000-0005-0000-0000-00000E160000}"/>
    <cellStyle name="40 % - Markeringsfarve3 5 3 2 2 2" xfId="32271" xr:uid="{00000000-0005-0000-0000-00000F160000}"/>
    <cellStyle name="40 % - Markeringsfarve3 5 3 2 3" xfId="30842" xr:uid="{00000000-0005-0000-0000-000010160000}"/>
    <cellStyle name="40 % - Markeringsfarve3 5 3 2 4" xfId="28445" xr:uid="{00000000-0005-0000-0000-000011160000}"/>
    <cellStyle name="40 % - Markeringsfarve3 5 3 3" xfId="11040" xr:uid="{00000000-0005-0000-0000-000012160000}"/>
    <cellStyle name="40 % - Markeringsfarve3 5 3 3 2" xfId="31524" xr:uid="{00000000-0005-0000-0000-000013160000}"/>
    <cellStyle name="40 % - Markeringsfarve3 5 3 3 3" xfId="28447" xr:uid="{00000000-0005-0000-0000-000014160000}"/>
    <cellStyle name="40 % - Markeringsfarve3 5 3 4" xfId="28448" xr:uid="{00000000-0005-0000-0000-000015160000}"/>
    <cellStyle name="40 % - Markeringsfarve3 5 3 4 2" xfId="33158" xr:uid="{00000000-0005-0000-0000-000016160000}"/>
    <cellStyle name="40 % - Markeringsfarve3 5 3 5" xfId="30412" xr:uid="{00000000-0005-0000-0000-000017160000}"/>
    <cellStyle name="40 % - Markeringsfarve3 5 3 6" xfId="28444" xr:uid="{00000000-0005-0000-0000-000018160000}"/>
    <cellStyle name="40 % - Markeringsfarve3 5 4" xfId="11041" xr:uid="{00000000-0005-0000-0000-000019160000}"/>
    <cellStyle name="40 % - Markeringsfarve3 5 4 2" xfId="11042" xr:uid="{00000000-0005-0000-0000-00001A160000}"/>
    <cellStyle name="40 % - Markeringsfarve3 5 4 2 2" xfId="28451" xr:uid="{00000000-0005-0000-0000-00001B160000}"/>
    <cellStyle name="40 % - Markeringsfarve3 5 4 2 2 2" xfId="32393" xr:uid="{00000000-0005-0000-0000-00001C160000}"/>
    <cellStyle name="40 % - Markeringsfarve3 5 4 2 3" xfId="30954" xr:uid="{00000000-0005-0000-0000-00001D160000}"/>
    <cellStyle name="40 % - Markeringsfarve3 5 4 2 4" xfId="28450" xr:uid="{00000000-0005-0000-0000-00001E160000}"/>
    <cellStyle name="40 % - Markeringsfarve3 5 4 3" xfId="11043" xr:uid="{00000000-0005-0000-0000-00001F160000}"/>
    <cellStyle name="40 % - Markeringsfarve3 5 4 3 2" xfId="31692" xr:uid="{00000000-0005-0000-0000-000020160000}"/>
    <cellStyle name="40 % - Markeringsfarve3 5 4 3 3" xfId="28452" xr:uid="{00000000-0005-0000-0000-000021160000}"/>
    <cellStyle name="40 % - Markeringsfarve3 5 4 4" xfId="28453" xr:uid="{00000000-0005-0000-0000-000022160000}"/>
    <cellStyle name="40 % - Markeringsfarve3 5 4 4 2" xfId="32886" xr:uid="{00000000-0005-0000-0000-000023160000}"/>
    <cellStyle name="40 % - Markeringsfarve3 5 4 5" xfId="30413" xr:uid="{00000000-0005-0000-0000-000024160000}"/>
    <cellStyle name="40 % - Markeringsfarve3 5 4 6" xfId="28449" xr:uid="{00000000-0005-0000-0000-000025160000}"/>
    <cellStyle name="40 % - Markeringsfarve3 5 5" xfId="11044" xr:uid="{00000000-0005-0000-0000-000026160000}"/>
    <cellStyle name="40 % - Markeringsfarve3 5 5 2" xfId="11045" xr:uid="{00000000-0005-0000-0000-000027160000}"/>
    <cellStyle name="40 % - Markeringsfarve3 5 5 2 2" xfId="28456" xr:uid="{00000000-0005-0000-0000-000028160000}"/>
    <cellStyle name="40 % - Markeringsfarve3 5 5 2 2 2" xfId="32510" xr:uid="{00000000-0005-0000-0000-000029160000}"/>
    <cellStyle name="40 % - Markeringsfarve3 5 5 2 3" xfId="31053" xr:uid="{00000000-0005-0000-0000-00002A160000}"/>
    <cellStyle name="40 % - Markeringsfarve3 5 5 2 4" xfId="28455" xr:uid="{00000000-0005-0000-0000-00002B160000}"/>
    <cellStyle name="40 % - Markeringsfarve3 5 5 3" xfId="11046" xr:uid="{00000000-0005-0000-0000-00002C160000}"/>
    <cellStyle name="40 % - Markeringsfarve3 5 5 3 2" xfId="31809" xr:uid="{00000000-0005-0000-0000-00002D160000}"/>
    <cellStyle name="40 % - Markeringsfarve3 5 5 3 3" xfId="28457" xr:uid="{00000000-0005-0000-0000-00002E160000}"/>
    <cellStyle name="40 % - Markeringsfarve3 5 5 4" xfId="28458" xr:uid="{00000000-0005-0000-0000-00002F160000}"/>
    <cellStyle name="40 % - Markeringsfarve3 5 5 4 2" xfId="33119" xr:uid="{00000000-0005-0000-0000-000030160000}"/>
    <cellStyle name="40 % - Markeringsfarve3 5 5 5" xfId="30414" xr:uid="{00000000-0005-0000-0000-000031160000}"/>
    <cellStyle name="40 % - Markeringsfarve3 5 5 6" xfId="28454" xr:uid="{00000000-0005-0000-0000-000032160000}"/>
    <cellStyle name="40 % - Markeringsfarve3 5 6" xfId="11047" xr:uid="{00000000-0005-0000-0000-000033160000}"/>
    <cellStyle name="40 % - Markeringsfarve3 5 6 2" xfId="11048" xr:uid="{00000000-0005-0000-0000-000034160000}"/>
    <cellStyle name="40 % - Markeringsfarve3 5 6 2 2" xfId="28461" xr:uid="{00000000-0005-0000-0000-000035160000}"/>
    <cellStyle name="40 % - Markeringsfarve3 5 6 2 2 2" xfId="32624" xr:uid="{00000000-0005-0000-0000-000036160000}"/>
    <cellStyle name="40 % - Markeringsfarve3 5 6 2 3" xfId="31144" xr:uid="{00000000-0005-0000-0000-000037160000}"/>
    <cellStyle name="40 % - Markeringsfarve3 5 6 2 4" xfId="28460" xr:uid="{00000000-0005-0000-0000-000038160000}"/>
    <cellStyle name="40 % - Markeringsfarve3 5 6 3" xfId="11049" xr:uid="{00000000-0005-0000-0000-000039160000}"/>
    <cellStyle name="40 % - Markeringsfarve3 5 6 3 2" xfId="31924" xr:uid="{00000000-0005-0000-0000-00003A160000}"/>
    <cellStyle name="40 % - Markeringsfarve3 5 6 3 3" xfId="28462" xr:uid="{00000000-0005-0000-0000-00003B160000}"/>
    <cellStyle name="40 % - Markeringsfarve3 5 6 4" xfId="28463" xr:uid="{00000000-0005-0000-0000-00003C160000}"/>
    <cellStyle name="40 % - Markeringsfarve3 5 6 4 2" xfId="32844" xr:uid="{00000000-0005-0000-0000-00003D160000}"/>
    <cellStyle name="40 % - Markeringsfarve3 5 6 5" xfId="30415" xr:uid="{00000000-0005-0000-0000-00003E160000}"/>
    <cellStyle name="40 % - Markeringsfarve3 5 6 6" xfId="28459" xr:uid="{00000000-0005-0000-0000-00003F160000}"/>
    <cellStyle name="40 % - Markeringsfarve3 5 7" xfId="11050" xr:uid="{00000000-0005-0000-0000-000040160000}"/>
    <cellStyle name="40 % - Markeringsfarve3 5 7 2" xfId="11051" xr:uid="{00000000-0005-0000-0000-000041160000}"/>
    <cellStyle name="40 % - Markeringsfarve3 5 7 2 2" xfId="32045" xr:uid="{00000000-0005-0000-0000-000042160000}"/>
    <cellStyle name="40 % - Markeringsfarve3 5 7 2 3" xfId="28465" xr:uid="{00000000-0005-0000-0000-000043160000}"/>
    <cellStyle name="40 % - Markeringsfarve3 5 7 3" xfId="30653" xr:uid="{00000000-0005-0000-0000-000044160000}"/>
    <cellStyle name="40 % - Markeringsfarve3 5 7 4" xfId="28464" xr:uid="{00000000-0005-0000-0000-000045160000}"/>
    <cellStyle name="40 % - Markeringsfarve3 5 8" xfId="11052" xr:uid="{00000000-0005-0000-0000-000046160000}"/>
    <cellStyle name="40 % - Markeringsfarve3 5 8 2" xfId="31291" xr:uid="{00000000-0005-0000-0000-000047160000}"/>
    <cellStyle name="40 % - Markeringsfarve3 5 8 3" xfId="28466" xr:uid="{00000000-0005-0000-0000-000048160000}"/>
    <cellStyle name="40 % - Markeringsfarve3 5 9" xfId="28467" xr:uid="{00000000-0005-0000-0000-000049160000}"/>
    <cellStyle name="40 % - Markeringsfarve3 5 9 2" xfId="32949" xr:uid="{00000000-0005-0000-0000-00004A160000}"/>
    <cellStyle name="40 % - Markeringsfarve3 6" xfId="878" xr:uid="{00000000-0005-0000-0000-00004B160000}"/>
    <cellStyle name="40 % - Markeringsfarve3 6 2" xfId="879" xr:uid="{00000000-0005-0000-0000-00004C160000}"/>
    <cellStyle name="40 % - Markeringsfarve3 6 2 2" xfId="11053" xr:uid="{00000000-0005-0000-0000-00004D160000}"/>
    <cellStyle name="40 % - Markeringsfarve3 6 2 2 2" xfId="28471" xr:uid="{00000000-0005-0000-0000-00004E160000}"/>
    <cellStyle name="40 % - Markeringsfarve3 6 2 2 2 2" xfId="32272" xr:uid="{00000000-0005-0000-0000-00004F160000}"/>
    <cellStyle name="40 % - Markeringsfarve3 6 2 2 3" xfId="30843" xr:uid="{00000000-0005-0000-0000-000050160000}"/>
    <cellStyle name="40 % - Markeringsfarve3 6 2 2 4" xfId="28470" xr:uid="{00000000-0005-0000-0000-000051160000}"/>
    <cellStyle name="40 % - Markeringsfarve3 6 2 3" xfId="11054" xr:uid="{00000000-0005-0000-0000-000052160000}"/>
    <cellStyle name="40 % - Markeringsfarve3 6 2 3 2" xfId="31525" xr:uid="{00000000-0005-0000-0000-000053160000}"/>
    <cellStyle name="40 % - Markeringsfarve3 6 2 3 3" xfId="28472" xr:uid="{00000000-0005-0000-0000-000054160000}"/>
    <cellStyle name="40 % - Markeringsfarve3 6 2 4" xfId="28473" xr:uid="{00000000-0005-0000-0000-000055160000}"/>
    <cellStyle name="40 % - Markeringsfarve3 6 2 4 2" xfId="32736" xr:uid="{00000000-0005-0000-0000-000056160000}"/>
    <cellStyle name="40 % - Markeringsfarve3 6 2 5" xfId="30417" xr:uid="{00000000-0005-0000-0000-000057160000}"/>
    <cellStyle name="40 % - Markeringsfarve3 6 2 6" xfId="28469" xr:uid="{00000000-0005-0000-0000-000058160000}"/>
    <cellStyle name="40 % - Markeringsfarve3 6 3" xfId="11055" xr:uid="{00000000-0005-0000-0000-000059160000}"/>
    <cellStyle name="40 % - Markeringsfarve3 6 3 2" xfId="28475" xr:uid="{00000000-0005-0000-0000-00005A160000}"/>
    <cellStyle name="40 % - Markeringsfarve3 6 3 2 2" xfId="32079" xr:uid="{00000000-0005-0000-0000-00005B160000}"/>
    <cellStyle name="40 % - Markeringsfarve3 6 3 3" xfId="30686" xr:uid="{00000000-0005-0000-0000-00005C160000}"/>
    <cellStyle name="40 % - Markeringsfarve3 6 3 4" xfId="28474" xr:uid="{00000000-0005-0000-0000-00005D160000}"/>
    <cellStyle name="40 % - Markeringsfarve3 6 4" xfId="11056" xr:uid="{00000000-0005-0000-0000-00005E160000}"/>
    <cellStyle name="40 % - Markeringsfarve3 6 4 2" xfId="31332" xr:uid="{00000000-0005-0000-0000-00005F160000}"/>
    <cellStyle name="40 % - Markeringsfarve3 6 4 3" xfId="28476" xr:uid="{00000000-0005-0000-0000-000060160000}"/>
    <cellStyle name="40 % - Markeringsfarve3 6 5" xfId="28477" xr:uid="{00000000-0005-0000-0000-000061160000}"/>
    <cellStyle name="40 % - Markeringsfarve3 6 5 2" xfId="33083" xr:uid="{00000000-0005-0000-0000-000062160000}"/>
    <cellStyle name="40 % - Markeringsfarve3 6 6" xfId="30416" xr:uid="{00000000-0005-0000-0000-000063160000}"/>
    <cellStyle name="40 % - Markeringsfarve3 6 7" xfId="28468" xr:uid="{00000000-0005-0000-0000-000064160000}"/>
    <cellStyle name="40 % - Markeringsfarve3 7" xfId="880" xr:uid="{00000000-0005-0000-0000-000065160000}"/>
    <cellStyle name="40 % - Markeringsfarve3 7 2" xfId="11057" xr:uid="{00000000-0005-0000-0000-000066160000}"/>
    <cellStyle name="40 % - Markeringsfarve3 7 2 2" xfId="28480" xr:uid="{00000000-0005-0000-0000-000067160000}"/>
    <cellStyle name="40 % - Markeringsfarve3 7 2 2 2" xfId="32315" xr:uid="{00000000-0005-0000-0000-000068160000}"/>
    <cellStyle name="40 % - Markeringsfarve3 7 2 3" xfId="30888" xr:uid="{00000000-0005-0000-0000-000069160000}"/>
    <cellStyle name="40 % - Markeringsfarve3 7 2 4" xfId="28479" xr:uid="{00000000-0005-0000-0000-00006A160000}"/>
    <cellStyle name="40 % - Markeringsfarve3 7 3" xfId="11058" xr:uid="{00000000-0005-0000-0000-00006B160000}"/>
    <cellStyle name="40 % - Markeringsfarve3 7 3 2" xfId="31614" xr:uid="{00000000-0005-0000-0000-00006C160000}"/>
    <cellStyle name="40 % - Markeringsfarve3 7 3 3" xfId="28481" xr:uid="{00000000-0005-0000-0000-00006D160000}"/>
    <cellStyle name="40 % - Markeringsfarve3 7 4" xfId="28482" xr:uid="{00000000-0005-0000-0000-00006E160000}"/>
    <cellStyle name="40 % - Markeringsfarve3 7 4 2" xfId="33031" xr:uid="{00000000-0005-0000-0000-00006F160000}"/>
    <cellStyle name="40 % - Markeringsfarve3 7 5" xfId="30418" xr:uid="{00000000-0005-0000-0000-000070160000}"/>
    <cellStyle name="40 % - Markeringsfarve3 7 6" xfId="28478" xr:uid="{00000000-0005-0000-0000-000071160000}"/>
    <cellStyle name="40 % - Markeringsfarve3 8" xfId="11059" xr:uid="{00000000-0005-0000-0000-000072160000}"/>
    <cellStyle name="40 % - Markeringsfarve3 8 2" xfId="11060" xr:uid="{00000000-0005-0000-0000-000073160000}"/>
    <cellStyle name="40 % - Markeringsfarve3 8 2 2" xfId="28485" xr:uid="{00000000-0005-0000-0000-000074160000}"/>
    <cellStyle name="40 % - Markeringsfarve3 8 2 2 2" xfId="32432" xr:uid="{00000000-0005-0000-0000-000075160000}"/>
    <cellStyle name="40 % - Markeringsfarve3 8 2 3" xfId="30987" xr:uid="{00000000-0005-0000-0000-000076160000}"/>
    <cellStyle name="40 % - Markeringsfarve3 8 2 4" xfId="28484" xr:uid="{00000000-0005-0000-0000-000077160000}"/>
    <cellStyle name="40 % - Markeringsfarve3 8 3" xfId="11061" xr:uid="{00000000-0005-0000-0000-000078160000}"/>
    <cellStyle name="40 % - Markeringsfarve3 8 3 2" xfId="31731" xr:uid="{00000000-0005-0000-0000-000079160000}"/>
    <cellStyle name="40 % - Markeringsfarve3 8 3 3" xfId="28486" xr:uid="{00000000-0005-0000-0000-00007A160000}"/>
    <cellStyle name="40 % - Markeringsfarve3 8 4" xfId="28487" xr:uid="{00000000-0005-0000-0000-00007B160000}"/>
    <cellStyle name="40 % - Markeringsfarve3 8 4 2" xfId="32684" xr:uid="{00000000-0005-0000-0000-00007C160000}"/>
    <cellStyle name="40 % - Markeringsfarve3 8 5" xfId="30419" xr:uid="{00000000-0005-0000-0000-00007D160000}"/>
    <cellStyle name="40 % - Markeringsfarve3 8 6" xfId="28483" xr:uid="{00000000-0005-0000-0000-00007E160000}"/>
    <cellStyle name="40 % - Markeringsfarve3 9" xfId="11062" xr:uid="{00000000-0005-0000-0000-00007F160000}"/>
    <cellStyle name="40 % - Markeringsfarve3 9 2" xfId="11063" xr:uid="{00000000-0005-0000-0000-000080160000}"/>
    <cellStyle name="40 % - Markeringsfarve3 9 2 2" xfId="28490" xr:uid="{00000000-0005-0000-0000-000081160000}"/>
    <cellStyle name="40 % - Markeringsfarve3 9 2 2 2" xfId="32616" xr:uid="{00000000-0005-0000-0000-000082160000}"/>
    <cellStyle name="40 % - Markeringsfarve3 9 2 3" xfId="31136" xr:uid="{00000000-0005-0000-0000-000083160000}"/>
    <cellStyle name="40 % - Markeringsfarve3 9 2 4" xfId="28489" xr:uid="{00000000-0005-0000-0000-000084160000}"/>
    <cellStyle name="40 % - Markeringsfarve3 9 3" xfId="11064" xr:uid="{00000000-0005-0000-0000-000085160000}"/>
    <cellStyle name="40 % - Markeringsfarve3 9 3 2" xfId="31916" xr:uid="{00000000-0005-0000-0000-000086160000}"/>
    <cellStyle name="40 % - Markeringsfarve3 9 3 3" xfId="28491" xr:uid="{00000000-0005-0000-0000-000087160000}"/>
    <cellStyle name="40 % - Markeringsfarve3 9 4" xfId="28492" xr:uid="{00000000-0005-0000-0000-000088160000}"/>
    <cellStyle name="40 % - Markeringsfarve3 9 4 2" xfId="33017" xr:uid="{00000000-0005-0000-0000-000089160000}"/>
    <cellStyle name="40 % - Markeringsfarve3 9 5" xfId="30420" xr:uid="{00000000-0005-0000-0000-00008A160000}"/>
    <cellStyle name="40 % - Markeringsfarve3 9 6" xfId="28488" xr:uid="{00000000-0005-0000-0000-00008B160000}"/>
    <cellStyle name="40 % - Markeringsfarve4" xfId="881" xr:uid="{00000000-0005-0000-0000-00008C160000}"/>
    <cellStyle name="40 % - Markeringsfarve4 10" xfId="11065" xr:uid="{00000000-0005-0000-0000-00008D160000}"/>
    <cellStyle name="40 % - Markeringsfarve4 10 2" xfId="11066" xr:uid="{00000000-0005-0000-0000-00008E160000}"/>
    <cellStyle name="40 % - Markeringsfarve4 10 2 2" xfId="28496" xr:uid="{00000000-0005-0000-0000-00008F160000}"/>
    <cellStyle name="40 % - Markeringsfarve4 10 2 2 2" xfId="32625" xr:uid="{00000000-0005-0000-0000-000090160000}"/>
    <cellStyle name="40 % - Markeringsfarve4 10 2 3" xfId="31145" xr:uid="{00000000-0005-0000-0000-000091160000}"/>
    <cellStyle name="40 % - Markeringsfarve4 10 2 4" xfId="28495" xr:uid="{00000000-0005-0000-0000-000092160000}"/>
    <cellStyle name="40 % - Markeringsfarve4 10 3" xfId="11067" xr:uid="{00000000-0005-0000-0000-000093160000}"/>
    <cellStyle name="40 % - Markeringsfarve4 10 3 2" xfId="31925" xr:uid="{00000000-0005-0000-0000-000094160000}"/>
    <cellStyle name="40 % - Markeringsfarve4 10 3 3" xfId="28497" xr:uid="{00000000-0005-0000-0000-000095160000}"/>
    <cellStyle name="40 % - Markeringsfarve4 10 4" xfId="28498" xr:uid="{00000000-0005-0000-0000-000096160000}"/>
    <cellStyle name="40 % - Markeringsfarve4 10 4 2" xfId="32948" xr:uid="{00000000-0005-0000-0000-000097160000}"/>
    <cellStyle name="40 % - Markeringsfarve4 10 5" xfId="30422" xr:uid="{00000000-0005-0000-0000-000098160000}"/>
    <cellStyle name="40 % - Markeringsfarve4 10 6" xfId="28494" xr:uid="{00000000-0005-0000-0000-000099160000}"/>
    <cellStyle name="40 % - Markeringsfarve4 11" xfId="11068" xr:uid="{00000000-0005-0000-0000-00009A160000}"/>
    <cellStyle name="40 % - Markeringsfarve4 11 2" xfId="11069" xr:uid="{00000000-0005-0000-0000-00009B160000}"/>
    <cellStyle name="40 % - Markeringsfarve4 11 2 2" xfId="31979" xr:uid="{00000000-0005-0000-0000-00009C160000}"/>
    <cellStyle name="40 % - Markeringsfarve4 11 2 3" xfId="28500" xr:uid="{00000000-0005-0000-0000-00009D160000}"/>
    <cellStyle name="40 % - Markeringsfarve4 11 3" xfId="28501" xr:uid="{00000000-0005-0000-0000-00009E160000}"/>
    <cellStyle name="40 % - Markeringsfarve4 11 3 2" xfId="33185" xr:uid="{00000000-0005-0000-0000-00009F160000}"/>
    <cellStyle name="40 % - Markeringsfarve4 11 4" xfId="30423" xr:uid="{00000000-0005-0000-0000-0000A0160000}"/>
    <cellStyle name="40 % - Markeringsfarve4 11 5" xfId="28499" xr:uid="{00000000-0005-0000-0000-0000A1160000}"/>
    <cellStyle name="40 % - Markeringsfarve4 12" xfId="11070" xr:uid="{00000000-0005-0000-0000-0000A2160000}"/>
    <cellStyle name="40 % - Markeringsfarve4 12 2" xfId="28503" xr:uid="{00000000-0005-0000-0000-0000A3160000}"/>
    <cellStyle name="40 % - Markeringsfarve4 12 2 2" xfId="32914" xr:uid="{00000000-0005-0000-0000-0000A4160000}"/>
    <cellStyle name="40 % - Markeringsfarve4 12 3" xfId="30424" xr:uid="{00000000-0005-0000-0000-0000A5160000}"/>
    <cellStyle name="40 % - Markeringsfarve4 12 4" xfId="28502" xr:uid="{00000000-0005-0000-0000-0000A6160000}"/>
    <cellStyle name="40 % - Markeringsfarve4 13" xfId="28504" xr:uid="{00000000-0005-0000-0000-0000A7160000}"/>
    <cellStyle name="40 % - Markeringsfarve4 13 2" xfId="28505" xr:uid="{00000000-0005-0000-0000-0000A8160000}"/>
    <cellStyle name="40 % - Markeringsfarve4 13 2 2" xfId="33146" xr:uid="{00000000-0005-0000-0000-0000A9160000}"/>
    <cellStyle name="40 % - Markeringsfarve4 13 3" xfId="30425" xr:uid="{00000000-0005-0000-0000-0000AA160000}"/>
    <cellStyle name="40 % - Markeringsfarve4 14" xfId="28506" xr:uid="{00000000-0005-0000-0000-0000AB160000}"/>
    <cellStyle name="40 % - Markeringsfarve4 14 2" xfId="28507" xr:uid="{00000000-0005-0000-0000-0000AC160000}"/>
    <cellStyle name="40 % - Markeringsfarve4 14 2 2" xfId="33203" xr:uid="{00000000-0005-0000-0000-0000AD160000}"/>
    <cellStyle name="40 % - Markeringsfarve4 14 3" xfId="30421" xr:uid="{00000000-0005-0000-0000-0000AE160000}"/>
    <cellStyle name="40 % - Markeringsfarve4 15" xfId="28508" xr:uid="{00000000-0005-0000-0000-0000AF160000}"/>
    <cellStyle name="40 % - Markeringsfarve4 15 2" xfId="31209" xr:uid="{00000000-0005-0000-0000-0000B0160000}"/>
    <cellStyle name="40 % - Markeringsfarve4 16" xfId="28509" xr:uid="{00000000-0005-0000-0000-0000B1160000}"/>
    <cellStyle name="40 % - Markeringsfarve4 16 2" xfId="32713" xr:uid="{00000000-0005-0000-0000-0000B2160000}"/>
    <cellStyle name="40 % - Markeringsfarve4 17" xfId="28510" xr:uid="{00000000-0005-0000-0000-0000B3160000}"/>
    <cellStyle name="40 % - Markeringsfarve4 17 2" xfId="33222" xr:uid="{00000000-0005-0000-0000-0000B4160000}"/>
    <cellStyle name="40 % - Markeringsfarve4 18" xfId="29905" xr:uid="{00000000-0005-0000-0000-0000B5160000}"/>
    <cellStyle name="40 % - Markeringsfarve4 19" xfId="28493" xr:uid="{00000000-0005-0000-0000-0000B6160000}"/>
    <cellStyle name="40 % - Markeringsfarve4 2" xfId="882" xr:uid="{00000000-0005-0000-0000-0000B7160000}"/>
    <cellStyle name="40 % - Markeringsfarve4 2 10" xfId="11071" xr:uid="{00000000-0005-0000-0000-0000B8160000}"/>
    <cellStyle name="40 % - Markeringsfarve4 2 10 2" xfId="31240" xr:uid="{00000000-0005-0000-0000-0000B9160000}"/>
    <cellStyle name="40 % - Markeringsfarve4 2 10 3" xfId="28512" xr:uid="{00000000-0005-0000-0000-0000BA160000}"/>
    <cellStyle name="40 % - Markeringsfarve4 2 11" xfId="28513" xr:uid="{00000000-0005-0000-0000-0000BB160000}"/>
    <cellStyle name="40 % - Markeringsfarve4 2 11 2" xfId="32874" xr:uid="{00000000-0005-0000-0000-0000BC160000}"/>
    <cellStyle name="40 % - Markeringsfarve4 2 12" xfId="30426" xr:uid="{00000000-0005-0000-0000-0000BD160000}"/>
    <cellStyle name="40 % - Markeringsfarve4 2 13" xfId="28511" xr:uid="{00000000-0005-0000-0000-0000BE160000}"/>
    <cellStyle name="40 % - Markeringsfarve4 2 2" xfId="883" xr:uid="{00000000-0005-0000-0000-0000BF160000}"/>
    <cellStyle name="40 % - Markeringsfarve4 2 2 10" xfId="30427" xr:uid="{00000000-0005-0000-0000-0000C0160000}"/>
    <cellStyle name="40 % - Markeringsfarve4 2 2 11" xfId="28514" xr:uid="{00000000-0005-0000-0000-0000C1160000}"/>
    <cellStyle name="40 % - Markeringsfarve4 2 2 2" xfId="884" xr:uid="{00000000-0005-0000-0000-0000C2160000}"/>
    <cellStyle name="40 % - Markeringsfarve4 2 2 2 2" xfId="11072" xr:uid="{00000000-0005-0000-0000-0000C3160000}"/>
    <cellStyle name="40 % - Markeringsfarve4 2 2 2 2 2" xfId="28517" xr:uid="{00000000-0005-0000-0000-0000C4160000}"/>
    <cellStyle name="40 % - Markeringsfarve4 2 2 2 2 2 2" xfId="32146" xr:uid="{00000000-0005-0000-0000-0000C5160000}"/>
    <cellStyle name="40 % - Markeringsfarve4 2 2 2 2 3" xfId="30743" xr:uid="{00000000-0005-0000-0000-0000C6160000}"/>
    <cellStyle name="40 % - Markeringsfarve4 2 2 2 2 4" xfId="28516" xr:uid="{00000000-0005-0000-0000-0000C7160000}"/>
    <cellStyle name="40 % - Markeringsfarve4 2 2 2 3" xfId="11073" xr:uid="{00000000-0005-0000-0000-0000C8160000}"/>
    <cellStyle name="40 % - Markeringsfarve4 2 2 2 3 2" xfId="31399" xr:uid="{00000000-0005-0000-0000-0000C9160000}"/>
    <cellStyle name="40 % - Markeringsfarve4 2 2 2 3 3" xfId="28518" xr:uid="{00000000-0005-0000-0000-0000CA160000}"/>
    <cellStyle name="40 % - Markeringsfarve4 2 2 2 4" xfId="28519" xr:uid="{00000000-0005-0000-0000-0000CB160000}"/>
    <cellStyle name="40 % - Markeringsfarve4 2 2 2 4 2" xfId="32744" xr:uid="{00000000-0005-0000-0000-0000CC160000}"/>
    <cellStyle name="40 % - Markeringsfarve4 2 2 2 5" xfId="30428" xr:uid="{00000000-0005-0000-0000-0000CD160000}"/>
    <cellStyle name="40 % - Markeringsfarve4 2 2 2 6" xfId="28515" xr:uid="{00000000-0005-0000-0000-0000CE160000}"/>
    <cellStyle name="40 % - Markeringsfarve4 2 2 3" xfId="11074" xr:uid="{00000000-0005-0000-0000-0000CF160000}"/>
    <cellStyle name="40 % - Markeringsfarve4 2 2 3 2" xfId="11075" xr:uid="{00000000-0005-0000-0000-0000D0160000}"/>
    <cellStyle name="40 % - Markeringsfarve4 2 2 3 2 2" xfId="28522" xr:uid="{00000000-0005-0000-0000-0000D1160000}"/>
    <cellStyle name="40 % - Markeringsfarve4 2 2 3 2 2 2" xfId="32275" xr:uid="{00000000-0005-0000-0000-0000D2160000}"/>
    <cellStyle name="40 % - Markeringsfarve4 2 2 3 2 3" xfId="30846" xr:uid="{00000000-0005-0000-0000-0000D3160000}"/>
    <cellStyle name="40 % - Markeringsfarve4 2 2 3 2 4" xfId="28521" xr:uid="{00000000-0005-0000-0000-0000D4160000}"/>
    <cellStyle name="40 % - Markeringsfarve4 2 2 3 3" xfId="11076" xr:uid="{00000000-0005-0000-0000-0000D5160000}"/>
    <cellStyle name="40 % - Markeringsfarve4 2 2 3 3 2" xfId="31528" xr:uid="{00000000-0005-0000-0000-0000D6160000}"/>
    <cellStyle name="40 % - Markeringsfarve4 2 2 3 3 3" xfId="28523" xr:uid="{00000000-0005-0000-0000-0000D7160000}"/>
    <cellStyle name="40 % - Markeringsfarve4 2 2 3 4" xfId="28524" xr:uid="{00000000-0005-0000-0000-0000D8160000}"/>
    <cellStyle name="40 % - Markeringsfarve4 2 2 3 4 2" xfId="33059" xr:uid="{00000000-0005-0000-0000-0000D9160000}"/>
    <cellStyle name="40 % - Markeringsfarve4 2 2 3 5" xfId="30429" xr:uid="{00000000-0005-0000-0000-0000DA160000}"/>
    <cellStyle name="40 % - Markeringsfarve4 2 2 3 6" xfId="28520" xr:uid="{00000000-0005-0000-0000-0000DB160000}"/>
    <cellStyle name="40 % - Markeringsfarve4 2 2 4" xfId="11077" xr:uid="{00000000-0005-0000-0000-0000DC160000}"/>
    <cellStyle name="40 % - Markeringsfarve4 2 2 4 2" xfId="11078" xr:uid="{00000000-0005-0000-0000-0000DD160000}"/>
    <cellStyle name="40 % - Markeringsfarve4 2 2 4 2 2" xfId="28527" xr:uid="{00000000-0005-0000-0000-0000DE160000}"/>
    <cellStyle name="40 % - Markeringsfarve4 2 2 4 2 2 2" xfId="32382" xr:uid="{00000000-0005-0000-0000-0000DF160000}"/>
    <cellStyle name="40 % - Markeringsfarve4 2 2 4 2 3" xfId="30945" xr:uid="{00000000-0005-0000-0000-0000E0160000}"/>
    <cellStyle name="40 % - Markeringsfarve4 2 2 4 2 4" xfId="28526" xr:uid="{00000000-0005-0000-0000-0000E1160000}"/>
    <cellStyle name="40 % - Markeringsfarve4 2 2 4 3" xfId="11079" xr:uid="{00000000-0005-0000-0000-0000E2160000}"/>
    <cellStyle name="40 % - Markeringsfarve4 2 2 4 3 2" xfId="31681" xr:uid="{00000000-0005-0000-0000-0000E3160000}"/>
    <cellStyle name="40 % - Markeringsfarve4 2 2 4 3 3" xfId="28528" xr:uid="{00000000-0005-0000-0000-0000E4160000}"/>
    <cellStyle name="40 % - Markeringsfarve4 2 2 4 4" xfId="28529" xr:uid="{00000000-0005-0000-0000-0000E5160000}"/>
    <cellStyle name="40 % - Markeringsfarve4 2 2 4 4 2" xfId="32712" xr:uid="{00000000-0005-0000-0000-0000E6160000}"/>
    <cellStyle name="40 % - Markeringsfarve4 2 2 4 5" xfId="30430" xr:uid="{00000000-0005-0000-0000-0000E7160000}"/>
    <cellStyle name="40 % - Markeringsfarve4 2 2 4 6" xfId="28525" xr:uid="{00000000-0005-0000-0000-0000E8160000}"/>
    <cellStyle name="40 % - Markeringsfarve4 2 2 5" xfId="11080" xr:uid="{00000000-0005-0000-0000-0000E9160000}"/>
    <cellStyle name="40 % - Markeringsfarve4 2 2 5 2" xfId="11081" xr:uid="{00000000-0005-0000-0000-0000EA160000}"/>
    <cellStyle name="40 % - Markeringsfarve4 2 2 5 2 2" xfId="28532" xr:uid="{00000000-0005-0000-0000-0000EB160000}"/>
    <cellStyle name="40 % - Markeringsfarve4 2 2 5 2 2 2" xfId="32499" xr:uid="{00000000-0005-0000-0000-0000EC160000}"/>
    <cellStyle name="40 % - Markeringsfarve4 2 2 5 2 3" xfId="31044" xr:uid="{00000000-0005-0000-0000-0000ED160000}"/>
    <cellStyle name="40 % - Markeringsfarve4 2 2 5 2 4" xfId="28531" xr:uid="{00000000-0005-0000-0000-0000EE160000}"/>
    <cellStyle name="40 % - Markeringsfarve4 2 2 5 3" xfId="11082" xr:uid="{00000000-0005-0000-0000-0000EF160000}"/>
    <cellStyle name="40 % - Markeringsfarve4 2 2 5 3 2" xfId="31798" xr:uid="{00000000-0005-0000-0000-0000F0160000}"/>
    <cellStyle name="40 % - Markeringsfarve4 2 2 5 3 3" xfId="28533" xr:uid="{00000000-0005-0000-0000-0000F1160000}"/>
    <cellStyle name="40 % - Markeringsfarve4 2 2 5 4" xfId="28534" xr:uid="{00000000-0005-0000-0000-0000F2160000}"/>
    <cellStyle name="40 % - Markeringsfarve4 2 2 5 4 2" xfId="32667" xr:uid="{00000000-0005-0000-0000-0000F3160000}"/>
    <cellStyle name="40 % - Markeringsfarve4 2 2 5 5" xfId="30431" xr:uid="{00000000-0005-0000-0000-0000F4160000}"/>
    <cellStyle name="40 % - Markeringsfarve4 2 2 5 6" xfId="28530" xr:uid="{00000000-0005-0000-0000-0000F5160000}"/>
    <cellStyle name="40 % - Markeringsfarve4 2 2 6" xfId="11083" xr:uid="{00000000-0005-0000-0000-0000F6160000}"/>
    <cellStyle name="40 % - Markeringsfarve4 2 2 6 2" xfId="11084" xr:uid="{00000000-0005-0000-0000-0000F7160000}"/>
    <cellStyle name="40 % - Markeringsfarve4 2 2 6 2 2" xfId="28537" xr:uid="{00000000-0005-0000-0000-0000F8160000}"/>
    <cellStyle name="40 % - Markeringsfarve4 2 2 6 2 2 2" xfId="32627" xr:uid="{00000000-0005-0000-0000-0000F9160000}"/>
    <cellStyle name="40 % - Markeringsfarve4 2 2 6 2 3" xfId="31147" xr:uid="{00000000-0005-0000-0000-0000FA160000}"/>
    <cellStyle name="40 % - Markeringsfarve4 2 2 6 2 4" xfId="28536" xr:uid="{00000000-0005-0000-0000-0000FB160000}"/>
    <cellStyle name="40 % - Markeringsfarve4 2 2 6 3" xfId="11085" xr:uid="{00000000-0005-0000-0000-0000FC160000}"/>
    <cellStyle name="40 % - Markeringsfarve4 2 2 6 3 2" xfId="31927" xr:uid="{00000000-0005-0000-0000-0000FD160000}"/>
    <cellStyle name="40 % - Markeringsfarve4 2 2 6 3 3" xfId="28538" xr:uid="{00000000-0005-0000-0000-0000FE160000}"/>
    <cellStyle name="40 % - Markeringsfarve4 2 2 6 4" xfId="28539" xr:uid="{00000000-0005-0000-0000-0000FF160000}"/>
    <cellStyle name="40 % - Markeringsfarve4 2 2 6 4 2" xfId="33004" xr:uid="{00000000-0005-0000-0000-000000170000}"/>
    <cellStyle name="40 % - Markeringsfarve4 2 2 6 5" xfId="30432" xr:uid="{00000000-0005-0000-0000-000001170000}"/>
    <cellStyle name="40 % - Markeringsfarve4 2 2 6 6" xfId="28535" xr:uid="{00000000-0005-0000-0000-000002170000}"/>
    <cellStyle name="40 % - Markeringsfarve4 2 2 7" xfId="11086" xr:uid="{00000000-0005-0000-0000-000003170000}"/>
    <cellStyle name="40 % - Markeringsfarve4 2 2 7 2" xfId="11087" xr:uid="{00000000-0005-0000-0000-000004170000}"/>
    <cellStyle name="40 % - Markeringsfarve4 2 2 7 2 2" xfId="32036" xr:uid="{00000000-0005-0000-0000-000005170000}"/>
    <cellStyle name="40 % - Markeringsfarve4 2 2 7 2 3" xfId="28541" xr:uid="{00000000-0005-0000-0000-000006170000}"/>
    <cellStyle name="40 % - Markeringsfarve4 2 2 7 3" xfId="30644" xr:uid="{00000000-0005-0000-0000-000007170000}"/>
    <cellStyle name="40 % - Markeringsfarve4 2 2 7 4" xfId="28540" xr:uid="{00000000-0005-0000-0000-000008170000}"/>
    <cellStyle name="40 % - Markeringsfarve4 2 2 8" xfId="11088" xr:uid="{00000000-0005-0000-0000-000009170000}"/>
    <cellStyle name="40 % - Markeringsfarve4 2 2 8 2" xfId="31280" xr:uid="{00000000-0005-0000-0000-00000A170000}"/>
    <cellStyle name="40 % - Markeringsfarve4 2 2 8 3" xfId="28542" xr:uid="{00000000-0005-0000-0000-00000B170000}"/>
    <cellStyle name="40 % - Markeringsfarve4 2 2 9" xfId="28543" xr:uid="{00000000-0005-0000-0000-00000C170000}"/>
    <cellStyle name="40 % - Markeringsfarve4 2 2 9 2" xfId="33091" xr:uid="{00000000-0005-0000-0000-00000D170000}"/>
    <cellStyle name="40 % - Markeringsfarve4 2 3" xfId="885" xr:uid="{00000000-0005-0000-0000-00000E170000}"/>
    <cellStyle name="40 % - Markeringsfarve4 2 3 10" xfId="30433" xr:uid="{00000000-0005-0000-0000-00000F170000}"/>
    <cellStyle name="40 % - Markeringsfarve4 2 3 11" xfId="28544" xr:uid="{00000000-0005-0000-0000-000010170000}"/>
    <cellStyle name="40 % - Markeringsfarve4 2 3 2" xfId="886" xr:uid="{00000000-0005-0000-0000-000011170000}"/>
    <cellStyle name="40 % - Markeringsfarve4 2 3 2 2" xfId="11089" xr:uid="{00000000-0005-0000-0000-000012170000}"/>
    <cellStyle name="40 % - Markeringsfarve4 2 3 2 2 2" xfId="28547" xr:uid="{00000000-0005-0000-0000-000013170000}"/>
    <cellStyle name="40 % - Markeringsfarve4 2 3 2 2 2 2" xfId="32185" xr:uid="{00000000-0005-0000-0000-000014170000}"/>
    <cellStyle name="40 % - Markeringsfarve4 2 3 2 2 3" xfId="30776" xr:uid="{00000000-0005-0000-0000-000015170000}"/>
    <cellStyle name="40 % - Markeringsfarve4 2 3 2 2 4" xfId="28546" xr:uid="{00000000-0005-0000-0000-000016170000}"/>
    <cellStyle name="40 % - Markeringsfarve4 2 3 2 3" xfId="11090" xr:uid="{00000000-0005-0000-0000-000017170000}"/>
    <cellStyle name="40 % - Markeringsfarve4 2 3 2 3 2" xfId="31438" xr:uid="{00000000-0005-0000-0000-000018170000}"/>
    <cellStyle name="40 % - Markeringsfarve4 2 3 2 3 3" xfId="28548" xr:uid="{00000000-0005-0000-0000-000019170000}"/>
    <cellStyle name="40 % - Markeringsfarve4 2 3 2 4" xfId="28549" xr:uid="{00000000-0005-0000-0000-00001A170000}"/>
    <cellStyle name="40 % - Markeringsfarve4 2 3 2 4 2" xfId="32947" xr:uid="{00000000-0005-0000-0000-00001B170000}"/>
    <cellStyle name="40 % - Markeringsfarve4 2 3 2 5" xfId="30434" xr:uid="{00000000-0005-0000-0000-00001C170000}"/>
    <cellStyle name="40 % - Markeringsfarve4 2 3 2 6" xfId="28545" xr:uid="{00000000-0005-0000-0000-00001D170000}"/>
    <cellStyle name="40 % - Markeringsfarve4 2 3 3" xfId="11091" xr:uid="{00000000-0005-0000-0000-00001E170000}"/>
    <cellStyle name="40 % - Markeringsfarve4 2 3 3 2" xfId="11092" xr:uid="{00000000-0005-0000-0000-00001F170000}"/>
    <cellStyle name="40 % - Markeringsfarve4 2 3 3 2 2" xfId="28552" xr:uid="{00000000-0005-0000-0000-000020170000}"/>
    <cellStyle name="40 % - Markeringsfarve4 2 3 3 2 2 2" xfId="32276" xr:uid="{00000000-0005-0000-0000-000021170000}"/>
    <cellStyle name="40 % - Markeringsfarve4 2 3 3 2 3" xfId="30847" xr:uid="{00000000-0005-0000-0000-000022170000}"/>
    <cellStyle name="40 % - Markeringsfarve4 2 3 3 2 4" xfId="28551" xr:uid="{00000000-0005-0000-0000-000023170000}"/>
    <cellStyle name="40 % - Markeringsfarve4 2 3 3 3" xfId="11093" xr:uid="{00000000-0005-0000-0000-000024170000}"/>
    <cellStyle name="40 % - Markeringsfarve4 2 3 3 3 2" xfId="31529" xr:uid="{00000000-0005-0000-0000-000025170000}"/>
    <cellStyle name="40 % - Markeringsfarve4 2 3 3 3 3" xfId="28553" xr:uid="{00000000-0005-0000-0000-000026170000}"/>
    <cellStyle name="40 % - Markeringsfarve4 2 3 3 4" xfId="28554" xr:uid="{00000000-0005-0000-0000-000027170000}"/>
    <cellStyle name="40 % - Markeringsfarve4 2 3 3 4 2" xfId="33173" xr:uid="{00000000-0005-0000-0000-000028170000}"/>
    <cellStyle name="40 % - Markeringsfarve4 2 3 3 5" xfId="30435" xr:uid="{00000000-0005-0000-0000-000029170000}"/>
    <cellStyle name="40 % - Markeringsfarve4 2 3 3 6" xfId="28550" xr:uid="{00000000-0005-0000-0000-00002A170000}"/>
    <cellStyle name="40 % - Markeringsfarve4 2 3 4" xfId="11094" xr:uid="{00000000-0005-0000-0000-00002B170000}"/>
    <cellStyle name="40 % - Markeringsfarve4 2 3 4 2" xfId="11095" xr:uid="{00000000-0005-0000-0000-00002C170000}"/>
    <cellStyle name="40 % - Markeringsfarve4 2 3 4 2 2" xfId="28557" xr:uid="{00000000-0005-0000-0000-00002D170000}"/>
    <cellStyle name="40 % - Markeringsfarve4 2 3 4 2 2 2" xfId="32421" xr:uid="{00000000-0005-0000-0000-00002E170000}"/>
    <cellStyle name="40 % - Markeringsfarve4 2 3 4 2 3" xfId="30978" xr:uid="{00000000-0005-0000-0000-00002F170000}"/>
    <cellStyle name="40 % - Markeringsfarve4 2 3 4 2 4" xfId="28556" xr:uid="{00000000-0005-0000-0000-000030170000}"/>
    <cellStyle name="40 % - Markeringsfarve4 2 3 4 3" xfId="11096" xr:uid="{00000000-0005-0000-0000-000031170000}"/>
    <cellStyle name="40 % - Markeringsfarve4 2 3 4 3 2" xfId="31720" xr:uid="{00000000-0005-0000-0000-000032170000}"/>
    <cellStyle name="40 % - Markeringsfarve4 2 3 4 3 3" xfId="28558" xr:uid="{00000000-0005-0000-0000-000033170000}"/>
    <cellStyle name="40 % - Markeringsfarve4 2 3 4 4" xfId="28559" xr:uid="{00000000-0005-0000-0000-000034170000}"/>
    <cellStyle name="40 % - Markeringsfarve4 2 3 4 4 2" xfId="32902" xr:uid="{00000000-0005-0000-0000-000035170000}"/>
    <cellStyle name="40 % - Markeringsfarve4 2 3 4 5" xfId="30436" xr:uid="{00000000-0005-0000-0000-000036170000}"/>
    <cellStyle name="40 % - Markeringsfarve4 2 3 4 6" xfId="28555" xr:uid="{00000000-0005-0000-0000-000037170000}"/>
    <cellStyle name="40 % - Markeringsfarve4 2 3 5" xfId="11097" xr:uid="{00000000-0005-0000-0000-000038170000}"/>
    <cellStyle name="40 % - Markeringsfarve4 2 3 5 2" xfId="11098" xr:uid="{00000000-0005-0000-0000-000039170000}"/>
    <cellStyle name="40 % - Markeringsfarve4 2 3 5 2 2" xfId="28562" xr:uid="{00000000-0005-0000-0000-00003A170000}"/>
    <cellStyle name="40 % - Markeringsfarve4 2 3 5 2 2 2" xfId="32538" xr:uid="{00000000-0005-0000-0000-00003B170000}"/>
    <cellStyle name="40 % - Markeringsfarve4 2 3 5 2 3" xfId="31077" xr:uid="{00000000-0005-0000-0000-00003C170000}"/>
    <cellStyle name="40 % - Markeringsfarve4 2 3 5 2 4" xfId="28561" xr:uid="{00000000-0005-0000-0000-00003D170000}"/>
    <cellStyle name="40 % - Markeringsfarve4 2 3 5 3" xfId="11099" xr:uid="{00000000-0005-0000-0000-00003E170000}"/>
    <cellStyle name="40 % - Markeringsfarve4 2 3 5 3 2" xfId="31837" xr:uid="{00000000-0005-0000-0000-00003F170000}"/>
    <cellStyle name="40 % - Markeringsfarve4 2 3 5 3 3" xfId="28563" xr:uid="{00000000-0005-0000-0000-000040170000}"/>
    <cellStyle name="40 % - Markeringsfarve4 2 3 5 4" xfId="28564" xr:uid="{00000000-0005-0000-0000-000041170000}"/>
    <cellStyle name="40 % - Markeringsfarve4 2 3 5 4 2" xfId="33134" xr:uid="{00000000-0005-0000-0000-000042170000}"/>
    <cellStyle name="40 % - Markeringsfarve4 2 3 5 5" xfId="30437" xr:uid="{00000000-0005-0000-0000-000043170000}"/>
    <cellStyle name="40 % - Markeringsfarve4 2 3 5 6" xfId="28560" xr:uid="{00000000-0005-0000-0000-000044170000}"/>
    <cellStyle name="40 % - Markeringsfarve4 2 3 6" xfId="11100" xr:uid="{00000000-0005-0000-0000-000045170000}"/>
    <cellStyle name="40 % - Markeringsfarve4 2 3 6 2" xfId="11101" xr:uid="{00000000-0005-0000-0000-000046170000}"/>
    <cellStyle name="40 % - Markeringsfarve4 2 3 6 2 2" xfId="28567" xr:uid="{00000000-0005-0000-0000-000047170000}"/>
    <cellStyle name="40 % - Markeringsfarve4 2 3 6 2 2 2" xfId="32628" xr:uid="{00000000-0005-0000-0000-000048170000}"/>
    <cellStyle name="40 % - Markeringsfarve4 2 3 6 2 3" xfId="31148" xr:uid="{00000000-0005-0000-0000-000049170000}"/>
    <cellStyle name="40 % - Markeringsfarve4 2 3 6 2 4" xfId="28566" xr:uid="{00000000-0005-0000-0000-00004A170000}"/>
    <cellStyle name="40 % - Markeringsfarve4 2 3 6 3" xfId="11102" xr:uid="{00000000-0005-0000-0000-00004B170000}"/>
    <cellStyle name="40 % - Markeringsfarve4 2 3 6 3 2" xfId="31928" xr:uid="{00000000-0005-0000-0000-00004C170000}"/>
    <cellStyle name="40 % - Markeringsfarve4 2 3 6 3 3" xfId="28568" xr:uid="{00000000-0005-0000-0000-00004D170000}"/>
    <cellStyle name="40 % - Markeringsfarve4 2 3 6 4" xfId="28569" xr:uid="{00000000-0005-0000-0000-00004E170000}"/>
    <cellStyle name="40 % - Markeringsfarve4 2 3 6 4 2" xfId="32861" xr:uid="{00000000-0005-0000-0000-00004F170000}"/>
    <cellStyle name="40 % - Markeringsfarve4 2 3 6 5" xfId="30438" xr:uid="{00000000-0005-0000-0000-000050170000}"/>
    <cellStyle name="40 % - Markeringsfarve4 2 3 6 6" xfId="28565" xr:uid="{00000000-0005-0000-0000-000051170000}"/>
    <cellStyle name="40 % - Markeringsfarve4 2 3 7" xfId="11103" xr:uid="{00000000-0005-0000-0000-000052170000}"/>
    <cellStyle name="40 % - Markeringsfarve4 2 3 7 2" xfId="11104" xr:uid="{00000000-0005-0000-0000-000053170000}"/>
    <cellStyle name="40 % - Markeringsfarve4 2 3 7 2 2" xfId="32069" xr:uid="{00000000-0005-0000-0000-000054170000}"/>
    <cellStyle name="40 % - Markeringsfarve4 2 3 7 2 3" xfId="28571" xr:uid="{00000000-0005-0000-0000-000055170000}"/>
    <cellStyle name="40 % - Markeringsfarve4 2 3 7 3" xfId="30677" xr:uid="{00000000-0005-0000-0000-000056170000}"/>
    <cellStyle name="40 % - Markeringsfarve4 2 3 7 4" xfId="28570" xr:uid="{00000000-0005-0000-0000-000057170000}"/>
    <cellStyle name="40 % - Markeringsfarve4 2 3 8" xfId="11105" xr:uid="{00000000-0005-0000-0000-000058170000}"/>
    <cellStyle name="40 % - Markeringsfarve4 2 3 8 2" xfId="31319" xr:uid="{00000000-0005-0000-0000-000059170000}"/>
    <cellStyle name="40 % - Markeringsfarve4 2 3 8 3" xfId="28572" xr:uid="{00000000-0005-0000-0000-00005A170000}"/>
    <cellStyle name="40 % - Markeringsfarve4 2 3 9" xfId="28573" xr:uid="{00000000-0005-0000-0000-00005B170000}"/>
    <cellStyle name="40 % - Markeringsfarve4 2 3 9 2" xfId="33221" xr:uid="{00000000-0005-0000-0000-00005C170000}"/>
    <cellStyle name="40 % - Markeringsfarve4 2 4" xfId="887" xr:uid="{00000000-0005-0000-0000-00005D170000}"/>
    <cellStyle name="40 % - Markeringsfarve4 2 4 2" xfId="11106" xr:uid="{00000000-0005-0000-0000-00005E170000}"/>
    <cellStyle name="40 % - Markeringsfarve4 2 4 2 2" xfId="28576" xr:uid="{00000000-0005-0000-0000-00005F170000}"/>
    <cellStyle name="40 % - Markeringsfarve4 2 4 2 2 2" xfId="32107" xr:uid="{00000000-0005-0000-0000-000060170000}"/>
    <cellStyle name="40 % - Markeringsfarve4 2 4 2 3" xfId="30710" xr:uid="{00000000-0005-0000-0000-000061170000}"/>
    <cellStyle name="40 % - Markeringsfarve4 2 4 2 4" xfId="28575" xr:uid="{00000000-0005-0000-0000-000062170000}"/>
    <cellStyle name="40 % - Markeringsfarve4 2 4 3" xfId="11107" xr:uid="{00000000-0005-0000-0000-000063170000}"/>
    <cellStyle name="40 % - Markeringsfarve4 2 4 3 2" xfId="31360" xr:uid="{00000000-0005-0000-0000-000064170000}"/>
    <cellStyle name="40 % - Markeringsfarve4 2 4 3 3" xfId="28577" xr:uid="{00000000-0005-0000-0000-000065170000}"/>
    <cellStyle name="40 % - Markeringsfarve4 2 4 4" xfId="28578" xr:uid="{00000000-0005-0000-0000-000066170000}"/>
    <cellStyle name="40 % - Markeringsfarve4 2 4 4 2" xfId="33090" xr:uid="{00000000-0005-0000-0000-000067170000}"/>
    <cellStyle name="40 % - Markeringsfarve4 2 4 5" xfId="30439" xr:uid="{00000000-0005-0000-0000-000068170000}"/>
    <cellStyle name="40 % - Markeringsfarve4 2 4 6" xfId="28574" xr:uid="{00000000-0005-0000-0000-000069170000}"/>
    <cellStyle name="40 % - Markeringsfarve4 2 5" xfId="11108" xr:uid="{00000000-0005-0000-0000-00006A170000}"/>
    <cellStyle name="40 % - Markeringsfarve4 2 5 2" xfId="11109" xr:uid="{00000000-0005-0000-0000-00006B170000}"/>
    <cellStyle name="40 % - Markeringsfarve4 2 5 2 2" xfId="28581" xr:uid="{00000000-0005-0000-0000-00006C170000}"/>
    <cellStyle name="40 % - Markeringsfarve4 2 5 2 2 2" xfId="32274" xr:uid="{00000000-0005-0000-0000-00006D170000}"/>
    <cellStyle name="40 % - Markeringsfarve4 2 5 2 3" xfId="30845" xr:uid="{00000000-0005-0000-0000-00006E170000}"/>
    <cellStyle name="40 % - Markeringsfarve4 2 5 2 4" xfId="28580" xr:uid="{00000000-0005-0000-0000-00006F170000}"/>
    <cellStyle name="40 % - Markeringsfarve4 2 5 3" xfId="11110" xr:uid="{00000000-0005-0000-0000-000070170000}"/>
    <cellStyle name="40 % - Markeringsfarve4 2 5 3 2" xfId="31527" xr:uid="{00000000-0005-0000-0000-000071170000}"/>
    <cellStyle name="40 % - Markeringsfarve4 2 5 3 3" xfId="28582" xr:uid="{00000000-0005-0000-0000-000072170000}"/>
    <cellStyle name="40 % - Markeringsfarve4 2 5 4" xfId="28583" xr:uid="{00000000-0005-0000-0000-000073170000}"/>
    <cellStyle name="40 % - Markeringsfarve4 2 5 4 2" xfId="32743" xr:uid="{00000000-0005-0000-0000-000074170000}"/>
    <cellStyle name="40 % - Markeringsfarve4 2 5 5" xfId="30440" xr:uid="{00000000-0005-0000-0000-000075170000}"/>
    <cellStyle name="40 % - Markeringsfarve4 2 5 6" xfId="28579" xr:uid="{00000000-0005-0000-0000-000076170000}"/>
    <cellStyle name="40 % - Markeringsfarve4 2 6" xfId="11111" xr:uid="{00000000-0005-0000-0000-000077170000}"/>
    <cellStyle name="40 % - Markeringsfarve4 2 6 2" xfId="11112" xr:uid="{00000000-0005-0000-0000-000078170000}"/>
    <cellStyle name="40 % - Markeringsfarve4 2 6 2 2" xfId="28586" xr:uid="{00000000-0005-0000-0000-000079170000}"/>
    <cellStyle name="40 % - Markeringsfarve4 2 6 2 2 2" xfId="32343" xr:uid="{00000000-0005-0000-0000-00007A170000}"/>
    <cellStyle name="40 % - Markeringsfarve4 2 6 2 3" xfId="30912" xr:uid="{00000000-0005-0000-0000-00007B170000}"/>
    <cellStyle name="40 % - Markeringsfarve4 2 6 2 4" xfId="28585" xr:uid="{00000000-0005-0000-0000-00007C170000}"/>
    <cellStyle name="40 % - Markeringsfarve4 2 6 3" xfId="11113" xr:uid="{00000000-0005-0000-0000-00007D170000}"/>
    <cellStyle name="40 % - Markeringsfarve4 2 6 3 2" xfId="31642" xr:uid="{00000000-0005-0000-0000-00007E170000}"/>
    <cellStyle name="40 % - Markeringsfarve4 2 6 3 3" xfId="28587" xr:uid="{00000000-0005-0000-0000-00007F170000}"/>
    <cellStyle name="40 % - Markeringsfarve4 2 6 4" xfId="28588" xr:uid="{00000000-0005-0000-0000-000080170000}"/>
    <cellStyle name="40 % - Markeringsfarve4 2 6 4 2" xfId="33045" xr:uid="{00000000-0005-0000-0000-000081170000}"/>
    <cellStyle name="40 % - Markeringsfarve4 2 6 5" xfId="30441" xr:uid="{00000000-0005-0000-0000-000082170000}"/>
    <cellStyle name="40 % - Markeringsfarve4 2 6 6" xfId="28584" xr:uid="{00000000-0005-0000-0000-000083170000}"/>
    <cellStyle name="40 % - Markeringsfarve4 2 7" xfId="11114" xr:uid="{00000000-0005-0000-0000-000084170000}"/>
    <cellStyle name="40 % - Markeringsfarve4 2 7 2" xfId="11115" xr:uid="{00000000-0005-0000-0000-000085170000}"/>
    <cellStyle name="40 % - Markeringsfarve4 2 7 2 2" xfId="28591" xr:uid="{00000000-0005-0000-0000-000086170000}"/>
    <cellStyle name="40 % - Markeringsfarve4 2 7 2 2 2" xfId="32460" xr:uid="{00000000-0005-0000-0000-000087170000}"/>
    <cellStyle name="40 % - Markeringsfarve4 2 7 2 3" xfId="31011" xr:uid="{00000000-0005-0000-0000-000088170000}"/>
    <cellStyle name="40 % - Markeringsfarve4 2 7 2 4" xfId="28590" xr:uid="{00000000-0005-0000-0000-000089170000}"/>
    <cellStyle name="40 % - Markeringsfarve4 2 7 3" xfId="11116" xr:uid="{00000000-0005-0000-0000-00008A170000}"/>
    <cellStyle name="40 % - Markeringsfarve4 2 7 3 2" xfId="31759" xr:uid="{00000000-0005-0000-0000-00008B170000}"/>
    <cellStyle name="40 % - Markeringsfarve4 2 7 3 3" xfId="28592" xr:uid="{00000000-0005-0000-0000-00008C170000}"/>
    <cellStyle name="40 % - Markeringsfarve4 2 7 4" xfId="28593" xr:uid="{00000000-0005-0000-0000-00008D170000}"/>
    <cellStyle name="40 % - Markeringsfarve4 2 7 4 2" xfId="32698" xr:uid="{00000000-0005-0000-0000-00008E170000}"/>
    <cellStyle name="40 % - Markeringsfarve4 2 7 5" xfId="30442" xr:uid="{00000000-0005-0000-0000-00008F170000}"/>
    <cellStyle name="40 % - Markeringsfarve4 2 7 6" xfId="28589" xr:uid="{00000000-0005-0000-0000-000090170000}"/>
    <cellStyle name="40 % - Markeringsfarve4 2 8" xfId="11117" xr:uid="{00000000-0005-0000-0000-000091170000}"/>
    <cellStyle name="40 % - Markeringsfarve4 2 8 2" xfId="11118" xr:uid="{00000000-0005-0000-0000-000092170000}"/>
    <cellStyle name="40 % - Markeringsfarve4 2 8 2 2" xfId="28596" xr:uid="{00000000-0005-0000-0000-000093170000}"/>
    <cellStyle name="40 % - Markeringsfarve4 2 8 2 2 2" xfId="32626" xr:uid="{00000000-0005-0000-0000-000094170000}"/>
    <cellStyle name="40 % - Markeringsfarve4 2 8 2 3" xfId="31146" xr:uid="{00000000-0005-0000-0000-000095170000}"/>
    <cellStyle name="40 % - Markeringsfarve4 2 8 2 4" xfId="28595" xr:uid="{00000000-0005-0000-0000-000096170000}"/>
    <cellStyle name="40 % - Markeringsfarve4 2 8 3" xfId="11119" xr:uid="{00000000-0005-0000-0000-000097170000}"/>
    <cellStyle name="40 % - Markeringsfarve4 2 8 3 2" xfId="31926" xr:uid="{00000000-0005-0000-0000-000098170000}"/>
    <cellStyle name="40 % - Markeringsfarve4 2 8 3 3" xfId="28597" xr:uid="{00000000-0005-0000-0000-000099170000}"/>
    <cellStyle name="40 % - Markeringsfarve4 2 8 4" xfId="28598" xr:uid="{00000000-0005-0000-0000-00009A170000}"/>
    <cellStyle name="40 % - Markeringsfarve4 2 8 4 2" xfId="31202" xr:uid="{00000000-0005-0000-0000-00009B170000}"/>
    <cellStyle name="40 % - Markeringsfarve4 2 8 5" xfId="30443" xr:uid="{00000000-0005-0000-0000-00009C170000}"/>
    <cellStyle name="40 % - Markeringsfarve4 2 8 6" xfId="28594" xr:uid="{00000000-0005-0000-0000-00009D170000}"/>
    <cellStyle name="40 % - Markeringsfarve4 2 9" xfId="11120" xr:uid="{00000000-0005-0000-0000-00009E170000}"/>
    <cellStyle name="40 % - Markeringsfarve4 2 9 2" xfId="11121" xr:uid="{00000000-0005-0000-0000-00009F170000}"/>
    <cellStyle name="40 % - Markeringsfarve4 2 9 2 2" xfId="32003" xr:uid="{00000000-0005-0000-0000-0000A0170000}"/>
    <cellStyle name="40 % - Markeringsfarve4 2 9 2 3" xfId="28600" xr:uid="{00000000-0005-0000-0000-0000A1170000}"/>
    <cellStyle name="40 % - Markeringsfarve4 2 9 3" xfId="30611" xr:uid="{00000000-0005-0000-0000-0000A2170000}"/>
    <cellStyle name="40 % - Markeringsfarve4 2 9 4" xfId="28599" xr:uid="{00000000-0005-0000-0000-0000A3170000}"/>
    <cellStyle name="40 % - Markeringsfarve4 3" xfId="888" xr:uid="{00000000-0005-0000-0000-0000A4170000}"/>
    <cellStyle name="40 % - Markeringsfarve4 3 10" xfId="11122" xr:uid="{00000000-0005-0000-0000-0000A5170000}"/>
    <cellStyle name="40 % - Markeringsfarve4 3 10 2" xfId="31226" xr:uid="{00000000-0005-0000-0000-0000A6170000}"/>
    <cellStyle name="40 % - Markeringsfarve4 3 10 3" xfId="28602" xr:uid="{00000000-0005-0000-0000-0000A7170000}"/>
    <cellStyle name="40 % - Markeringsfarve4 3 11" xfId="28603" xr:uid="{00000000-0005-0000-0000-0000A8170000}"/>
    <cellStyle name="40 % - Markeringsfarve4 3 11 2" xfId="32995" xr:uid="{00000000-0005-0000-0000-0000A9170000}"/>
    <cellStyle name="40 % - Markeringsfarve4 3 12" xfId="30444" xr:uid="{00000000-0005-0000-0000-0000AA170000}"/>
    <cellStyle name="40 % - Markeringsfarve4 3 13" xfId="28601" xr:uid="{00000000-0005-0000-0000-0000AB170000}"/>
    <cellStyle name="40 % - Markeringsfarve4 3 2" xfId="889" xr:uid="{00000000-0005-0000-0000-0000AC170000}"/>
    <cellStyle name="40 % - Markeringsfarve4 3 2 10" xfId="30445" xr:uid="{00000000-0005-0000-0000-0000AD170000}"/>
    <cellStyle name="40 % - Markeringsfarve4 3 2 11" xfId="28604" xr:uid="{00000000-0005-0000-0000-0000AE170000}"/>
    <cellStyle name="40 % - Markeringsfarve4 3 2 2" xfId="11123" xr:uid="{00000000-0005-0000-0000-0000AF170000}"/>
    <cellStyle name="40 % - Markeringsfarve4 3 2 2 2" xfId="11124" xr:uid="{00000000-0005-0000-0000-0000B0170000}"/>
    <cellStyle name="40 % - Markeringsfarve4 3 2 2 2 2" xfId="28607" xr:uid="{00000000-0005-0000-0000-0000B1170000}"/>
    <cellStyle name="40 % - Markeringsfarve4 3 2 2 2 2 2" xfId="32134" xr:uid="{00000000-0005-0000-0000-0000B2170000}"/>
    <cellStyle name="40 % - Markeringsfarve4 3 2 2 2 3" xfId="30733" xr:uid="{00000000-0005-0000-0000-0000B3170000}"/>
    <cellStyle name="40 % - Markeringsfarve4 3 2 2 2 4" xfId="28606" xr:uid="{00000000-0005-0000-0000-0000B4170000}"/>
    <cellStyle name="40 % - Markeringsfarve4 3 2 2 3" xfId="11125" xr:uid="{00000000-0005-0000-0000-0000B5170000}"/>
    <cellStyle name="40 % - Markeringsfarve4 3 2 2 3 2" xfId="31387" xr:uid="{00000000-0005-0000-0000-0000B6170000}"/>
    <cellStyle name="40 % - Markeringsfarve4 3 2 2 3 3" xfId="28608" xr:uid="{00000000-0005-0000-0000-0000B7170000}"/>
    <cellStyle name="40 % - Markeringsfarve4 3 2 2 4" xfId="28609" xr:uid="{00000000-0005-0000-0000-0000B8170000}"/>
    <cellStyle name="40 % - Markeringsfarve4 3 2 2 4 2" xfId="32944" xr:uid="{00000000-0005-0000-0000-0000B9170000}"/>
    <cellStyle name="40 % - Markeringsfarve4 3 2 2 5" xfId="30446" xr:uid="{00000000-0005-0000-0000-0000BA170000}"/>
    <cellStyle name="40 % - Markeringsfarve4 3 2 2 6" xfId="28605" xr:uid="{00000000-0005-0000-0000-0000BB170000}"/>
    <cellStyle name="40 % - Markeringsfarve4 3 2 3" xfId="11126" xr:uid="{00000000-0005-0000-0000-0000BC170000}"/>
    <cellStyle name="40 % - Markeringsfarve4 3 2 3 2" xfId="11127" xr:uid="{00000000-0005-0000-0000-0000BD170000}"/>
    <cellStyle name="40 % - Markeringsfarve4 3 2 3 2 2" xfId="28612" xr:uid="{00000000-0005-0000-0000-0000BE170000}"/>
    <cellStyle name="40 % - Markeringsfarve4 3 2 3 2 2 2" xfId="32278" xr:uid="{00000000-0005-0000-0000-0000BF170000}"/>
    <cellStyle name="40 % - Markeringsfarve4 3 2 3 2 3" xfId="30849" xr:uid="{00000000-0005-0000-0000-0000C0170000}"/>
    <cellStyle name="40 % - Markeringsfarve4 3 2 3 2 4" xfId="28611" xr:uid="{00000000-0005-0000-0000-0000C1170000}"/>
    <cellStyle name="40 % - Markeringsfarve4 3 2 3 3" xfId="11128" xr:uid="{00000000-0005-0000-0000-0000C2170000}"/>
    <cellStyle name="40 % - Markeringsfarve4 3 2 3 3 2" xfId="31531" xr:uid="{00000000-0005-0000-0000-0000C3170000}"/>
    <cellStyle name="40 % - Markeringsfarve4 3 2 3 3 3" xfId="28613" xr:uid="{00000000-0005-0000-0000-0000C4170000}"/>
    <cellStyle name="40 % - Markeringsfarve4 3 2 3 4" xfId="28614" xr:uid="{00000000-0005-0000-0000-0000C5170000}"/>
    <cellStyle name="40 % - Markeringsfarve4 3 2 3 4 2" xfId="33166" xr:uid="{00000000-0005-0000-0000-0000C6170000}"/>
    <cellStyle name="40 % - Markeringsfarve4 3 2 3 5" xfId="30447" xr:uid="{00000000-0005-0000-0000-0000C7170000}"/>
    <cellStyle name="40 % - Markeringsfarve4 3 2 3 6" xfId="28610" xr:uid="{00000000-0005-0000-0000-0000C8170000}"/>
    <cellStyle name="40 % - Markeringsfarve4 3 2 4" xfId="11129" xr:uid="{00000000-0005-0000-0000-0000C9170000}"/>
    <cellStyle name="40 % - Markeringsfarve4 3 2 4 2" xfId="11130" xr:uid="{00000000-0005-0000-0000-0000CA170000}"/>
    <cellStyle name="40 % - Markeringsfarve4 3 2 4 2 2" xfId="28617" xr:uid="{00000000-0005-0000-0000-0000CB170000}"/>
    <cellStyle name="40 % - Markeringsfarve4 3 2 4 2 2 2" xfId="32370" xr:uid="{00000000-0005-0000-0000-0000CC170000}"/>
    <cellStyle name="40 % - Markeringsfarve4 3 2 4 2 3" xfId="30935" xr:uid="{00000000-0005-0000-0000-0000CD170000}"/>
    <cellStyle name="40 % - Markeringsfarve4 3 2 4 2 4" xfId="28616" xr:uid="{00000000-0005-0000-0000-0000CE170000}"/>
    <cellStyle name="40 % - Markeringsfarve4 3 2 4 3" xfId="11131" xr:uid="{00000000-0005-0000-0000-0000CF170000}"/>
    <cellStyle name="40 % - Markeringsfarve4 3 2 4 3 2" xfId="31669" xr:uid="{00000000-0005-0000-0000-0000D0170000}"/>
    <cellStyle name="40 % - Markeringsfarve4 3 2 4 3 3" xfId="28618" xr:uid="{00000000-0005-0000-0000-0000D1170000}"/>
    <cellStyle name="40 % - Markeringsfarve4 3 2 4 4" xfId="28619" xr:uid="{00000000-0005-0000-0000-0000D2170000}"/>
    <cellStyle name="40 % - Markeringsfarve4 3 2 4 4 2" xfId="32894" xr:uid="{00000000-0005-0000-0000-0000D3170000}"/>
    <cellStyle name="40 % - Markeringsfarve4 3 2 4 5" xfId="30448" xr:uid="{00000000-0005-0000-0000-0000D4170000}"/>
    <cellStyle name="40 % - Markeringsfarve4 3 2 4 6" xfId="28615" xr:uid="{00000000-0005-0000-0000-0000D5170000}"/>
    <cellStyle name="40 % - Markeringsfarve4 3 2 5" xfId="11132" xr:uid="{00000000-0005-0000-0000-0000D6170000}"/>
    <cellStyle name="40 % - Markeringsfarve4 3 2 5 2" xfId="11133" xr:uid="{00000000-0005-0000-0000-0000D7170000}"/>
    <cellStyle name="40 % - Markeringsfarve4 3 2 5 2 2" xfId="28622" xr:uid="{00000000-0005-0000-0000-0000D8170000}"/>
    <cellStyle name="40 % - Markeringsfarve4 3 2 5 2 2 2" xfId="32487" xr:uid="{00000000-0005-0000-0000-0000D9170000}"/>
    <cellStyle name="40 % - Markeringsfarve4 3 2 5 2 3" xfId="31034" xr:uid="{00000000-0005-0000-0000-0000DA170000}"/>
    <cellStyle name="40 % - Markeringsfarve4 3 2 5 2 4" xfId="28621" xr:uid="{00000000-0005-0000-0000-0000DB170000}"/>
    <cellStyle name="40 % - Markeringsfarve4 3 2 5 3" xfId="11134" xr:uid="{00000000-0005-0000-0000-0000DC170000}"/>
    <cellStyle name="40 % - Markeringsfarve4 3 2 5 3 2" xfId="31786" xr:uid="{00000000-0005-0000-0000-0000DD170000}"/>
    <cellStyle name="40 % - Markeringsfarve4 3 2 5 3 3" xfId="28623" xr:uid="{00000000-0005-0000-0000-0000DE170000}"/>
    <cellStyle name="40 % - Markeringsfarve4 3 2 5 4" xfId="28624" xr:uid="{00000000-0005-0000-0000-0000DF170000}"/>
    <cellStyle name="40 % - Markeringsfarve4 3 2 5 4 2" xfId="33126" xr:uid="{00000000-0005-0000-0000-0000E0170000}"/>
    <cellStyle name="40 % - Markeringsfarve4 3 2 5 5" xfId="30449" xr:uid="{00000000-0005-0000-0000-0000E1170000}"/>
    <cellStyle name="40 % - Markeringsfarve4 3 2 5 6" xfId="28620" xr:uid="{00000000-0005-0000-0000-0000E2170000}"/>
    <cellStyle name="40 % - Markeringsfarve4 3 2 6" xfId="11135" xr:uid="{00000000-0005-0000-0000-0000E3170000}"/>
    <cellStyle name="40 % - Markeringsfarve4 3 2 6 2" xfId="11136" xr:uid="{00000000-0005-0000-0000-0000E4170000}"/>
    <cellStyle name="40 % - Markeringsfarve4 3 2 6 2 2" xfId="28627" xr:uid="{00000000-0005-0000-0000-0000E5170000}"/>
    <cellStyle name="40 % - Markeringsfarve4 3 2 6 2 2 2" xfId="32630" xr:uid="{00000000-0005-0000-0000-0000E6170000}"/>
    <cellStyle name="40 % - Markeringsfarve4 3 2 6 2 3" xfId="31150" xr:uid="{00000000-0005-0000-0000-0000E7170000}"/>
    <cellStyle name="40 % - Markeringsfarve4 3 2 6 2 4" xfId="28626" xr:uid="{00000000-0005-0000-0000-0000E8170000}"/>
    <cellStyle name="40 % - Markeringsfarve4 3 2 6 3" xfId="11137" xr:uid="{00000000-0005-0000-0000-0000E9170000}"/>
    <cellStyle name="40 % - Markeringsfarve4 3 2 6 3 2" xfId="31930" xr:uid="{00000000-0005-0000-0000-0000EA170000}"/>
    <cellStyle name="40 % - Markeringsfarve4 3 2 6 3 3" xfId="28628" xr:uid="{00000000-0005-0000-0000-0000EB170000}"/>
    <cellStyle name="40 % - Markeringsfarve4 3 2 6 4" xfId="28629" xr:uid="{00000000-0005-0000-0000-0000EC170000}"/>
    <cellStyle name="40 % - Markeringsfarve4 3 2 6 4 2" xfId="32852" xr:uid="{00000000-0005-0000-0000-0000ED170000}"/>
    <cellStyle name="40 % - Markeringsfarve4 3 2 6 5" xfId="30450" xr:uid="{00000000-0005-0000-0000-0000EE170000}"/>
    <cellStyle name="40 % - Markeringsfarve4 3 2 6 6" xfId="28625" xr:uid="{00000000-0005-0000-0000-0000EF170000}"/>
    <cellStyle name="40 % - Markeringsfarve4 3 2 7" xfId="11138" xr:uid="{00000000-0005-0000-0000-0000F0170000}"/>
    <cellStyle name="40 % - Markeringsfarve4 3 2 7 2" xfId="11139" xr:uid="{00000000-0005-0000-0000-0000F1170000}"/>
    <cellStyle name="40 % - Markeringsfarve4 3 2 7 2 2" xfId="32026" xr:uid="{00000000-0005-0000-0000-0000F2170000}"/>
    <cellStyle name="40 % - Markeringsfarve4 3 2 7 2 3" xfId="28631" xr:uid="{00000000-0005-0000-0000-0000F3170000}"/>
    <cellStyle name="40 % - Markeringsfarve4 3 2 7 3" xfId="30634" xr:uid="{00000000-0005-0000-0000-0000F4170000}"/>
    <cellStyle name="40 % - Markeringsfarve4 3 2 7 4" xfId="28630" xr:uid="{00000000-0005-0000-0000-0000F5170000}"/>
    <cellStyle name="40 % - Markeringsfarve4 3 2 8" xfId="11140" xr:uid="{00000000-0005-0000-0000-0000F6170000}"/>
    <cellStyle name="40 % - Markeringsfarve4 3 2 8 2" xfId="31268" xr:uid="{00000000-0005-0000-0000-0000F7170000}"/>
    <cellStyle name="40 % - Markeringsfarve4 3 2 8 3" xfId="28632" xr:uid="{00000000-0005-0000-0000-0000F8170000}"/>
    <cellStyle name="40 % - Markeringsfarve4 3 2 9" xfId="28633" xr:uid="{00000000-0005-0000-0000-0000F9170000}"/>
    <cellStyle name="40 % - Markeringsfarve4 3 2 9 2" xfId="33218" xr:uid="{00000000-0005-0000-0000-0000FA170000}"/>
    <cellStyle name="40 % - Markeringsfarve4 3 3" xfId="11141" xr:uid="{00000000-0005-0000-0000-0000FB170000}"/>
    <cellStyle name="40 % - Markeringsfarve4 3 3 10" xfId="30451" xr:uid="{00000000-0005-0000-0000-0000FC170000}"/>
    <cellStyle name="40 % - Markeringsfarve4 3 3 11" xfId="28634" xr:uid="{00000000-0005-0000-0000-0000FD170000}"/>
    <cellStyle name="40 % - Markeringsfarve4 3 3 2" xfId="11142" xr:uid="{00000000-0005-0000-0000-0000FE170000}"/>
    <cellStyle name="40 % - Markeringsfarve4 3 3 2 2" xfId="11143" xr:uid="{00000000-0005-0000-0000-0000FF170000}"/>
    <cellStyle name="40 % - Markeringsfarve4 3 3 2 2 2" xfId="28637" xr:uid="{00000000-0005-0000-0000-000000180000}"/>
    <cellStyle name="40 % - Markeringsfarve4 3 3 2 2 2 2" xfId="32173" xr:uid="{00000000-0005-0000-0000-000001180000}"/>
    <cellStyle name="40 % - Markeringsfarve4 3 3 2 2 3" xfId="30766" xr:uid="{00000000-0005-0000-0000-000002180000}"/>
    <cellStyle name="40 % - Markeringsfarve4 3 3 2 2 4" xfId="28636" xr:uid="{00000000-0005-0000-0000-000003180000}"/>
    <cellStyle name="40 % - Markeringsfarve4 3 3 2 3" xfId="11144" xr:uid="{00000000-0005-0000-0000-000004180000}"/>
    <cellStyle name="40 % - Markeringsfarve4 3 3 2 3 2" xfId="31426" xr:uid="{00000000-0005-0000-0000-000005180000}"/>
    <cellStyle name="40 % - Markeringsfarve4 3 3 2 3 3" xfId="28638" xr:uid="{00000000-0005-0000-0000-000006180000}"/>
    <cellStyle name="40 % - Markeringsfarve4 3 3 2 4" xfId="28639" xr:uid="{00000000-0005-0000-0000-000007180000}"/>
    <cellStyle name="40 % - Markeringsfarve4 3 3 2 4 2" xfId="32740" xr:uid="{00000000-0005-0000-0000-000008180000}"/>
    <cellStyle name="40 % - Markeringsfarve4 3 3 2 5" xfId="30452" xr:uid="{00000000-0005-0000-0000-000009180000}"/>
    <cellStyle name="40 % - Markeringsfarve4 3 3 2 6" xfId="28635" xr:uid="{00000000-0005-0000-0000-00000A180000}"/>
    <cellStyle name="40 % - Markeringsfarve4 3 3 3" xfId="11145" xr:uid="{00000000-0005-0000-0000-00000B180000}"/>
    <cellStyle name="40 % - Markeringsfarve4 3 3 3 2" xfId="11146" xr:uid="{00000000-0005-0000-0000-00000C180000}"/>
    <cellStyle name="40 % - Markeringsfarve4 3 3 3 2 2" xfId="28642" xr:uid="{00000000-0005-0000-0000-00000D180000}"/>
    <cellStyle name="40 % - Markeringsfarve4 3 3 3 2 2 2" xfId="32279" xr:uid="{00000000-0005-0000-0000-00000E180000}"/>
    <cellStyle name="40 % - Markeringsfarve4 3 3 3 2 3" xfId="30850" xr:uid="{00000000-0005-0000-0000-00000F180000}"/>
    <cellStyle name="40 % - Markeringsfarve4 3 3 3 2 4" xfId="28641" xr:uid="{00000000-0005-0000-0000-000010180000}"/>
    <cellStyle name="40 % - Markeringsfarve4 3 3 3 3" xfId="11147" xr:uid="{00000000-0005-0000-0000-000011180000}"/>
    <cellStyle name="40 % - Markeringsfarve4 3 3 3 3 2" xfId="31532" xr:uid="{00000000-0005-0000-0000-000012180000}"/>
    <cellStyle name="40 % - Markeringsfarve4 3 3 3 3 3" xfId="28643" xr:uid="{00000000-0005-0000-0000-000013180000}"/>
    <cellStyle name="40 % - Markeringsfarve4 3 3 3 4" xfId="28644" xr:uid="{00000000-0005-0000-0000-000014180000}"/>
    <cellStyle name="40 % - Markeringsfarve4 3 3 3 4 2" xfId="33037" xr:uid="{00000000-0005-0000-0000-000015180000}"/>
    <cellStyle name="40 % - Markeringsfarve4 3 3 3 5" xfId="30453" xr:uid="{00000000-0005-0000-0000-000016180000}"/>
    <cellStyle name="40 % - Markeringsfarve4 3 3 3 6" xfId="28640" xr:uid="{00000000-0005-0000-0000-000017180000}"/>
    <cellStyle name="40 % - Markeringsfarve4 3 3 4" xfId="11148" xr:uid="{00000000-0005-0000-0000-000018180000}"/>
    <cellStyle name="40 % - Markeringsfarve4 3 3 4 2" xfId="11149" xr:uid="{00000000-0005-0000-0000-000019180000}"/>
    <cellStyle name="40 % - Markeringsfarve4 3 3 4 2 2" xfId="28647" xr:uid="{00000000-0005-0000-0000-00001A180000}"/>
    <cellStyle name="40 % - Markeringsfarve4 3 3 4 2 2 2" xfId="32409" xr:uid="{00000000-0005-0000-0000-00001B180000}"/>
    <cellStyle name="40 % - Markeringsfarve4 3 3 4 2 3" xfId="30968" xr:uid="{00000000-0005-0000-0000-00001C180000}"/>
    <cellStyle name="40 % - Markeringsfarve4 3 3 4 2 4" xfId="28646" xr:uid="{00000000-0005-0000-0000-00001D180000}"/>
    <cellStyle name="40 % - Markeringsfarve4 3 3 4 3" xfId="11150" xr:uid="{00000000-0005-0000-0000-00001E180000}"/>
    <cellStyle name="40 % - Markeringsfarve4 3 3 4 3 2" xfId="31708" xr:uid="{00000000-0005-0000-0000-00001F180000}"/>
    <cellStyle name="40 % - Markeringsfarve4 3 3 4 3 3" xfId="28648" xr:uid="{00000000-0005-0000-0000-000020180000}"/>
    <cellStyle name="40 % - Markeringsfarve4 3 3 4 4" xfId="28649" xr:uid="{00000000-0005-0000-0000-000021180000}"/>
    <cellStyle name="40 % - Markeringsfarve4 3 3 4 4 2" xfId="32690" xr:uid="{00000000-0005-0000-0000-000022180000}"/>
    <cellStyle name="40 % - Markeringsfarve4 3 3 4 5" xfId="30454" xr:uid="{00000000-0005-0000-0000-000023180000}"/>
    <cellStyle name="40 % - Markeringsfarve4 3 3 4 6" xfId="28645" xr:uid="{00000000-0005-0000-0000-000024180000}"/>
    <cellStyle name="40 % - Markeringsfarve4 3 3 5" xfId="11151" xr:uid="{00000000-0005-0000-0000-000025180000}"/>
    <cellStyle name="40 % - Markeringsfarve4 3 3 5 2" xfId="11152" xr:uid="{00000000-0005-0000-0000-000026180000}"/>
    <cellStyle name="40 % - Markeringsfarve4 3 3 5 2 2" xfId="28652" xr:uid="{00000000-0005-0000-0000-000027180000}"/>
    <cellStyle name="40 % - Markeringsfarve4 3 3 5 2 2 2" xfId="32526" xr:uid="{00000000-0005-0000-0000-000028180000}"/>
    <cellStyle name="40 % - Markeringsfarve4 3 3 5 2 3" xfId="31067" xr:uid="{00000000-0005-0000-0000-000029180000}"/>
    <cellStyle name="40 % - Markeringsfarve4 3 3 5 2 4" xfId="28651" xr:uid="{00000000-0005-0000-0000-00002A180000}"/>
    <cellStyle name="40 % - Markeringsfarve4 3 3 5 3" xfId="11153" xr:uid="{00000000-0005-0000-0000-00002B180000}"/>
    <cellStyle name="40 % - Markeringsfarve4 3 3 5 3 2" xfId="31825" xr:uid="{00000000-0005-0000-0000-00002C180000}"/>
    <cellStyle name="40 % - Markeringsfarve4 3 3 5 3 3" xfId="28653" xr:uid="{00000000-0005-0000-0000-00002D180000}"/>
    <cellStyle name="40 % - Markeringsfarve4 3 3 5 4" xfId="28654" xr:uid="{00000000-0005-0000-0000-00002E180000}"/>
    <cellStyle name="40 % - Markeringsfarve4 3 3 5 4 2" xfId="33023" xr:uid="{00000000-0005-0000-0000-00002F180000}"/>
    <cellStyle name="40 % - Markeringsfarve4 3 3 5 5" xfId="30455" xr:uid="{00000000-0005-0000-0000-000030180000}"/>
    <cellStyle name="40 % - Markeringsfarve4 3 3 5 6" xfId="28650" xr:uid="{00000000-0005-0000-0000-000031180000}"/>
    <cellStyle name="40 % - Markeringsfarve4 3 3 6" xfId="11154" xr:uid="{00000000-0005-0000-0000-000032180000}"/>
    <cellStyle name="40 % - Markeringsfarve4 3 3 6 2" xfId="11155" xr:uid="{00000000-0005-0000-0000-000033180000}"/>
    <cellStyle name="40 % - Markeringsfarve4 3 3 6 2 2" xfId="28657" xr:uid="{00000000-0005-0000-0000-000034180000}"/>
    <cellStyle name="40 % - Markeringsfarve4 3 3 6 2 2 2" xfId="32631" xr:uid="{00000000-0005-0000-0000-000035180000}"/>
    <cellStyle name="40 % - Markeringsfarve4 3 3 6 2 3" xfId="31151" xr:uid="{00000000-0005-0000-0000-000036180000}"/>
    <cellStyle name="40 % - Markeringsfarve4 3 3 6 2 4" xfId="28656" xr:uid="{00000000-0005-0000-0000-000037180000}"/>
    <cellStyle name="40 % - Markeringsfarve4 3 3 6 3" xfId="11156" xr:uid="{00000000-0005-0000-0000-000038180000}"/>
    <cellStyle name="40 % - Markeringsfarve4 3 3 6 3 2" xfId="31931" xr:uid="{00000000-0005-0000-0000-000039180000}"/>
    <cellStyle name="40 % - Markeringsfarve4 3 3 6 3 3" xfId="28658" xr:uid="{00000000-0005-0000-0000-00003A180000}"/>
    <cellStyle name="40 % - Markeringsfarve4 3 3 6 4" xfId="28659" xr:uid="{00000000-0005-0000-0000-00003B180000}"/>
    <cellStyle name="40 % - Markeringsfarve4 3 3 6 4 2" xfId="33220" xr:uid="{00000000-0005-0000-0000-00003C180000}"/>
    <cellStyle name="40 % - Markeringsfarve4 3 3 6 5" xfId="30456" xr:uid="{00000000-0005-0000-0000-00003D180000}"/>
    <cellStyle name="40 % - Markeringsfarve4 3 3 6 6" xfId="28655" xr:uid="{00000000-0005-0000-0000-00003E180000}"/>
    <cellStyle name="40 % - Markeringsfarve4 3 3 7" xfId="11157" xr:uid="{00000000-0005-0000-0000-00003F180000}"/>
    <cellStyle name="40 % - Markeringsfarve4 3 3 7 2" xfId="11158" xr:uid="{00000000-0005-0000-0000-000040180000}"/>
    <cellStyle name="40 % - Markeringsfarve4 3 3 7 2 2" xfId="32059" xr:uid="{00000000-0005-0000-0000-000041180000}"/>
    <cellStyle name="40 % - Markeringsfarve4 3 3 7 2 3" xfId="28661" xr:uid="{00000000-0005-0000-0000-000042180000}"/>
    <cellStyle name="40 % - Markeringsfarve4 3 3 7 3" xfId="30667" xr:uid="{00000000-0005-0000-0000-000043180000}"/>
    <cellStyle name="40 % - Markeringsfarve4 3 3 7 4" xfId="28660" xr:uid="{00000000-0005-0000-0000-000044180000}"/>
    <cellStyle name="40 % - Markeringsfarve4 3 3 8" xfId="11159" xr:uid="{00000000-0005-0000-0000-000045180000}"/>
    <cellStyle name="40 % - Markeringsfarve4 3 3 8 2" xfId="31307" xr:uid="{00000000-0005-0000-0000-000046180000}"/>
    <cellStyle name="40 % - Markeringsfarve4 3 3 8 3" xfId="28662" xr:uid="{00000000-0005-0000-0000-000047180000}"/>
    <cellStyle name="40 % - Markeringsfarve4 3 3 9" xfId="28663" xr:uid="{00000000-0005-0000-0000-000048180000}"/>
    <cellStyle name="40 % - Markeringsfarve4 3 3 9 2" xfId="33087" xr:uid="{00000000-0005-0000-0000-000049180000}"/>
    <cellStyle name="40 % - Markeringsfarve4 3 4" xfId="11160" xr:uid="{00000000-0005-0000-0000-00004A180000}"/>
    <cellStyle name="40 % - Markeringsfarve4 3 4 2" xfId="11161" xr:uid="{00000000-0005-0000-0000-00004B180000}"/>
    <cellStyle name="40 % - Markeringsfarve4 3 4 2 2" xfId="28666" xr:uid="{00000000-0005-0000-0000-00004C180000}"/>
    <cellStyle name="40 % - Markeringsfarve4 3 4 2 2 2" xfId="32095" xr:uid="{00000000-0005-0000-0000-00004D180000}"/>
    <cellStyle name="40 % - Markeringsfarve4 3 4 2 3" xfId="30700" xr:uid="{00000000-0005-0000-0000-00004E180000}"/>
    <cellStyle name="40 % - Markeringsfarve4 3 4 2 4" xfId="28665" xr:uid="{00000000-0005-0000-0000-00004F180000}"/>
    <cellStyle name="40 % - Markeringsfarve4 3 4 3" xfId="11162" xr:uid="{00000000-0005-0000-0000-000050180000}"/>
    <cellStyle name="40 % - Markeringsfarve4 3 4 3 2" xfId="31348" xr:uid="{00000000-0005-0000-0000-000051180000}"/>
    <cellStyle name="40 % - Markeringsfarve4 3 4 3 3" xfId="28667" xr:uid="{00000000-0005-0000-0000-000052180000}"/>
    <cellStyle name="40 % - Markeringsfarve4 3 4 4" xfId="28668" xr:uid="{00000000-0005-0000-0000-000053180000}"/>
    <cellStyle name="40 % - Markeringsfarve4 3 4 4 2" xfId="32946" xr:uid="{00000000-0005-0000-0000-000054180000}"/>
    <cellStyle name="40 % - Markeringsfarve4 3 4 5" xfId="30457" xr:uid="{00000000-0005-0000-0000-000055180000}"/>
    <cellStyle name="40 % - Markeringsfarve4 3 4 6" xfId="28664" xr:uid="{00000000-0005-0000-0000-000056180000}"/>
    <cellStyle name="40 % - Markeringsfarve4 3 5" xfId="11163" xr:uid="{00000000-0005-0000-0000-000057180000}"/>
    <cellStyle name="40 % - Markeringsfarve4 3 5 2" xfId="11164" xr:uid="{00000000-0005-0000-0000-000058180000}"/>
    <cellStyle name="40 % - Markeringsfarve4 3 5 2 2" xfId="28671" xr:uid="{00000000-0005-0000-0000-000059180000}"/>
    <cellStyle name="40 % - Markeringsfarve4 3 5 2 2 2" xfId="32277" xr:uid="{00000000-0005-0000-0000-00005A180000}"/>
    <cellStyle name="40 % - Markeringsfarve4 3 5 2 3" xfId="30848" xr:uid="{00000000-0005-0000-0000-00005B180000}"/>
    <cellStyle name="40 % - Markeringsfarve4 3 5 2 4" xfId="28670" xr:uid="{00000000-0005-0000-0000-00005C180000}"/>
    <cellStyle name="40 % - Markeringsfarve4 3 5 3" xfId="11165" xr:uid="{00000000-0005-0000-0000-00005D180000}"/>
    <cellStyle name="40 % - Markeringsfarve4 3 5 3 2" xfId="31530" xr:uid="{00000000-0005-0000-0000-00005E180000}"/>
    <cellStyle name="40 % - Markeringsfarve4 3 5 3 3" xfId="28672" xr:uid="{00000000-0005-0000-0000-00005F180000}"/>
    <cellStyle name="40 % - Markeringsfarve4 3 5 4" xfId="28673" xr:uid="{00000000-0005-0000-0000-000060180000}"/>
    <cellStyle name="40 % - Markeringsfarve4 3 5 4 2" xfId="33191" xr:uid="{00000000-0005-0000-0000-000061180000}"/>
    <cellStyle name="40 % - Markeringsfarve4 3 5 5" xfId="30458" xr:uid="{00000000-0005-0000-0000-000062180000}"/>
    <cellStyle name="40 % - Markeringsfarve4 3 5 6" xfId="28669" xr:uid="{00000000-0005-0000-0000-000063180000}"/>
    <cellStyle name="40 % - Markeringsfarve4 3 6" xfId="11166" xr:uid="{00000000-0005-0000-0000-000064180000}"/>
    <cellStyle name="40 % - Markeringsfarve4 3 6 2" xfId="11167" xr:uid="{00000000-0005-0000-0000-000065180000}"/>
    <cellStyle name="40 % - Markeringsfarve4 3 6 2 2" xfId="28676" xr:uid="{00000000-0005-0000-0000-000066180000}"/>
    <cellStyle name="40 % - Markeringsfarve4 3 6 2 2 2" xfId="32331" xr:uid="{00000000-0005-0000-0000-000067180000}"/>
    <cellStyle name="40 % - Markeringsfarve4 3 6 2 3" xfId="30902" xr:uid="{00000000-0005-0000-0000-000068180000}"/>
    <cellStyle name="40 % - Markeringsfarve4 3 6 2 4" xfId="28675" xr:uid="{00000000-0005-0000-0000-000069180000}"/>
    <cellStyle name="40 % - Markeringsfarve4 3 6 3" xfId="11168" xr:uid="{00000000-0005-0000-0000-00006A180000}"/>
    <cellStyle name="40 % - Markeringsfarve4 3 6 3 2" xfId="31630" xr:uid="{00000000-0005-0000-0000-00006B180000}"/>
    <cellStyle name="40 % - Markeringsfarve4 3 6 3 3" xfId="28677" xr:uid="{00000000-0005-0000-0000-00006C180000}"/>
    <cellStyle name="40 % - Markeringsfarve4 3 6 4" xfId="28678" xr:uid="{00000000-0005-0000-0000-00006D180000}"/>
    <cellStyle name="40 % - Markeringsfarve4 3 6 4 2" xfId="32921" xr:uid="{00000000-0005-0000-0000-00006E180000}"/>
    <cellStyle name="40 % - Markeringsfarve4 3 6 5" xfId="30459" xr:uid="{00000000-0005-0000-0000-00006F180000}"/>
    <cellStyle name="40 % - Markeringsfarve4 3 6 6" xfId="28674" xr:uid="{00000000-0005-0000-0000-000070180000}"/>
    <cellStyle name="40 % - Markeringsfarve4 3 7" xfId="11169" xr:uid="{00000000-0005-0000-0000-000071180000}"/>
    <cellStyle name="40 % - Markeringsfarve4 3 7 2" xfId="11170" xr:uid="{00000000-0005-0000-0000-000072180000}"/>
    <cellStyle name="40 % - Markeringsfarve4 3 7 2 2" xfId="28681" xr:uid="{00000000-0005-0000-0000-000073180000}"/>
    <cellStyle name="40 % - Markeringsfarve4 3 7 2 2 2" xfId="32448" xr:uid="{00000000-0005-0000-0000-000074180000}"/>
    <cellStyle name="40 % - Markeringsfarve4 3 7 2 3" xfId="31001" xr:uid="{00000000-0005-0000-0000-000075180000}"/>
    <cellStyle name="40 % - Markeringsfarve4 3 7 2 4" xfId="28680" xr:uid="{00000000-0005-0000-0000-000076180000}"/>
    <cellStyle name="40 % - Markeringsfarve4 3 7 3" xfId="11171" xr:uid="{00000000-0005-0000-0000-000077180000}"/>
    <cellStyle name="40 % - Markeringsfarve4 3 7 3 2" xfId="31747" xr:uid="{00000000-0005-0000-0000-000078180000}"/>
    <cellStyle name="40 % - Markeringsfarve4 3 7 3 3" xfId="28682" xr:uid="{00000000-0005-0000-0000-000079180000}"/>
    <cellStyle name="40 % - Markeringsfarve4 3 7 4" xfId="28683" xr:uid="{00000000-0005-0000-0000-00007A180000}"/>
    <cellStyle name="40 % - Markeringsfarve4 3 7 4 2" xfId="33152" xr:uid="{00000000-0005-0000-0000-00007B180000}"/>
    <cellStyle name="40 % - Markeringsfarve4 3 7 5" xfId="30460" xr:uid="{00000000-0005-0000-0000-00007C180000}"/>
    <cellStyle name="40 % - Markeringsfarve4 3 7 6" xfId="28679" xr:uid="{00000000-0005-0000-0000-00007D180000}"/>
    <cellStyle name="40 % - Markeringsfarve4 3 8" xfId="11172" xr:uid="{00000000-0005-0000-0000-00007E180000}"/>
    <cellStyle name="40 % - Markeringsfarve4 3 8 2" xfId="11173" xr:uid="{00000000-0005-0000-0000-00007F180000}"/>
    <cellStyle name="40 % - Markeringsfarve4 3 8 2 2" xfId="28686" xr:uid="{00000000-0005-0000-0000-000080180000}"/>
    <cellStyle name="40 % - Markeringsfarve4 3 8 2 2 2" xfId="32629" xr:uid="{00000000-0005-0000-0000-000081180000}"/>
    <cellStyle name="40 % - Markeringsfarve4 3 8 2 3" xfId="31149" xr:uid="{00000000-0005-0000-0000-000082180000}"/>
    <cellStyle name="40 % - Markeringsfarve4 3 8 2 4" xfId="28685" xr:uid="{00000000-0005-0000-0000-000083180000}"/>
    <cellStyle name="40 % - Markeringsfarve4 3 8 3" xfId="11174" xr:uid="{00000000-0005-0000-0000-000084180000}"/>
    <cellStyle name="40 % - Markeringsfarve4 3 8 3 2" xfId="31929" xr:uid="{00000000-0005-0000-0000-000085180000}"/>
    <cellStyle name="40 % - Markeringsfarve4 3 8 3 3" xfId="28687" xr:uid="{00000000-0005-0000-0000-000086180000}"/>
    <cellStyle name="40 % - Markeringsfarve4 3 8 4" xfId="28688" xr:uid="{00000000-0005-0000-0000-000087180000}"/>
    <cellStyle name="40 % - Markeringsfarve4 3 8 4 2" xfId="32880" xr:uid="{00000000-0005-0000-0000-000088180000}"/>
    <cellStyle name="40 % - Markeringsfarve4 3 8 5" xfId="30461" xr:uid="{00000000-0005-0000-0000-000089180000}"/>
    <cellStyle name="40 % - Markeringsfarve4 3 8 6" xfId="28684" xr:uid="{00000000-0005-0000-0000-00008A180000}"/>
    <cellStyle name="40 % - Markeringsfarve4 3 9" xfId="11175" xr:uid="{00000000-0005-0000-0000-00008B180000}"/>
    <cellStyle name="40 % - Markeringsfarve4 3 9 2" xfId="11176" xr:uid="{00000000-0005-0000-0000-00008C180000}"/>
    <cellStyle name="40 % - Markeringsfarve4 3 9 2 2" xfId="31993" xr:uid="{00000000-0005-0000-0000-00008D180000}"/>
    <cellStyle name="40 % - Markeringsfarve4 3 9 2 3" xfId="28690" xr:uid="{00000000-0005-0000-0000-00008E180000}"/>
    <cellStyle name="40 % - Markeringsfarve4 3 9 3" xfId="30601" xr:uid="{00000000-0005-0000-0000-00008F180000}"/>
    <cellStyle name="40 % - Markeringsfarve4 3 9 4" xfId="28689" xr:uid="{00000000-0005-0000-0000-000090180000}"/>
    <cellStyle name="40 % - Markeringsfarve4 4" xfId="890" xr:uid="{00000000-0005-0000-0000-000091180000}"/>
    <cellStyle name="40 % - Markeringsfarve4 4 10" xfId="30462" xr:uid="{00000000-0005-0000-0000-000092180000}"/>
    <cellStyle name="40 % - Markeringsfarve4 4 11" xfId="28691" xr:uid="{00000000-0005-0000-0000-000093180000}"/>
    <cellStyle name="40 % - Markeringsfarve4 4 2" xfId="891" xr:uid="{00000000-0005-0000-0000-000094180000}"/>
    <cellStyle name="40 % - Markeringsfarve4 4 2 2" xfId="11177" xr:uid="{00000000-0005-0000-0000-000095180000}"/>
    <cellStyle name="40 % - Markeringsfarve4 4 2 2 2" xfId="28694" xr:uid="{00000000-0005-0000-0000-000096180000}"/>
    <cellStyle name="40 % - Markeringsfarve4 4 2 2 2 2" xfId="32120" xr:uid="{00000000-0005-0000-0000-000097180000}"/>
    <cellStyle name="40 % - Markeringsfarve4 4 2 2 3" xfId="30721" xr:uid="{00000000-0005-0000-0000-000098180000}"/>
    <cellStyle name="40 % - Markeringsfarve4 4 2 2 4" xfId="28693" xr:uid="{00000000-0005-0000-0000-000099180000}"/>
    <cellStyle name="40 % - Markeringsfarve4 4 2 3" xfId="11178" xr:uid="{00000000-0005-0000-0000-00009A180000}"/>
    <cellStyle name="40 % - Markeringsfarve4 4 2 3 2" xfId="31373" xr:uid="{00000000-0005-0000-0000-00009B180000}"/>
    <cellStyle name="40 % - Markeringsfarve4 4 2 3 3" xfId="28695" xr:uid="{00000000-0005-0000-0000-00009C180000}"/>
    <cellStyle name="40 % - Markeringsfarve4 4 2 4" xfId="28696" xr:uid="{00000000-0005-0000-0000-00009D180000}"/>
    <cellStyle name="40 % - Markeringsfarve4 4 2 4 2" xfId="32742" xr:uid="{00000000-0005-0000-0000-00009E180000}"/>
    <cellStyle name="40 % - Markeringsfarve4 4 2 5" xfId="30463" xr:uid="{00000000-0005-0000-0000-00009F180000}"/>
    <cellStyle name="40 % - Markeringsfarve4 4 2 6" xfId="28692" xr:uid="{00000000-0005-0000-0000-0000A0180000}"/>
    <cellStyle name="40 % - Markeringsfarve4 4 3" xfId="11179" xr:uid="{00000000-0005-0000-0000-0000A1180000}"/>
    <cellStyle name="40 % - Markeringsfarve4 4 3 2" xfId="11180" xr:uid="{00000000-0005-0000-0000-0000A2180000}"/>
    <cellStyle name="40 % - Markeringsfarve4 4 3 2 2" xfId="28699" xr:uid="{00000000-0005-0000-0000-0000A3180000}"/>
    <cellStyle name="40 % - Markeringsfarve4 4 3 2 2 2" xfId="32280" xr:uid="{00000000-0005-0000-0000-0000A4180000}"/>
    <cellStyle name="40 % - Markeringsfarve4 4 3 2 3" xfId="30851" xr:uid="{00000000-0005-0000-0000-0000A5180000}"/>
    <cellStyle name="40 % - Markeringsfarve4 4 3 2 4" xfId="28698" xr:uid="{00000000-0005-0000-0000-0000A6180000}"/>
    <cellStyle name="40 % - Markeringsfarve4 4 3 3" xfId="11181" xr:uid="{00000000-0005-0000-0000-0000A7180000}"/>
    <cellStyle name="40 % - Markeringsfarve4 4 3 3 2" xfId="31533" xr:uid="{00000000-0005-0000-0000-0000A8180000}"/>
    <cellStyle name="40 % - Markeringsfarve4 4 3 3 3" xfId="28700" xr:uid="{00000000-0005-0000-0000-0000A9180000}"/>
    <cellStyle name="40 % - Markeringsfarve4 4 3 4" xfId="28701" xr:uid="{00000000-0005-0000-0000-0000AA180000}"/>
    <cellStyle name="40 % - Markeringsfarve4 4 3 4 2" xfId="33065" xr:uid="{00000000-0005-0000-0000-0000AB180000}"/>
    <cellStyle name="40 % - Markeringsfarve4 4 3 5" xfId="30464" xr:uid="{00000000-0005-0000-0000-0000AC180000}"/>
    <cellStyle name="40 % - Markeringsfarve4 4 3 6" xfId="28697" xr:uid="{00000000-0005-0000-0000-0000AD180000}"/>
    <cellStyle name="40 % - Markeringsfarve4 4 4" xfId="11182" xr:uid="{00000000-0005-0000-0000-0000AE180000}"/>
    <cellStyle name="40 % - Markeringsfarve4 4 4 2" xfId="11183" xr:uid="{00000000-0005-0000-0000-0000AF180000}"/>
    <cellStyle name="40 % - Markeringsfarve4 4 4 2 2" xfId="28704" xr:uid="{00000000-0005-0000-0000-0000B0180000}"/>
    <cellStyle name="40 % - Markeringsfarve4 4 4 2 2 2" xfId="32356" xr:uid="{00000000-0005-0000-0000-0000B1180000}"/>
    <cellStyle name="40 % - Markeringsfarve4 4 4 2 3" xfId="30923" xr:uid="{00000000-0005-0000-0000-0000B2180000}"/>
    <cellStyle name="40 % - Markeringsfarve4 4 4 2 4" xfId="28703" xr:uid="{00000000-0005-0000-0000-0000B3180000}"/>
    <cellStyle name="40 % - Markeringsfarve4 4 4 3" xfId="11184" xr:uid="{00000000-0005-0000-0000-0000B4180000}"/>
    <cellStyle name="40 % - Markeringsfarve4 4 4 3 2" xfId="31655" xr:uid="{00000000-0005-0000-0000-0000B5180000}"/>
    <cellStyle name="40 % - Markeringsfarve4 4 4 3 3" xfId="28705" xr:uid="{00000000-0005-0000-0000-0000B6180000}"/>
    <cellStyle name="40 % - Markeringsfarve4 4 4 4" xfId="28706" xr:uid="{00000000-0005-0000-0000-0000B7180000}"/>
    <cellStyle name="40 % - Markeringsfarve4 4 4 4 2" xfId="32718" xr:uid="{00000000-0005-0000-0000-0000B8180000}"/>
    <cellStyle name="40 % - Markeringsfarve4 4 4 5" xfId="30465" xr:uid="{00000000-0005-0000-0000-0000B9180000}"/>
    <cellStyle name="40 % - Markeringsfarve4 4 4 6" xfId="28702" xr:uid="{00000000-0005-0000-0000-0000BA180000}"/>
    <cellStyle name="40 % - Markeringsfarve4 4 5" xfId="11185" xr:uid="{00000000-0005-0000-0000-0000BB180000}"/>
    <cellStyle name="40 % - Markeringsfarve4 4 5 2" xfId="11186" xr:uid="{00000000-0005-0000-0000-0000BC180000}"/>
    <cellStyle name="40 % - Markeringsfarve4 4 5 2 2" xfId="28709" xr:uid="{00000000-0005-0000-0000-0000BD180000}"/>
    <cellStyle name="40 % - Markeringsfarve4 4 5 2 2 2" xfId="32473" xr:uid="{00000000-0005-0000-0000-0000BE180000}"/>
    <cellStyle name="40 % - Markeringsfarve4 4 5 2 3" xfId="31022" xr:uid="{00000000-0005-0000-0000-0000BF180000}"/>
    <cellStyle name="40 % - Markeringsfarve4 4 5 2 4" xfId="28708" xr:uid="{00000000-0005-0000-0000-0000C0180000}"/>
    <cellStyle name="40 % - Markeringsfarve4 4 5 3" xfId="11187" xr:uid="{00000000-0005-0000-0000-0000C1180000}"/>
    <cellStyle name="40 % - Markeringsfarve4 4 5 3 2" xfId="31772" xr:uid="{00000000-0005-0000-0000-0000C2180000}"/>
    <cellStyle name="40 % - Markeringsfarve4 4 5 3 3" xfId="28710" xr:uid="{00000000-0005-0000-0000-0000C3180000}"/>
    <cellStyle name="40 % - Markeringsfarve4 4 5 4" xfId="28711" xr:uid="{00000000-0005-0000-0000-0000C4180000}"/>
    <cellStyle name="40 % - Markeringsfarve4 4 5 4 2" xfId="32673" xr:uid="{00000000-0005-0000-0000-0000C5180000}"/>
    <cellStyle name="40 % - Markeringsfarve4 4 5 5" xfId="30466" xr:uid="{00000000-0005-0000-0000-0000C6180000}"/>
    <cellStyle name="40 % - Markeringsfarve4 4 5 6" xfId="28707" xr:uid="{00000000-0005-0000-0000-0000C7180000}"/>
    <cellStyle name="40 % - Markeringsfarve4 4 6" xfId="11188" xr:uid="{00000000-0005-0000-0000-0000C8180000}"/>
    <cellStyle name="40 % - Markeringsfarve4 4 6 2" xfId="11189" xr:uid="{00000000-0005-0000-0000-0000C9180000}"/>
    <cellStyle name="40 % - Markeringsfarve4 4 6 2 2" xfId="28714" xr:uid="{00000000-0005-0000-0000-0000CA180000}"/>
    <cellStyle name="40 % - Markeringsfarve4 4 6 2 2 2" xfId="32632" xr:uid="{00000000-0005-0000-0000-0000CB180000}"/>
    <cellStyle name="40 % - Markeringsfarve4 4 6 2 3" xfId="31152" xr:uid="{00000000-0005-0000-0000-0000CC180000}"/>
    <cellStyle name="40 % - Markeringsfarve4 4 6 2 4" xfId="28713" xr:uid="{00000000-0005-0000-0000-0000CD180000}"/>
    <cellStyle name="40 % - Markeringsfarve4 4 6 3" xfId="11190" xr:uid="{00000000-0005-0000-0000-0000CE180000}"/>
    <cellStyle name="40 % - Markeringsfarve4 4 6 3 2" xfId="31932" xr:uid="{00000000-0005-0000-0000-0000CF180000}"/>
    <cellStyle name="40 % - Markeringsfarve4 4 6 3 3" xfId="28715" xr:uid="{00000000-0005-0000-0000-0000D0180000}"/>
    <cellStyle name="40 % - Markeringsfarve4 4 6 4" xfId="28716" xr:uid="{00000000-0005-0000-0000-0000D1180000}"/>
    <cellStyle name="40 % - Markeringsfarve4 4 6 4 2" xfId="33010" xr:uid="{00000000-0005-0000-0000-0000D2180000}"/>
    <cellStyle name="40 % - Markeringsfarve4 4 6 5" xfId="30467" xr:uid="{00000000-0005-0000-0000-0000D3180000}"/>
    <cellStyle name="40 % - Markeringsfarve4 4 6 6" xfId="28712" xr:uid="{00000000-0005-0000-0000-0000D4180000}"/>
    <cellStyle name="40 % - Markeringsfarve4 4 7" xfId="11191" xr:uid="{00000000-0005-0000-0000-0000D5180000}"/>
    <cellStyle name="40 % - Markeringsfarve4 4 7 2" xfId="11192" xr:uid="{00000000-0005-0000-0000-0000D6180000}"/>
    <cellStyle name="40 % - Markeringsfarve4 4 7 2 2" xfId="32014" xr:uid="{00000000-0005-0000-0000-0000D7180000}"/>
    <cellStyle name="40 % - Markeringsfarve4 4 7 2 3" xfId="28718" xr:uid="{00000000-0005-0000-0000-0000D8180000}"/>
    <cellStyle name="40 % - Markeringsfarve4 4 7 3" xfId="30622" xr:uid="{00000000-0005-0000-0000-0000D9180000}"/>
    <cellStyle name="40 % - Markeringsfarve4 4 7 4" xfId="28717" xr:uid="{00000000-0005-0000-0000-0000DA180000}"/>
    <cellStyle name="40 % - Markeringsfarve4 4 8" xfId="11193" xr:uid="{00000000-0005-0000-0000-0000DB180000}"/>
    <cellStyle name="40 % - Markeringsfarve4 4 8 2" xfId="31254" xr:uid="{00000000-0005-0000-0000-0000DC180000}"/>
    <cellStyle name="40 % - Markeringsfarve4 4 8 3" xfId="28719" xr:uid="{00000000-0005-0000-0000-0000DD180000}"/>
    <cellStyle name="40 % - Markeringsfarve4 4 9" xfId="28720" xr:uid="{00000000-0005-0000-0000-0000DE180000}"/>
    <cellStyle name="40 % - Markeringsfarve4 4 9 2" xfId="33089" xr:uid="{00000000-0005-0000-0000-0000DF180000}"/>
    <cellStyle name="40 % - Markeringsfarve4 5" xfId="892" xr:uid="{00000000-0005-0000-0000-0000E0180000}"/>
    <cellStyle name="40 % - Markeringsfarve4 5 10" xfId="30468" xr:uid="{00000000-0005-0000-0000-0000E1180000}"/>
    <cellStyle name="40 % - Markeringsfarve4 5 11" xfId="28721" xr:uid="{00000000-0005-0000-0000-0000E2180000}"/>
    <cellStyle name="40 % - Markeringsfarve4 5 2" xfId="893" xr:uid="{00000000-0005-0000-0000-0000E3180000}"/>
    <cellStyle name="40 % - Markeringsfarve4 5 2 2" xfId="11194" xr:uid="{00000000-0005-0000-0000-0000E4180000}"/>
    <cellStyle name="40 % - Markeringsfarve4 5 2 2 2" xfId="28724" xr:uid="{00000000-0005-0000-0000-0000E5180000}"/>
    <cellStyle name="40 % - Markeringsfarve4 5 2 2 2 2" xfId="32159" xr:uid="{00000000-0005-0000-0000-0000E6180000}"/>
    <cellStyle name="40 % - Markeringsfarve4 5 2 2 3" xfId="30754" xr:uid="{00000000-0005-0000-0000-0000E7180000}"/>
    <cellStyle name="40 % - Markeringsfarve4 5 2 2 4" xfId="28723" xr:uid="{00000000-0005-0000-0000-0000E8180000}"/>
    <cellStyle name="40 % - Markeringsfarve4 5 2 3" xfId="11195" xr:uid="{00000000-0005-0000-0000-0000E9180000}"/>
    <cellStyle name="40 % - Markeringsfarve4 5 2 3 2" xfId="31412" xr:uid="{00000000-0005-0000-0000-0000EA180000}"/>
    <cellStyle name="40 % - Markeringsfarve4 5 2 3 3" xfId="28725" xr:uid="{00000000-0005-0000-0000-0000EB180000}"/>
    <cellStyle name="40 % - Markeringsfarve4 5 2 4" xfId="28726" xr:uid="{00000000-0005-0000-0000-0000EC180000}"/>
    <cellStyle name="40 % - Markeringsfarve4 5 2 4 2" xfId="32945" xr:uid="{00000000-0005-0000-0000-0000ED180000}"/>
    <cellStyle name="40 % - Markeringsfarve4 5 2 5" xfId="30469" xr:uid="{00000000-0005-0000-0000-0000EE180000}"/>
    <cellStyle name="40 % - Markeringsfarve4 5 2 6" xfId="28722" xr:uid="{00000000-0005-0000-0000-0000EF180000}"/>
    <cellStyle name="40 % - Markeringsfarve4 5 3" xfId="11196" xr:uid="{00000000-0005-0000-0000-0000F0180000}"/>
    <cellStyle name="40 % - Markeringsfarve4 5 3 2" xfId="11197" xr:uid="{00000000-0005-0000-0000-0000F1180000}"/>
    <cellStyle name="40 % - Markeringsfarve4 5 3 2 2" xfId="28729" xr:uid="{00000000-0005-0000-0000-0000F2180000}"/>
    <cellStyle name="40 % - Markeringsfarve4 5 3 2 2 2" xfId="32281" xr:uid="{00000000-0005-0000-0000-0000F3180000}"/>
    <cellStyle name="40 % - Markeringsfarve4 5 3 2 3" xfId="30852" xr:uid="{00000000-0005-0000-0000-0000F4180000}"/>
    <cellStyle name="40 % - Markeringsfarve4 5 3 2 4" xfId="28728" xr:uid="{00000000-0005-0000-0000-0000F5180000}"/>
    <cellStyle name="40 % - Markeringsfarve4 5 3 3" xfId="11198" xr:uid="{00000000-0005-0000-0000-0000F6180000}"/>
    <cellStyle name="40 % - Markeringsfarve4 5 3 3 2" xfId="31534" xr:uid="{00000000-0005-0000-0000-0000F7180000}"/>
    <cellStyle name="40 % - Markeringsfarve4 5 3 3 3" xfId="28730" xr:uid="{00000000-0005-0000-0000-0000F8180000}"/>
    <cellStyle name="40 % - Markeringsfarve4 5 3 4" xfId="28731" xr:uid="{00000000-0005-0000-0000-0000F9180000}"/>
    <cellStyle name="40 % - Markeringsfarve4 5 3 4 2" xfId="33179" xr:uid="{00000000-0005-0000-0000-0000FA180000}"/>
    <cellStyle name="40 % - Markeringsfarve4 5 3 5" xfId="30470" xr:uid="{00000000-0005-0000-0000-0000FB180000}"/>
    <cellStyle name="40 % - Markeringsfarve4 5 3 6" xfId="28727" xr:uid="{00000000-0005-0000-0000-0000FC180000}"/>
    <cellStyle name="40 % - Markeringsfarve4 5 4" xfId="11199" xr:uid="{00000000-0005-0000-0000-0000FD180000}"/>
    <cellStyle name="40 % - Markeringsfarve4 5 4 2" xfId="11200" xr:uid="{00000000-0005-0000-0000-0000FE180000}"/>
    <cellStyle name="40 % - Markeringsfarve4 5 4 2 2" xfId="28734" xr:uid="{00000000-0005-0000-0000-0000FF180000}"/>
    <cellStyle name="40 % - Markeringsfarve4 5 4 2 2 2" xfId="32395" xr:uid="{00000000-0005-0000-0000-000000190000}"/>
    <cellStyle name="40 % - Markeringsfarve4 5 4 2 3" xfId="30956" xr:uid="{00000000-0005-0000-0000-000001190000}"/>
    <cellStyle name="40 % - Markeringsfarve4 5 4 2 4" xfId="28733" xr:uid="{00000000-0005-0000-0000-000002190000}"/>
    <cellStyle name="40 % - Markeringsfarve4 5 4 3" xfId="11201" xr:uid="{00000000-0005-0000-0000-000003190000}"/>
    <cellStyle name="40 % - Markeringsfarve4 5 4 3 2" xfId="31694" xr:uid="{00000000-0005-0000-0000-000004190000}"/>
    <cellStyle name="40 % - Markeringsfarve4 5 4 3 3" xfId="28735" xr:uid="{00000000-0005-0000-0000-000005190000}"/>
    <cellStyle name="40 % - Markeringsfarve4 5 4 4" xfId="28736" xr:uid="{00000000-0005-0000-0000-000006190000}"/>
    <cellStyle name="40 % - Markeringsfarve4 5 4 4 2" xfId="32908" xr:uid="{00000000-0005-0000-0000-000007190000}"/>
    <cellStyle name="40 % - Markeringsfarve4 5 4 5" xfId="30471" xr:uid="{00000000-0005-0000-0000-000008190000}"/>
    <cellStyle name="40 % - Markeringsfarve4 5 4 6" xfId="28732" xr:uid="{00000000-0005-0000-0000-000009190000}"/>
    <cellStyle name="40 % - Markeringsfarve4 5 5" xfId="11202" xr:uid="{00000000-0005-0000-0000-00000A190000}"/>
    <cellStyle name="40 % - Markeringsfarve4 5 5 2" xfId="11203" xr:uid="{00000000-0005-0000-0000-00000B190000}"/>
    <cellStyle name="40 % - Markeringsfarve4 5 5 2 2" xfId="28739" xr:uid="{00000000-0005-0000-0000-00000C190000}"/>
    <cellStyle name="40 % - Markeringsfarve4 5 5 2 2 2" xfId="32512" xr:uid="{00000000-0005-0000-0000-00000D190000}"/>
    <cellStyle name="40 % - Markeringsfarve4 5 5 2 3" xfId="31055" xr:uid="{00000000-0005-0000-0000-00000E190000}"/>
    <cellStyle name="40 % - Markeringsfarve4 5 5 2 4" xfId="28738" xr:uid="{00000000-0005-0000-0000-00000F190000}"/>
    <cellStyle name="40 % - Markeringsfarve4 5 5 3" xfId="11204" xr:uid="{00000000-0005-0000-0000-000010190000}"/>
    <cellStyle name="40 % - Markeringsfarve4 5 5 3 2" xfId="31811" xr:uid="{00000000-0005-0000-0000-000011190000}"/>
    <cellStyle name="40 % - Markeringsfarve4 5 5 3 3" xfId="28740" xr:uid="{00000000-0005-0000-0000-000012190000}"/>
    <cellStyle name="40 % - Markeringsfarve4 5 5 4" xfId="28741" xr:uid="{00000000-0005-0000-0000-000013190000}"/>
    <cellStyle name="40 % - Markeringsfarve4 5 5 4 2" xfId="33139" xr:uid="{00000000-0005-0000-0000-000014190000}"/>
    <cellStyle name="40 % - Markeringsfarve4 5 5 5" xfId="30472" xr:uid="{00000000-0005-0000-0000-000015190000}"/>
    <cellStyle name="40 % - Markeringsfarve4 5 5 6" xfId="28737" xr:uid="{00000000-0005-0000-0000-000016190000}"/>
    <cellStyle name="40 % - Markeringsfarve4 5 6" xfId="11205" xr:uid="{00000000-0005-0000-0000-000017190000}"/>
    <cellStyle name="40 % - Markeringsfarve4 5 6 2" xfId="11206" xr:uid="{00000000-0005-0000-0000-000018190000}"/>
    <cellStyle name="40 % - Markeringsfarve4 5 6 2 2" xfId="28744" xr:uid="{00000000-0005-0000-0000-000019190000}"/>
    <cellStyle name="40 % - Markeringsfarve4 5 6 2 2 2" xfId="32633" xr:uid="{00000000-0005-0000-0000-00001A190000}"/>
    <cellStyle name="40 % - Markeringsfarve4 5 6 2 3" xfId="31153" xr:uid="{00000000-0005-0000-0000-00001B190000}"/>
    <cellStyle name="40 % - Markeringsfarve4 5 6 2 4" xfId="28743" xr:uid="{00000000-0005-0000-0000-00001C190000}"/>
    <cellStyle name="40 % - Markeringsfarve4 5 6 3" xfId="11207" xr:uid="{00000000-0005-0000-0000-00001D190000}"/>
    <cellStyle name="40 % - Markeringsfarve4 5 6 3 2" xfId="31933" xr:uid="{00000000-0005-0000-0000-00001E190000}"/>
    <cellStyle name="40 % - Markeringsfarve4 5 6 3 3" xfId="28745" xr:uid="{00000000-0005-0000-0000-00001F190000}"/>
    <cellStyle name="40 % - Markeringsfarve4 5 6 4" xfId="28746" xr:uid="{00000000-0005-0000-0000-000020190000}"/>
    <cellStyle name="40 % - Markeringsfarve4 5 6 4 2" xfId="32866" xr:uid="{00000000-0005-0000-0000-000021190000}"/>
    <cellStyle name="40 % - Markeringsfarve4 5 6 5" xfId="30473" xr:uid="{00000000-0005-0000-0000-000022190000}"/>
    <cellStyle name="40 % - Markeringsfarve4 5 6 6" xfId="28742" xr:uid="{00000000-0005-0000-0000-000023190000}"/>
    <cellStyle name="40 % - Markeringsfarve4 5 7" xfId="11208" xr:uid="{00000000-0005-0000-0000-000024190000}"/>
    <cellStyle name="40 % - Markeringsfarve4 5 7 2" xfId="11209" xr:uid="{00000000-0005-0000-0000-000025190000}"/>
    <cellStyle name="40 % - Markeringsfarve4 5 7 2 2" xfId="32047" xr:uid="{00000000-0005-0000-0000-000026190000}"/>
    <cellStyle name="40 % - Markeringsfarve4 5 7 2 3" xfId="28748" xr:uid="{00000000-0005-0000-0000-000027190000}"/>
    <cellStyle name="40 % - Markeringsfarve4 5 7 3" xfId="30655" xr:uid="{00000000-0005-0000-0000-000028190000}"/>
    <cellStyle name="40 % - Markeringsfarve4 5 7 4" xfId="28747" xr:uid="{00000000-0005-0000-0000-000029190000}"/>
    <cellStyle name="40 % - Markeringsfarve4 5 8" xfId="11210" xr:uid="{00000000-0005-0000-0000-00002A190000}"/>
    <cellStyle name="40 % - Markeringsfarve4 5 8 2" xfId="31293" xr:uid="{00000000-0005-0000-0000-00002B190000}"/>
    <cellStyle name="40 % - Markeringsfarve4 5 8 3" xfId="28749" xr:uid="{00000000-0005-0000-0000-00002C190000}"/>
    <cellStyle name="40 % - Markeringsfarve4 5 9" xfId="28750" xr:uid="{00000000-0005-0000-0000-00002D190000}"/>
    <cellStyle name="40 % - Markeringsfarve4 5 9 2" xfId="33219" xr:uid="{00000000-0005-0000-0000-00002E190000}"/>
    <cellStyle name="40 % - Markeringsfarve4 6" xfId="894" xr:uid="{00000000-0005-0000-0000-00002F190000}"/>
    <cellStyle name="40 % - Markeringsfarve4 6 2" xfId="895" xr:uid="{00000000-0005-0000-0000-000030190000}"/>
    <cellStyle name="40 % - Markeringsfarve4 6 2 2" xfId="28753" xr:uid="{00000000-0005-0000-0000-000031190000}"/>
    <cellStyle name="40 % - Markeringsfarve4 6 2 2 2" xfId="32081" xr:uid="{00000000-0005-0000-0000-000032190000}"/>
    <cellStyle name="40 % - Markeringsfarve4 6 2 3" xfId="30688" xr:uid="{00000000-0005-0000-0000-000033190000}"/>
    <cellStyle name="40 % - Markeringsfarve4 6 2 4" xfId="28752" xr:uid="{00000000-0005-0000-0000-000034190000}"/>
    <cellStyle name="40 % - Markeringsfarve4 6 3" xfId="11211" xr:uid="{00000000-0005-0000-0000-000035190000}"/>
    <cellStyle name="40 % - Markeringsfarve4 6 3 2" xfId="31334" xr:uid="{00000000-0005-0000-0000-000036190000}"/>
    <cellStyle name="40 % - Markeringsfarve4 6 3 3" xfId="28754" xr:uid="{00000000-0005-0000-0000-000037190000}"/>
    <cellStyle name="40 % - Markeringsfarve4 6 4" xfId="28755" xr:uid="{00000000-0005-0000-0000-000038190000}"/>
    <cellStyle name="40 % - Markeringsfarve4 6 4 2" xfId="33088" xr:uid="{00000000-0005-0000-0000-000039190000}"/>
    <cellStyle name="40 % - Markeringsfarve4 6 5" xfId="30474" xr:uid="{00000000-0005-0000-0000-00003A190000}"/>
    <cellStyle name="40 % - Markeringsfarve4 6 6" xfId="28751" xr:uid="{00000000-0005-0000-0000-00003B190000}"/>
    <cellStyle name="40 % - Markeringsfarve4 7" xfId="896" xr:uid="{00000000-0005-0000-0000-00003C190000}"/>
    <cellStyle name="40 % - Markeringsfarve4 7 2" xfId="11212" xr:uid="{00000000-0005-0000-0000-00003D190000}"/>
    <cellStyle name="40 % - Markeringsfarve4 7 2 2" xfId="28758" xr:uid="{00000000-0005-0000-0000-00003E190000}"/>
    <cellStyle name="40 % - Markeringsfarve4 7 2 2 2" xfId="32273" xr:uid="{00000000-0005-0000-0000-00003F190000}"/>
    <cellStyle name="40 % - Markeringsfarve4 7 2 3" xfId="30844" xr:uid="{00000000-0005-0000-0000-000040190000}"/>
    <cellStyle name="40 % - Markeringsfarve4 7 2 4" xfId="28757" xr:uid="{00000000-0005-0000-0000-000041190000}"/>
    <cellStyle name="40 % - Markeringsfarve4 7 3" xfId="11213" xr:uid="{00000000-0005-0000-0000-000042190000}"/>
    <cellStyle name="40 % - Markeringsfarve4 7 3 2" xfId="31526" xr:uid="{00000000-0005-0000-0000-000043190000}"/>
    <cellStyle name="40 % - Markeringsfarve4 7 3 3" xfId="28759" xr:uid="{00000000-0005-0000-0000-000044190000}"/>
    <cellStyle name="40 % - Markeringsfarve4 7 4" xfId="28760" xr:uid="{00000000-0005-0000-0000-000045190000}"/>
    <cellStyle name="40 % - Markeringsfarve4 7 4 2" xfId="32741" xr:uid="{00000000-0005-0000-0000-000046190000}"/>
    <cellStyle name="40 % - Markeringsfarve4 7 5" xfId="30475" xr:uid="{00000000-0005-0000-0000-000047190000}"/>
    <cellStyle name="40 % - Markeringsfarve4 7 6" xfId="28756" xr:uid="{00000000-0005-0000-0000-000048190000}"/>
    <cellStyle name="40 % - Markeringsfarve4 8" xfId="11214" xr:uid="{00000000-0005-0000-0000-000049190000}"/>
    <cellStyle name="40 % - Markeringsfarve4 8 2" xfId="11215" xr:uid="{00000000-0005-0000-0000-00004A190000}"/>
    <cellStyle name="40 % - Markeringsfarve4 8 2 2" xfId="28763" xr:uid="{00000000-0005-0000-0000-00004B190000}"/>
    <cellStyle name="40 % - Markeringsfarve4 8 2 2 2" xfId="32317" xr:uid="{00000000-0005-0000-0000-00004C190000}"/>
    <cellStyle name="40 % - Markeringsfarve4 8 2 3" xfId="30890" xr:uid="{00000000-0005-0000-0000-00004D190000}"/>
    <cellStyle name="40 % - Markeringsfarve4 8 2 4" xfId="28762" xr:uid="{00000000-0005-0000-0000-00004E190000}"/>
    <cellStyle name="40 % - Markeringsfarve4 8 3" xfId="11216" xr:uid="{00000000-0005-0000-0000-00004F190000}"/>
    <cellStyle name="40 % - Markeringsfarve4 8 3 2" xfId="31616" xr:uid="{00000000-0005-0000-0000-000050190000}"/>
    <cellStyle name="40 % - Markeringsfarve4 8 3 3" xfId="28764" xr:uid="{00000000-0005-0000-0000-000051190000}"/>
    <cellStyle name="40 % - Markeringsfarve4 8 4" xfId="28765" xr:uid="{00000000-0005-0000-0000-000052190000}"/>
    <cellStyle name="40 % - Markeringsfarve4 8 4 2" xfId="33050" xr:uid="{00000000-0005-0000-0000-000053190000}"/>
    <cellStyle name="40 % - Markeringsfarve4 8 5" xfId="30476" xr:uid="{00000000-0005-0000-0000-000054190000}"/>
    <cellStyle name="40 % - Markeringsfarve4 8 6" xfId="28761" xr:uid="{00000000-0005-0000-0000-000055190000}"/>
    <cellStyle name="40 % - Markeringsfarve4 9" xfId="11217" xr:uid="{00000000-0005-0000-0000-000056190000}"/>
    <cellStyle name="40 % - Markeringsfarve4 9 2" xfId="11218" xr:uid="{00000000-0005-0000-0000-000057190000}"/>
    <cellStyle name="40 % - Markeringsfarve4 9 2 2" xfId="28768" xr:uid="{00000000-0005-0000-0000-000058190000}"/>
    <cellStyle name="40 % - Markeringsfarve4 9 2 2 2" xfId="32434" xr:uid="{00000000-0005-0000-0000-000059190000}"/>
    <cellStyle name="40 % - Markeringsfarve4 9 2 3" xfId="30989" xr:uid="{00000000-0005-0000-0000-00005A190000}"/>
    <cellStyle name="40 % - Markeringsfarve4 9 2 4" xfId="28767" xr:uid="{00000000-0005-0000-0000-00005B190000}"/>
    <cellStyle name="40 % - Markeringsfarve4 9 3" xfId="11219" xr:uid="{00000000-0005-0000-0000-00005C190000}"/>
    <cellStyle name="40 % - Markeringsfarve4 9 3 2" xfId="31733" xr:uid="{00000000-0005-0000-0000-00005D190000}"/>
    <cellStyle name="40 % - Markeringsfarve4 9 3 3" xfId="28769" xr:uid="{00000000-0005-0000-0000-00005E190000}"/>
    <cellStyle name="40 % - Markeringsfarve4 9 4" xfId="28770" xr:uid="{00000000-0005-0000-0000-00005F190000}"/>
    <cellStyle name="40 % - Markeringsfarve4 9 4 2" xfId="32703" xr:uid="{00000000-0005-0000-0000-000060190000}"/>
    <cellStyle name="40 % - Markeringsfarve4 9 5" xfId="30477" xr:uid="{00000000-0005-0000-0000-000061190000}"/>
    <cellStyle name="40 % - Markeringsfarve4 9 6" xfId="28766" xr:uid="{00000000-0005-0000-0000-000062190000}"/>
    <cellStyle name="40 % - Markeringsfarve5" xfId="897" xr:uid="{00000000-0005-0000-0000-000063190000}"/>
    <cellStyle name="40 % - Markeringsfarve5 10" xfId="11220" xr:uid="{00000000-0005-0000-0000-000064190000}"/>
    <cellStyle name="40 % - Markeringsfarve5 10 2" xfId="11221" xr:uid="{00000000-0005-0000-0000-000065190000}"/>
    <cellStyle name="40 % - Markeringsfarve5 10 2 2" xfId="28774" xr:uid="{00000000-0005-0000-0000-000066190000}"/>
    <cellStyle name="40 % - Markeringsfarve5 10 2 2 2" xfId="32634" xr:uid="{00000000-0005-0000-0000-000067190000}"/>
    <cellStyle name="40 % - Markeringsfarve5 10 2 3" xfId="31154" xr:uid="{00000000-0005-0000-0000-000068190000}"/>
    <cellStyle name="40 % - Markeringsfarve5 10 2 4" xfId="28773" xr:uid="{00000000-0005-0000-0000-000069190000}"/>
    <cellStyle name="40 % - Markeringsfarve5 10 3" xfId="11222" xr:uid="{00000000-0005-0000-0000-00006A190000}"/>
    <cellStyle name="40 % - Markeringsfarve5 10 3 2" xfId="31934" xr:uid="{00000000-0005-0000-0000-00006B190000}"/>
    <cellStyle name="40 % - Markeringsfarve5 10 3 3" xfId="28775" xr:uid="{00000000-0005-0000-0000-00006C190000}"/>
    <cellStyle name="40 % - Markeringsfarve5 10 4" xfId="28776" xr:uid="{00000000-0005-0000-0000-00006D190000}"/>
    <cellStyle name="40 % - Markeringsfarve5 10 4 2" xfId="31188" xr:uid="{00000000-0005-0000-0000-00006E190000}"/>
    <cellStyle name="40 % - Markeringsfarve5 10 5" xfId="30479" xr:uid="{00000000-0005-0000-0000-00006F190000}"/>
    <cellStyle name="40 % - Markeringsfarve5 10 6" xfId="28772" xr:uid="{00000000-0005-0000-0000-000070190000}"/>
    <cellStyle name="40 % - Markeringsfarve5 11" xfId="11223" xr:uid="{00000000-0005-0000-0000-000071190000}"/>
    <cellStyle name="40 % - Markeringsfarve5 11 2" xfId="11224" xr:uid="{00000000-0005-0000-0000-000072190000}"/>
    <cellStyle name="40 % - Markeringsfarve5 11 2 2" xfId="31981" xr:uid="{00000000-0005-0000-0000-000073190000}"/>
    <cellStyle name="40 % - Markeringsfarve5 11 2 3" xfId="28778" xr:uid="{00000000-0005-0000-0000-000074190000}"/>
    <cellStyle name="40 % - Markeringsfarve5 11 3" xfId="28779" xr:uid="{00000000-0005-0000-0000-000075190000}"/>
    <cellStyle name="40 % - Markeringsfarve5 11 3 2" xfId="33000" xr:uid="{00000000-0005-0000-0000-000076190000}"/>
    <cellStyle name="40 % - Markeringsfarve5 11 4" xfId="30480" xr:uid="{00000000-0005-0000-0000-000077190000}"/>
    <cellStyle name="40 % - Markeringsfarve5 11 5" xfId="28777" xr:uid="{00000000-0005-0000-0000-000078190000}"/>
    <cellStyle name="40 % - Markeringsfarve5 12" xfId="11225" xr:uid="{00000000-0005-0000-0000-000079190000}"/>
    <cellStyle name="40 % - Markeringsfarve5 12 2" xfId="28781" xr:uid="{00000000-0005-0000-0000-00007A190000}"/>
    <cellStyle name="40 % - Markeringsfarve5 12 2 2" xfId="33215" xr:uid="{00000000-0005-0000-0000-00007B190000}"/>
    <cellStyle name="40 % - Markeringsfarve5 12 3" xfId="30481" xr:uid="{00000000-0005-0000-0000-00007C190000}"/>
    <cellStyle name="40 % - Markeringsfarve5 12 4" xfId="28780" xr:uid="{00000000-0005-0000-0000-00007D190000}"/>
    <cellStyle name="40 % - Markeringsfarve5 13" xfId="28782" xr:uid="{00000000-0005-0000-0000-00007E190000}"/>
    <cellStyle name="40 % - Markeringsfarve5 13 2" xfId="28783" xr:uid="{00000000-0005-0000-0000-00007F190000}"/>
    <cellStyle name="40 % - Markeringsfarve5 13 2 2" xfId="32941" xr:uid="{00000000-0005-0000-0000-000080190000}"/>
    <cellStyle name="40 % - Markeringsfarve5 13 3" xfId="30482" xr:uid="{00000000-0005-0000-0000-000081190000}"/>
    <cellStyle name="40 % - Markeringsfarve5 14" xfId="28784" xr:uid="{00000000-0005-0000-0000-000082190000}"/>
    <cellStyle name="40 % - Markeringsfarve5 14 2" xfId="28785" xr:uid="{00000000-0005-0000-0000-000083190000}"/>
    <cellStyle name="40 % - Markeringsfarve5 14 2 2" xfId="32930" xr:uid="{00000000-0005-0000-0000-000084190000}"/>
    <cellStyle name="40 % - Markeringsfarve5 14 3" xfId="30478" xr:uid="{00000000-0005-0000-0000-000085190000}"/>
    <cellStyle name="40 % - Markeringsfarve5 15" xfId="28786" xr:uid="{00000000-0005-0000-0000-000086190000}"/>
    <cellStyle name="40 % - Markeringsfarve5 15 2" xfId="31212" xr:uid="{00000000-0005-0000-0000-000087190000}"/>
    <cellStyle name="40 % - Markeringsfarve5 16" xfId="28787" xr:uid="{00000000-0005-0000-0000-000088190000}"/>
    <cellStyle name="40 % - Markeringsfarve5 16 2" xfId="33005" xr:uid="{00000000-0005-0000-0000-000089190000}"/>
    <cellStyle name="40 % - Markeringsfarve5 17" xfId="28788" xr:uid="{00000000-0005-0000-0000-00008A190000}"/>
    <cellStyle name="40 % - Markeringsfarve5 17 2" xfId="31232" xr:uid="{00000000-0005-0000-0000-00008B190000}"/>
    <cellStyle name="40 % - Markeringsfarve5 18" xfId="29908" xr:uid="{00000000-0005-0000-0000-00008C190000}"/>
    <cellStyle name="40 % - Markeringsfarve5 19" xfId="28771" xr:uid="{00000000-0005-0000-0000-00008D190000}"/>
    <cellStyle name="40 % - Markeringsfarve5 2" xfId="898" xr:uid="{00000000-0005-0000-0000-00008E190000}"/>
    <cellStyle name="40 % - Markeringsfarve5 2 10" xfId="11226" xr:uid="{00000000-0005-0000-0000-00008F190000}"/>
    <cellStyle name="40 % - Markeringsfarve5 2 10 2" xfId="31242" xr:uid="{00000000-0005-0000-0000-000090190000}"/>
    <cellStyle name="40 % - Markeringsfarve5 2 10 3" xfId="28790" xr:uid="{00000000-0005-0000-0000-000091190000}"/>
    <cellStyle name="40 % - Markeringsfarve5 2 11" xfId="28791" xr:uid="{00000000-0005-0000-0000-000092190000}"/>
    <cellStyle name="40 % - Markeringsfarve5 2 11 2" xfId="33169" xr:uid="{00000000-0005-0000-0000-000093190000}"/>
    <cellStyle name="40 % - Markeringsfarve5 2 12" xfId="30483" xr:uid="{00000000-0005-0000-0000-000094190000}"/>
    <cellStyle name="40 % - Markeringsfarve5 2 13" xfId="28789" xr:uid="{00000000-0005-0000-0000-000095190000}"/>
    <cellStyle name="40 % - Markeringsfarve5 2 2" xfId="899" xr:uid="{00000000-0005-0000-0000-000096190000}"/>
    <cellStyle name="40 % - Markeringsfarve5 2 2 10" xfId="30484" xr:uid="{00000000-0005-0000-0000-000097190000}"/>
    <cellStyle name="40 % - Markeringsfarve5 2 2 11" xfId="28792" xr:uid="{00000000-0005-0000-0000-000098190000}"/>
    <cellStyle name="40 % - Markeringsfarve5 2 2 2" xfId="900" xr:uid="{00000000-0005-0000-0000-000099190000}"/>
    <cellStyle name="40 % - Markeringsfarve5 2 2 2 2" xfId="11227" xr:uid="{00000000-0005-0000-0000-00009A190000}"/>
    <cellStyle name="40 % - Markeringsfarve5 2 2 2 2 2" xfId="28795" xr:uid="{00000000-0005-0000-0000-00009B190000}"/>
    <cellStyle name="40 % - Markeringsfarve5 2 2 2 2 2 2" xfId="32148" xr:uid="{00000000-0005-0000-0000-00009C190000}"/>
    <cellStyle name="40 % - Markeringsfarve5 2 2 2 2 3" xfId="30744" xr:uid="{00000000-0005-0000-0000-00009D190000}"/>
    <cellStyle name="40 % - Markeringsfarve5 2 2 2 2 4" xfId="28794" xr:uid="{00000000-0005-0000-0000-00009E190000}"/>
    <cellStyle name="40 % - Markeringsfarve5 2 2 2 3" xfId="11228" xr:uid="{00000000-0005-0000-0000-00009F190000}"/>
    <cellStyle name="40 % - Markeringsfarve5 2 2 2 3 2" xfId="31401" xr:uid="{00000000-0005-0000-0000-0000A0190000}"/>
    <cellStyle name="40 % - Markeringsfarve5 2 2 2 3 3" xfId="28796" xr:uid="{00000000-0005-0000-0000-0000A1190000}"/>
    <cellStyle name="40 % - Markeringsfarve5 2 2 2 4" xfId="28797" xr:uid="{00000000-0005-0000-0000-0000A2190000}"/>
    <cellStyle name="40 % - Markeringsfarve5 2 2 2 4 2" xfId="33128" xr:uid="{00000000-0005-0000-0000-0000A3190000}"/>
    <cellStyle name="40 % - Markeringsfarve5 2 2 2 5" xfId="30485" xr:uid="{00000000-0005-0000-0000-0000A4190000}"/>
    <cellStyle name="40 % - Markeringsfarve5 2 2 2 6" xfId="28793" xr:uid="{00000000-0005-0000-0000-0000A5190000}"/>
    <cellStyle name="40 % - Markeringsfarve5 2 2 3" xfId="11229" xr:uid="{00000000-0005-0000-0000-0000A6190000}"/>
    <cellStyle name="40 % - Markeringsfarve5 2 2 3 2" xfId="11230" xr:uid="{00000000-0005-0000-0000-0000A7190000}"/>
    <cellStyle name="40 % - Markeringsfarve5 2 2 3 2 2" xfId="28800" xr:uid="{00000000-0005-0000-0000-0000A8190000}"/>
    <cellStyle name="40 % - Markeringsfarve5 2 2 3 2 2 2" xfId="32284" xr:uid="{00000000-0005-0000-0000-0000A9190000}"/>
    <cellStyle name="40 % - Markeringsfarve5 2 2 3 2 3" xfId="30855" xr:uid="{00000000-0005-0000-0000-0000AA190000}"/>
    <cellStyle name="40 % - Markeringsfarve5 2 2 3 2 4" xfId="28799" xr:uid="{00000000-0005-0000-0000-0000AB190000}"/>
    <cellStyle name="40 % - Markeringsfarve5 2 2 3 3" xfId="11231" xr:uid="{00000000-0005-0000-0000-0000AC190000}"/>
    <cellStyle name="40 % - Markeringsfarve5 2 2 3 3 2" xfId="31537" xr:uid="{00000000-0005-0000-0000-0000AD190000}"/>
    <cellStyle name="40 % - Markeringsfarve5 2 2 3 3 3" xfId="28801" xr:uid="{00000000-0005-0000-0000-0000AE190000}"/>
    <cellStyle name="40 % - Markeringsfarve5 2 2 3 4" xfId="28802" xr:uid="{00000000-0005-0000-0000-0000AF190000}"/>
    <cellStyle name="40 % - Markeringsfarve5 2 2 3 4 2" xfId="32855" xr:uid="{00000000-0005-0000-0000-0000B0190000}"/>
    <cellStyle name="40 % - Markeringsfarve5 2 2 3 5" xfId="30486" xr:uid="{00000000-0005-0000-0000-0000B1190000}"/>
    <cellStyle name="40 % - Markeringsfarve5 2 2 3 6" xfId="28798" xr:uid="{00000000-0005-0000-0000-0000B2190000}"/>
    <cellStyle name="40 % - Markeringsfarve5 2 2 4" xfId="11232" xr:uid="{00000000-0005-0000-0000-0000B3190000}"/>
    <cellStyle name="40 % - Markeringsfarve5 2 2 4 2" xfId="11233" xr:uid="{00000000-0005-0000-0000-0000B4190000}"/>
    <cellStyle name="40 % - Markeringsfarve5 2 2 4 2 2" xfId="28805" xr:uid="{00000000-0005-0000-0000-0000B5190000}"/>
    <cellStyle name="40 % - Markeringsfarve5 2 2 4 2 2 2" xfId="32384" xr:uid="{00000000-0005-0000-0000-0000B6190000}"/>
    <cellStyle name="40 % - Markeringsfarve5 2 2 4 2 3" xfId="30946" xr:uid="{00000000-0005-0000-0000-0000B7190000}"/>
    <cellStyle name="40 % - Markeringsfarve5 2 2 4 2 4" xfId="28804" xr:uid="{00000000-0005-0000-0000-0000B8190000}"/>
    <cellStyle name="40 % - Markeringsfarve5 2 2 4 3" xfId="11234" xr:uid="{00000000-0005-0000-0000-0000B9190000}"/>
    <cellStyle name="40 % - Markeringsfarve5 2 2 4 3 2" xfId="31683" xr:uid="{00000000-0005-0000-0000-0000BA190000}"/>
    <cellStyle name="40 % - Markeringsfarve5 2 2 4 3 3" xfId="28806" xr:uid="{00000000-0005-0000-0000-0000BB190000}"/>
    <cellStyle name="40 % - Markeringsfarve5 2 2 4 4" xfId="28807" xr:uid="{00000000-0005-0000-0000-0000BC190000}"/>
    <cellStyle name="40 % - Markeringsfarve5 2 2 4 4 2" xfId="33084" xr:uid="{00000000-0005-0000-0000-0000BD190000}"/>
    <cellStyle name="40 % - Markeringsfarve5 2 2 4 5" xfId="30487" xr:uid="{00000000-0005-0000-0000-0000BE190000}"/>
    <cellStyle name="40 % - Markeringsfarve5 2 2 4 6" xfId="28803" xr:uid="{00000000-0005-0000-0000-0000BF190000}"/>
    <cellStyle name="40 % - Markeringsfarve5 2 2 5" xfId="11235" xr:uid="{00000000-0005-0000-0000-0000C0190000}"/>
    <cellStyle name="40 % - Markeringsfarve5 2 2 5 2" xfId="11236" xr:uid="{00000000-0005-0000-0000-0000C1190000}"/>
    <cellStyle name="40 % - Markeringsfarve5 2 2 5 2 2" xfId="28810" xr:uid="{00000000-0005-0000-0000-0000C2190000}"/>
    <cellStyle name="40 % - Markeringsfarve5 2 2 5 2 2 2" xfId="32501" xr:uid="{00000000-0005-0000-0000-0000C3190000}"/>
    <cellStyle name="40 % - Markeringsfarve5 2 2 5 2 3" xfId="31045" xr:uid="{00000000-0005-0000-0000-0000C4190000}"/>
    <cellStyle name="40 % - Markeringsfarve5 2 2 5 2 4" xfId="28809" xr:uid="{00000000-0005-0000-0000-0000C5190000}"/>
    <cellStyle name="40 % - Markeringsfarve5 2 2 5 3" xfId="11237" xr:uid="{00000000-0005-0000-0000-0000C6190000}"/>
    <cellStyle name="40 % - Markeringsfarve5 2 2 5 3 2" xfId="31800" xr:uid="{00000000-0005-0000-0000-0000C7190000}"/>
    <cellStyle name="40 % - Markeringsfarve5 2 2 5 3 3" xfId="28811" xr:uid="{00000000-0005-0000-0000-0000C8190000}"/>
    <cellStyle name="40 % - Markeringsfarve5 2 2 5 4" xfId="28812" xr:uid="{00000000-0005-0000-0000-0000C9190000}"/>
    <cellStyle name="40 % - Markeringsfarve5 2 2 5 4 2" xfId="32737" xr:uid="{00000000-0005-0000-0000-0000CA190000}"/>
    <cellStyle name="40 % - Markeringsfarve5 2 2 5 5" xfId="30488" xr:uid="{00000000-0005-0000-0000-0000CB190000}"/>
    <cellStyle name="40 % - Markeringsfarve5 2 2 5 6" xfId="28808" xr:uid="{00000000-0005-0000-0000-0000CC190000}"/>
    <cellStyle name="40 % - Markeringsfarve5 2 2 6" xfId="11238" xr:uid="{00000000-0005-0000-0000-0000CD190000}"/>
    <cellStyle name="40 % - Markeringsfarve5 2 2 6 2" xfId="11239" xr:uid="{00000000-0005-0000-0000-0000CE190000}"/>
    <cellStyle name="40 % - Markeringsfarve5 2 2 6 2 2" xfId="28815" xr:uid="{00000000-0005-0000-0000-0000CF190000}"/>
    <cellStyle name="40 % - Markeringsfarve5 2 2 6 2 2 2" xfId="32636" xr:uid="{00000000-0005-0000-0000-0000D0190000}"/>
    <cellStyle name="40 % - Markeringsfarve5 2 2 6 2 3" xfId="31156" xr:uid="{00000000-0005-0000-0000-0000D1190000}"/>
    <cellStyle name="40 % - Markeringsfarve5 2 2 6 2 4" xfId="28814" xr:uid="{00000000-0005-0000-0000-0000D2190000}"/>
    <cellStyle name="40 % - Markeringsfarve5 2 2 6 3" xfId="11240" xr:uid="{00000000-0005-0000-0000-0000D3190000}"/>
    <cellStyle name="40 % - Markeringsfarve5 2 2 6 3 2" xfId="31936" xr:uid="{00000000-0005-0000-0000-0000D4190000}"/>
    <cellStyle name="40 % - Markeringsfarve5 2 2 6 3 3" xfId="28816" xr:uid="{00000000-0005-0000-0000-0000D5190000}"/>
    <cellStyle name="40 % - Markeringsfarve5 2 2 6 4" xfId="28817" xr:uid="{00000000-0005-0000-0000-0000D6190000}"/>
    <cellStyle name="40 % - Markeringsfarve5 2 2 6 4 2" xfId="33040" xr:uid="{00000000-0005-0000-0000-0000D7190000}"/>
    <cellStyle name="40 % - Markeringsfarve5 2 2 6 5" xfId="30489" xr:uid="{00000000-0005-0000-0000-0000D8190000}"/>
    <cellStyle name="40 % - Markeringsfarve5 2 2 6 6" xfId="28813" xr:uid="{00000000-0005-0000-0000-0000D9190000}"/>
    <cellStyle name="40 % - Markeringsfarve5 2 2 7" xfId="11241" xr:uid="{00000000-0005-0000-0000-0000DA190000}"/>
    <cellStyle name="40 % - Markeringsfarve5 2 2 7 2" xfId="11242" xr:uid="{00000000-0005-0000-0000-0000DB190000}"/>
    <cellStyle name="40 % - Markeringsfarve5 2 2 7 2 2" xfId="32037" xr:uid="{00000000-0005-0000-0000-0000DC190000}"/>
    <cellStyle name="40 % - Markeringsfarve5 2 2 7 2 3" xfId="28819" xr:uid="{00000000-0005-0000-0000-0000DD190000}"/>
    <cellStyle name="40 % - Markeringsfarve5 2 2 7 3" xfId="30645" xr:uid="{00000000-0005-0000-0000-0000DE190000}"/>
    <cellStyle name="40 % - Markeringsfarve5 2 2 7 4" xfId="28818" xr:uid="{00000000-0005-0000-0000-0000DF190000}"/>
    <cellStyle name="40 % - Markeringsfarve5 2 2 8" xfId="11243" xr:uid="{00000000-0005-0000-0000-0000E0190000}"/>
    <cellStyle name="40 % - Markeringsfarve5 2 2 8 2" xfId="31282" xr:uid="{00000000-0005-0000-0000-0000E1190000}"/>
    <cellStyle name="40 % - Markeringsfarve5 2 2 8 3" xfId="28820" xr:uid="{00000000-0005-0000-0000-0000E2190000}"/>
    <cellStyle name="40 % - Markeringsfarve5 2 2 9" xfId="28821" xr:uid="{00000000-0005-0000-0000-0000E3190000}"/>
    <cellStyle name="40 % - Markeringsfarve5 2 2 9 2" xfId="32896" xr:uid="{00000000-0005-0000-0000-0000E4190000}"/>
    <cellStyle name="40 % - Markeringsfarve5 2 3" xfId="901" xr:uid="{00000000-0005-0000-0000-0000E5190000}"/>
    <cellStyle name="40 % - Markeringsfarve5 2 3 10" xfId="30490" xr:uid="{00000000-0005-0000-0000-0000E6190000}"/>
    <cellStyle name="40 % - Markeringsfarve5 2 3 11" xfId="28822" xr:uid="{00000000-0005-0000-0000-0000E7190000}"/>
    <cellStyle name="40 % - Markeringsfarve5 2 3 2" xfId="902" xr:uid="{00000000-0005-0000-0000-0000E8190000}"/>
    <cellStyle name="40 % - Markeringsfarve5 2 3 2 2" xfId="11244" xr:uid="{00000000-0005-0000-0000-0000E9190000}"/>
    <cellStyle name="40 % - Markeringsfarve5 2 3 2 2 2" xfId="28825" xr:uid="{00000000-0005-0000-0000-0000EA190000}"/>
    <cellStyle name="40 % - Markeringsfarve5 2 3 2 2 2 2" xfId="32187" xr:uid="{00000000-0005-0000-0000-0000EB190000}"/>
    <cellStyle name="40 % - Markeringsfarve5 2 3 2 2 3" xfId="30777" xr:uid="{00000000-0005-0000-0000-0000EC190000}"/>
    <cellStyle name="40 % - Markeringsfarve5 2 3 2 2 4" xfId="28824" xr:uid="{00000000-0005-0000-0000-0000ED190000}"/>
    <cellStyle name="40 % - Markeringsfarve5 2 3 2 3" xfId="11245" xr:uid="{00000000-0005-0000-0000-0000EE190000}"/>
    <cellStyle name="40 % - Markeringsfarve5 2 3 2 3 2" xfId="31440" xr:uid="{00000000-0005-0000-0000-0000EF190000}"/>
    <cellStyle name="40 % - Markeringsfarve5 2 3 2 3 3" xfId="28826" xr:uid="{00000000-0005-0000-0000-0000F0190000}"/>
    <cellStyle name="40 % - Markeringsfarve5 2 3 2 4" xfId="28827" xr:uid="{00000000-0005-0000-0000-0000F1190000}"/>
    <cellStyle name="40 % - Markeringsfarve5 2 3 2 4 2" xfId="33025" xr:uid="{00000000-0005-0000-0000-0000F2190000}"/>
    <cellStyle name="40 % - Markeringsfarve5 2 3 2 5" xfId="30491" xr:uid="{00000000-0005-0000-0000-0000F3190000}"/>
    <cellStyle name="40 % - Markeringsfarve5 2 3 2 6" xfId="28823" xr:uid="{00000000-0005-0000-0000-0000F4190000}"/>
    <cellStyle name="40 % - Markeringsfarve5 2 3 3" xfId="11246" xr:uid="{00000000-0005-0000-0000-0000F5190000}"/>
    <cellStyle name="40 % - Markeringsfarve5 2 3 3 2" xfId="11247" xr:uid="{00000000-0005-0000-0000-0000F6190000}"/>
    <cellStyle name="40 % - Markeringsfarve5 2 3 3 2 2" xfId="28830" xr:uid="{00000000-0005-0000-0000-0000F7190000}"/>
    <cellStyle name="40 % - Markeringsfarve5 2 3 3 2 2 2" xfId="32285" xr:uid="{00000000-0005-0000-0000-0000F8190000}"/>
    <cellStyle name="40 % - Markeringsfarve5 2 3 3 2 3" xfId="30856" xr:uid="{00000000-0005-0000-0000-0000F9190000}"/>
    <cellStyle name="40 % - Markeringsfarve5 2 3 3 2 4" xfId="28829" xr:uid="{00000000-0005-0000-0000-0000FA190000}"/>
    <cellStyle name="40 % - Markeringsfarve5 2 3 3 3" xfId="11248" xr:uid="{00000000-0005-0000-0000-0000FB190000}"/>
    <cellStyle name="40 % - Markeringsfarve5 2 3 3 3 2" xfId="31538" xr:uid="{00000000-0005-0000-0000-0000FC190000}"/>
    <cellStyle name="40 % - Markeringsfarve5 2 3 3 3 3" xfId="28831" xr:uid="{00000000-0005-0000-0000-0000FD190000}"/>
    <cellStyle name="40 % - Markeringsfarve5 2 3 3 4" xfId="28832" xr:uid="{00000000-0005-0000-0000-0000FE190000}"/>
    <cellStyle name="40 % - Markeringsfarve5 2 3 3 4 2" xfId="33217" xr:uid="{00000000-0005-0000-0000-0000FF190000}"/>
    <cellStyle name="40 % - Markeringsfarve5 2 3 3 5" xfId="30492" xr:uid="{00000000-0005-0000-0000-0000001A0000}"/>
    <cellStyle name="40 % - Markeringsfarve5 2 3 3 6" xfId="28828" xr:uid="{00000000-0005-0000-0000-0000011A0000}"/>
    <cellStyle name="40 % - Markeringsfarve5 2 3 4" xfId="11249" xr:uid="{00000000-0005-0000-0000-0000021A0000}"/>
    <cellStyle name="40 % - Markeringsfarve5 2 3 4 2" xfId="11250" xr:uid="{00000000-0005-0000-0000-0000031A0000}"/>
    <cellStyle name="40 % - Markeringsfarve5 2 3 4 2 2" xfId="28835" xr:uid="{00000000-0005-0000-0000-0000041A0000}"/>
    <cellStyle name="40 % - Markeringsfarve5 2 3 4 2 2 2" xfId="32423" xr:uid="{00000000-0005-0000-0000-0000051A0000}"/>
    <cellStyle name="40 % - Markeringsfarve5 2 3 4 2 3" xfId="30979" xr:uid="{00000000-0005-0000-0000-0000061A0000}"/>
    <cellStyle name="40 % - Markeringsfarve5 2 3 4 2 4" xfId="28834" xr:uid="{00000000-0005-0000-0000-0000071A0000}"/>
    <cellStyle name="40 % - Markeringsfarve5 2 3 4 3" xfId="11251" xr:uid="{00000000-0005-0000-0000-0000081A0000}"/>
    <cellStyle name="40 % - Markeringsfarve5 2 3 4 3 2" xfId="31722" xr:uid="{00000000-0005-0000-0000-0000091A0000}"/>
    <cellStyle name="40 % - Markeringsfarve5 2 3 4 3 3" xfId="28836" xr:uid="{00000000-0005-0000-0000-00000A1A0000}"/>
    <cellStyle name="40 % - Markeringsfarve5 2 3 4 4" xfId="28837" xr:uid="{00000000-0005-0000-0000-00000B1A0000}"/>
    <cellStyle name="40 % - Markeringsfarve5 2 3 4 4 2" xfId="32943" xr:uid="{00000000-0005-0000-0000-00000C1A0000}"/>
    <cellStyle name="40 % - Markeringsfarve5 2 3 4 5" xfId="30493" xr:uid="{00000000-0005-0000-0000-00000D1A0000}"/>
    <cellStyle name="40 % - Markeringsfarve5 2 3 4 6" xfId="28833" xr:uid="{00000000-0005-0000-0000-00000E1A0000}"/>
    <cellStyle name="40 % - Markeringsfarve5 2 3 5" xfId="11252" xr:uid="{00000000-0005-0000-0000-00000F1A0000}"/>
    <cellStyle name="40 % - Markeringsfarve5 2 3 5 2" xfId="11253" xr:uid="{00000000-0005-0000-0000-0000101A0000}"/>
    <cellStyle name="40 % - Markeringsfarve5 2 3 5 2 2" xfId="28840" xr:uid="{00000000-0005-0000-0000-0000111A0000}"/>
    <cellStyle name="40 % - Markeringsfarve5 2 3 5 2 2 2" xfId="32540" xr:uid="{00000000-0005-0000-0000-0000121A0000}"/>
    <cellStyle name="40 % - Markeringsfarve5 2 3 5 2 3" xfId="31078" xr:uid="{00000000-0005-0000-0000-0000131A0000}"/>
    <cellStyle name="40 % - Markeringsfarve5 2 3 5 2 4" xfId="28839" xr:uid="{00000000-0005-0000-0000-0000141A0000}"/>
    <cellStyle name="40 % - Markeringsfarve5 2 3 5 3" xfId="11254" xr:uid="{00000000-0005-0000-0000-0000151A0000}"/>
    <cellStyle name="40 % - Markeringsfarve5 2 3 5 3 2" xfId="31839" xr:uid="{00000000-0005-0000-0000-0000161A0000}"/>
    <cellStyle name="40 % - Markeringsfarve5 2 3 5 3 3" xfId="28841" xr:uid="{00000000-0005-0000-0000-0000171A0000}"/>
    <cellStyle name="40 % - Markeringsfarve5 2 3 5 4" xfId="28842" xr:uid="{00000000-0005-0000-0000-0000181A0000}"/>
    <cellStyle name="40 % - Markeringsfarve5 2 3 5 4 2" xfId="33193" xr:uid="{00000000-0005-0000-0000-0000191A0000}"/>
    <cellStyle name="40 % - Markeringsfarve5 2 3 5 5" xfId="30494" xr:uid="{00000000-0005-0000-0000-00001A1A0000}"/>
    <cellStyle name="40 % - Markeringsfarve5 2 3 5 6" xfId="28838" xr:uid="{00000000-0005-0000-0000-00001B1A0000}"/>
    <cellStyle name="40 % - Markeringsfarve5 2 3 6" xfId="11255" xr:uid="{00000000-0005-0000-0000-00001C1A0000}"/>
    <cellStyle name="40 % - Markeringsfarve5 2 3 6 2" xfId="11256" xr:uid="{00000000-0005-0000-0000-00001D1A0000}"/>
    <cellStyle name="40 % - Markeringsfarve5 2 3 6 2 2" xfId="28845" xr:uid="{00000000-0005-0000-0000-00001E1A0000}"/>
    <cellStyle name="40 % - Markeringsfarve5 2 3 6 2 2 2" xfId="32637" xr:uid="{00000000-0005-0000-0000-00001F1A0000}"/>
    <cellStyle name="40 % - Markeringsfarve5 2 3 6 2 3" xfId="31157" xr:uid="{00000000-0005-0000-0000-0000201A0000}"/>
    <cellStyle name="40 % - Markeringsfarve5 2 3 6 2 4" xfId="28844" xr:uid="{00000000-0005-0000-0000-0000211A0000}"/>
    <cellStyle name="40 % - Markeringsfarve5 2 3 6 3" xfId="11257" xr:uid="{00000000-0005-0000-0000-0000221A0000}"/>
    <cellStyle name="40 % - Markeringsfarve5 2 3 6 3 2" xfId="31937" xr:uid="{00000000-0005-0000-0000-0000231A0000}"/>
    <cellStyle name="40 % - Markeringsfarve5 2 3 6 3 3" xfId="28846" xr:uid="{00000000-0005-0000-0000-0000241A0000}"/>
    <cellStyle name="40 % - Markeringsfarve5 2 3 6 4" xfId="28847" xr:uid="{00000000-0005-0000-0000-0000251A0000}"/>
    <cellStyle name="40 % - Markeringsfarve5 2 3 6 4 2" xfId="32923" xr:uid="{00000000-0005-0000-0000-0000261A0000}"/>
    <cellStyle name="40 % - Markeringsfarve5 2 3 6 5" xfId="30495" xr:uid="{00000000-0005-0000-0000-0000271A0000}"/>
    <cellStyle name="40 % - Markeringsfarve5 2 3 6 6" xfId="28843" xr:uid="{00000000-0005-0000-0000-0000281A0000}"/>
    <cellStyle name="40 % - Markeringsfarve5 2 3 7" xfId="11258" xr:uid="{00000000-0005-0000-0000-0000291A0000}"/>
    <cellStyle name="40 % - Markeringsfarve5 2 3 7 2" xfId="11259" xr:uid="{00000000-0005-0000-0000-00002A1A0000}"/>
    <cellStyle name="40 % - Markeringsfarve5 2 3 7 2 2" xfId="32070" xr:uid="{00000000-0005-0000-0000-00002B1A0000}"/>
    <cellStyle name="40 % - Markeringsfarve5 2 3 7 2 3" xfId="28849" xr:uid="{00000000-0005-0000-0000-00002C1A0000}"/>
    <cellStyle name="40 % - Markeringsfarve5 2 3 7 3" xfId="30678" xr:uid="{00000000-0005-0000-0000-00002D1A0000}"/>
    <cellStyle name="40 % - Markeringsfarve5 2 3 7 4" xfId="28848" xr:uid="{00000000-0005-0000-0000-00002E1A0000}"/>
    <cellStyle name="40 % - Markeringsfarve5 2 3 8" xfId="11260" xr:uid="{00000000-0005-0000-0000-00002F1A0000}"/>
    <cellStyle name="40 % - Markeringsfarve5 2 3 8 2" xfId="31321" xr:uid="{00000000-0005-0000-0000-0000301A0000}"/>
    <cellStyle name="40 % - Markeringsfarve5 2 3 8 3" xfId="28850" xr:uid="{00000000-0005-0000-0000-0000311A0000}"/>
    <cellStyle name="40 % - Markeringsfarve5 2 3 9" xfId="28851" xr:uid="{00000000-0005-0000-0000-0000321A0000}"/>
    <cellStyle name="40 % - Markeringsfarve5 2 3 9 2" xfId="32693" xr:uid="{00000000-0005-0000-0000-0000331A0000}"/>
    <cellStyle name="40 % - Markeringsfarve5 2 4" xfId="903" xr:uid="{00000000-0005-0000-0000-0000341A0000}"/>
    <cellStyle name="40 % - Markeringsfarve5 2 4 2" xfId="11261" xr:uid="{00000000-0005-0000-0000-0000351A0000}"/>
    <cellStyle name="40 % - Markeringsfarve5 2 4 2 2" xfId="28854" xr:uid="{00000000-0005-0000-0000-0000361A0000}"/>
    <cellStyle name="40 % - Markeringsfarve5 2 4 2 2 2" xfId="32109" xr:uid="{00000000-0005-0000-0000-0000371A0000}"/>
    <cellStyle name="40 % - Markeringsfarve5 2 4 2 3" xfId="30711" xr:uid="{00000000-0005-0000-0000-0000381A0000}"/>
    <cellStyle name="40 % - Markeringsfarve5 2 4 2 4" xfId="28853" xr:uid="{00000000-0005-0000-0000-0000391A0000}"/>
    <cellStyle name="40 % - Markeringsfarve5 2 4 3" xfId="11262" xr:uid="{00000000-0005-0000-0000-00003A1A0000}"/>
    <cellStyle name="40 % - Markeringsfarve5 2 4 3 2" xfId="31362" xr:uid="{00000000-0005-0000-0000-00003B1A0000}"/>
    <cellStyle name="40 % - Markeringsfarve5 2 4 3 3" xfId="28855" xr:uid="{00000000-0005-0000-0000-00003C1A0000}"/>
    <cellStyle name="40 % - Markeringsfarve5 2 4 4" xfId="28856" xr:uid="{00000000-0005-0000-0000-00003D1A0000}"/>
    <cellStyle name="40 % - Markeringsfarve5 2 4 4 2" xfId="33154" xr:uid="{00000000-0005-0000-0000-00003E1A0000}"/>
    <cellStyle name="40 % - Markeringsfarve5 2 4 5" xfId="30496" xr:uid="{00000000-0005-0000-0000-00003F1A0000}"/>
    <cellStyle name="40 % - Markeringsfarve5 2 4 6" xfId="28852" xr:uid="{00000000-0005-0000-0000-0000401A0000}"/>
    <cellStyle name="40 % - Markeringsfarve5 2 5" xfId="11263" xr:uid="{00000000-0005-0000-0000-0000411A0000}"/>
    <cellStyle name="40 % - Markeringsfarve5 2 5 2" xfId="11264" xr:uid="{00000000-0005-0000-0000-0000421A0000}"/>
    <cellStyle name="40 % - Markeringsfarve5 2 5 2 2" xfId="28859" xr:uid="{00000000-0005-0000-0000-0000431A0000}"/>
    <cellStyle name="40 % - Markeringsfarve5 2 5 2 2 2" xfId="32283" xr:uid="{00000000-0005-0000-0000-0000441A0000}"/>
    <cellStyle name="40 % - Markeringsfarve5 2 5 2 3" xfId="30854" xr:uid="{00000000-0005-0000-0000-0000451A0000}"/>
    <cellStyle name="40 % - Markeringsfarve5 2 5 2 4" xfId="28858" xr:uid="{00000000-0005-0000-0000-0000461A0000}"/>
    <cellStyle name="40 % - Markeringsfarve5 2 5 3" xfId="11265" xr:uid="{00000000-0005-0000-0000-0000471A0000}"/>
    <cellStyle name="40 % - Markeringsfarve5 2 5 3 2" xfId="31536" xr:uid="{00000000-0005-0000-0000-0000481A0000}"/>
    <cellStyle name="40 % - Markeringsfarve5 2 5 3 3" xfId="28860" xr:uid="{00000000-0005-0000-0000-0000491A0000}"/>
    <cellStyle name="40 % - Markeringsfarve5 2 5 4" xfId="28861" xr:uid="{00000000-0005-0000-0000-00004A1A0000}"/>
    <cellStyle name="40 % - Markeringsfarve5 2 5 4 2" xfId="32882" xr:uid="{00000000-0005-0000-0000-00004B1A0000}"/>
    <cellStyle name="40 % - Markeringsfarve5 2 5 5" xfId="30497" xr:uid="{00000000-0005-0000-0000-00004C1A0000}"/>
    <cellStyle name="40 % - Markeringsfarve5 2 5 6" xfId="28857" xr:uid="{00000000-0005-0000-0000-00004D1A0000}"/>
    <cellStyle name="40 % - Markeringsfarve5 2 6" xfId="11266" xr:uid="{00000000-0005-0000-0000-00004E1A0000}"/>
    <cellStyle name="40 % - Markeringsfarve5 2 6 2" xfId="11267" xr:uid="{00000000-0005-0000-0000-00004F1A0000}"/>
    <cellStyle name="40 % - Markeringsfarve5 2 6 2 2" xfId="28864" xr:uid="{00000000-0005-0000-0000-0000501A0000}"/>
    <cellStyle name="40 % - Markeringsfarve5 2 6 2 2 2" xfId="32345" xr:uid="{00000000-0005-0000-0000-0000511A0000}"/>
    <cellStyle name="40 % - Markeringsfarve5 2 6 2 3" xfId="30913" xr:uid="{00000000-0005-0000-0000-0000521A0000}"/>
    <cellStyle name="40 % - Markeringsfarve5 2 6 2 4" xfId="28863" xr:uid="{00000000-0005-0000-0000-0000531A0000}"/>
    <cellStyle name="40 % - Markeringsfarve5 2 6 3" xfId="11268" xr:uid="{00000000-0005-0000-0000-0000541A0000}"/>
    <cellStyle name="40 % - Markeringsfarve5 2 6 3 2" xfId="31644" xr:uid="{00000000-0005-0000-0000-0000551A0000}"/>
    <cellStyle name="40 % - Markeringsfarve5 2 6 3 3" xfId="28865" xr:uid="{00000000-0005-0000-0000-0000561A0000}"/>
    <cellStyle name="40 % - Markeringsfarve5 2 6 4" xfId="28866" xr:uid="{00000000-0005-0000-0000-0000571A0000}"/>
    <cellStyle name="40 % - Markeringsfarve5 2 6 4 2" xfId="33086" xr:uid="{00000000-0005-0000-0000-0000581A0000}"/>
    <cellStyle name="40 % - Markeringsfarve5 2 6 5" xfId="30498" xr:uid="{00000000-0005-0000-0000-0000591A0000}"/>
    <cellStyle name="40 % - Markeringsfarve5 2 6 6" xfId="28862" xr:uid="{00000000-0005-0000-0000-00005A1A0000}"/>
    <cellStyle name="40 % - Markeringsfarve5 2 7" xfId="11269" xr:uid="{00000000-0005-0000-0000-00005B1A0000}"/>
    <cellStyle name="40 % - Markeringsfarve5 2 7 2" xfId="11270" xr:uid="{00000000-0005-0000-0000-00005C1A0000}"/>
    <cellStyle name="40 % - Markeringsfarve5 2 7 2 2" xfId="28869" xr:uid="{00000000-0005-0000-0000-00005D1A0000}"/>
    <cellStyle name="40 % - Markeringsfarve5 2 7 2 2 2" xfId="32462" xr:uid="{00000000-0005-0000-0000-00005E1A0000}"/>
    <cellStyle name="40 % - Markeringsfarve5 2 7 2 3" xfId="31012" xr:uid="{00000000-0005-0000-0000-00005F1A0000}"/>
    <cellStyle name="40 % - Markeringsfarve5 2 7 2 4" xfId="28868" xr:uid="{00000000-0005-0000-0000-0000601A0000}"/>
    <cellStyle name="40 % - Markeringsfarve5 2 7 3" xfId="11271" xr:uid="{00000000-0005-0000-0000-0000611A0000}"/>
    <cellStyle name="40 % - Markeringsfarve5 2 7 3 2" xfId="31761" xr:uid="{00000000-0005-0000-0000-0000621A0000}"/>
    <cellStyle name="40 % - Markeringsfarve5 2 7 3 3" xfId="28870" xr:uid="{00000000-0005-0000-0000-0000631A0000}"/>
    <cellStyle name="40 % - Markeringsfarve5 2 7 4" xfId="28871" xr:uid="{00000000-0005-0000-0000-0000641A0000}"/>
    <cellStyle name="40 % - Markeringsfarve5 2 7 4 2" xfId="32739" xr:uid="{00000000-0005-0000-0000-0000651A0000}"/>
    <cellStyle name="40 % - Markeringsfarve5 2 7 5" xfId="30499" xr:uid="{00000000-0005-0000-0000-0000661A0000}"/>
    <cellStyle name="40 % - Markeringsfarve5 2 7 6" xfId="28867" xr:uid="{00000000-0005-0000-0000-0000671A0000}"/>
    <cellStyle name="40 % - Markeringsfarve5 2 8" xfId="11272" xr:uid="{00000000-0005-0000-0000-0000681A0000}"/>
    <cellStyle name="40 % - Markeringsfarve5 2 8 2" xfId="11273" xr:uid="{00000000-0005-0000-0000-0000691A0000}"/>
    <cellStyle name="40 % - Markeringsfarve5 2 8 2 2" xfId="28874" xr:uid="{00000000-0005-0000-0000-00006A1A0000}"/>
    <cellStyle name="40 % - Markeringsfarve5 2 8 2 2 2" xfId="32635" xr:uid="{00000000-0005-0000-0000-00006B1A0000}"/>
    <cellStyle name="40 % - Markeringsfarve5 2 8 2 3" xfId="31155" xr:uid="{00000000-0005-0000-0000-00006C1A0000}"/>
    <cellStyle name="40 % - Markeringsfarve5 2 8 2 4" xfId="28873" xr:uid="{00000000-0005-0000-0000-00006D1A0000}"/>
    <cellStyle name="40 % - Markeringsfarve5 2 8 3" xfId="11274" xr:uid="{00000000-0005-0000-0000-00006E1A0000}"/>
    <cellStyle name="40 % - Markeringsfarve5 2 8 3 2" xfId="31935" xr:uid="{00000000-0005-0000-0000-00006F1A0000}"/>
    <cellStyle name="40 % - Markeringsfarve5 2 8 3 3" xfId="28875" xr:uid="{00000000-0005-0000-0000-0000701A0000}"/>
    <cellStyle name="40 % - Markeringsfarve5 2 8 4" xfId="28876" xr:uid="{00000000-0005-0000-0000-0000711A0000}"/>
    <cellStyle name="40 % - Markeringsfarve5 2 8 4 2" xfId="33067" xr:uid="{00000000-0005-0000-0000-0000721A0000}"/>
    <cellStyle name="40 % - Markeringsfarve5 2 8 5" xfId="30500" xr:uid="{00000000-0005-0000-0000-0000731A0000}"/>
    <cellStyle name="40 % - Markeringsfarve5 2 8 6" xfId="28872" xr:uid="{00000000-0005-0000-0000-0000741A0000}"/>
    <cellStyle name="40 % - Markeringsfarve5 2 9" xfId="11275" xr:uid="{00000000-0005-0000-0000-0000751A0000}"/>
    <cellStyle name="40 % - Markeringsfarve5 2 9 2" xfId="11276" xr:uid="{00000000-0005-0000-0000-0000761A0000}"/>
    <cellStyle name="40 % - Markeringsfarve5 2 9 2 2" xfId="32004" xr:uid="{00000000-0005-0000-0000-0000771A0000}"/>
    <cellStyle name="40 % - Markeringsfarve5 2 9 2 3" xfId="28878" xr:uid="{00000000-0005-0000-0000-0000781A0000}"/>
    <cellStyle name="40 % - Markeringsfarve5 2 9 3" xfId="30612" xr:uid="{00000000-0005-0000-0000-0000791A0000}"/>
    <cellStyle name="40 % - Markeringsfarve5 2 9 4" xfId="28877" xr:uid="{00000000-0005-0000-0000-00007A1A0000}"/>
    <cellStyle name="40 % - Markeringsfarve5 3" xfId="904" xr:uid="{00000000-0005-0000-0000-00007B1A0000}"/>
    <cellStyle name="40 % - Markeringsfarve5 3 10" xfId="11277" xr:uid="{00000000-0005-0000-0000-00007C1A0000}"/>
    <cellStyle name="40 % - Markeringsfarve5 3 10 2" xfId="31228" xr:uid="{00000000-0005-0000-0000-00007D1A0000}"/>
    <cellStyle name="40 % - Markeringsfarve5 3 10 3" xfId="28880" xr:uid="{00000000-0005-0000-0000-00007E1A0000}"/>
    <cellStyle name="40 % - Markeringsfarve5 3 11" xfId="28881" xr:uid="{00000000-0005-0000-0000-00007F1A0000}"/>
    <cellStyle name="40 % - Markeringsfarve5 3 11 2" xfId="32720" xr:uid="{00000000-0005-0000-0000-0000801A0000}"/>
    <cellStyle name="40 % - Markeringsfarve5 3 12" xfId="30501" xr:uid="{00000000-0005-0000-0000-0000811A0000}"/>
    <cellStyle name="40 % - Markeringsfarve5 3 13" xfId="28879" xr:uid="{00000000-0005-0000-0000-0000821A0000}"/>
    <cellStyle name="40 % - Markeringsfarve5 3 2" xfId="905" xr:uid="{00000000-0005-0000-0000-0000831A0000}"/>
    <cellStyle name="40 % - Markeringsfarve5 3 2 10" xfId="30502" xr:uid="{00000000-0005-0000-0000-0000841A0000}"/>
    <cellStyle name="40 % - Markeringsfarve5 3 2 11" xfId="28882" xr:uid="{00000000-0005-0000-0000-0000851A0000}"/>
    <cellStyle name="40 % - Markeringsfarve5 3 2 2" xfId="11278" xr:uid="{00000000-0005-0000-0000-0000861A0000}"/>
    <cellStyle name="40 % - Markeringsfarve5 3 2 2 2" xfId="11279" xr:uid="{00000000-0005-0000-0000-0000871A0000}"/>
    <cellStyle name="40 % - Markeringsfarve5 3 2 2 2 2" xfId="28885" xr:uid="{00000000-0005-0000-0000-0000881A0000}"/>
    <cellStyle name="40 % - Markeringsfarve5 3 2 2 2 2 2" xfId="32136" xr:uid="{00000000-0005-0000-0000-0000891A0000}"/>
    <cellStyle name="40 % - Markeringsfarve5 3 2 2 2 3" xfId="30734" xr:uid="{00000000-0005-0000-0000-00008A1A0000}"/>
    <cellStyle name="40 % - Markeringsfarve5 3 2 2 2 4" xfId="28884" xr:uid="{00000000-0005-0000-0000-00008B1A0000}"/>
    <cellStyle name="40 % - Markeringsfarve5 3 2 2 3" xfId="11280" xr:uid="{00000000-0005-0000-0000-00008C1A0000}"/>
    <cellStyle name="40 % - Markeringsfarve5 3 2 2 3 2" xfId="31389" xr:uid="{00000000-0005-0000-0000-00008D1A0000}"/>
    <cellStyle name="40 % - Markeringsfarve5 3 2 2 3 3" xfId="28886" xr:uid="{00000000-0005-0000-0000-00008E1A0000}"/>
    <cellStyle name="40 % - Markeringsfarve5 3 2 2 4" xfId="28887" xr:uid="{00000000-0005-0000-0000-00008F1A0000}"/>
    <cellStyle name="40 % - Markeringsfarve5 3 2 2 4 2" xfId="33012" xr:uid="{00000000-0005-0000-0000-0000901A0000}"/>
    <cellStyle name="40 % - Markeringsfarve5 3 2 2 5" xfId="30503" xr:uid="{00000000-0005-0000-0000-0000911A0000}"/>
    <cellStyle name="40 % - Markeringsfarve5 3 2 2 6" xfId="28883" xr:uid="{00000000-0005-0000-0000-0000921A0000}"/>
    <cellStyle name="40 % - Markeringsfarve5 3 2 3" xfId="11281" xr:uid="{00000000-0005-0000-0000-0000931A0000}"/>
    <cellStyle name="40 % - Markeringsfarve5 3 2 3 2" xfId="11282" xr:uid="{00000000-0005-0000-0000-0000941A0000}"/>
    <cellStyle name="40 % - Markeringsfarve5 3 2 3 2 2" xfId="28890" xr:uid="{00000000-0005-0000-0000-0000951A0000}"/>
    <cellStyle name="40 % - Markeringsfarve5 3 2 3 2 2 2" xfId="32287" xr:uid="{00000000-0005-0000-0000-0000961A0000}"/>
    <cellStyle name="40 % - Markeringsfarve5 3 2 3 2 3" xfId="30858" xr:uid="{00000000-0005-0000-0000-0000971A0000}"/>
    <cellStyle name="40 % - Markeringsfarve5 3 2 3 2 4" xfId="28889" xr:uid="{00000000-0005-0000-0000-0000981A0000}"/>
    <cellStyle name="40 % - Markeringsfarve5 3 2 3 3" xfId="11283" xr:uid="{00000000-0005-0000-0000-0000991A0000}"/>
    <cellStyle name="40 % - Markeringsfarve5 3 2 3 3 2" xfId="31540" xr:uid="{00000000-0005-0000-0000-00009A1A0000}"/>
    <cellStyle name="40 % - Markeringsfarve5 3 2 3 3 3" xfId="28891" xr:uid="{00000000-0005-0000-0000-00009B1A0000}"/>
    <cellStyle name="40 % - Markeringsfarve5 3 2 3 4" xfId="28892" xr:uid="{00000000-0005-0000-0000-00009C1A0000}"/>
    <cellStyle name="40 % - Markeringsfarve5 3 2 3 4 2" xfId="33216" xr:uid="{00000000-0005-0000-0000-00009D1A0000}"/>
    <cellStyle name="40 % - Markeringsfarve5 3 2 3 5" xfId="30504" xr:uid="{00000000-0005-0000-0000-00009E1A0000}"/>
    <cellStyle name="40 % - Markeringsfarve5 3 2 3 6" xfId="28888" xr:uid="{00000000-0005-0000-0000-00009F1A0000}"/>
    <cellStyle name="40 % - Markeringsfarve5 3 2 4" xfId="11284" xr:uid="{00000000-0005-0000-0000-0000A01A0000}"/>
    <cellStyle name="40 % - Markeringsfarve5 3 2 4 2" xfId="11285" xr:uid="{00000000-0005-0000-0000-0000A11A0000}"/>
    <cellStyle name="40 % - Markeringsfarve5 3 2 4 2 2" xfId="28895" xr:uid="{00000000-0005-0000-0000-0000A21A0000}"/>
    <cellStyle name="40 % - Markeringsfarve5 3 2 4 2 2 2" xfId="32372" xr:uid="{00000000-0005-0000-0000-0000A31A0000}"/>
    <cellStyle name="40 % - Markeringsfarve5 3 2 4 2 3" xfId="30936" xr:uid="{00000000-0005-0000-0000-0000A41A0000}"/>
    <cellStyle name="40 % - Markeringsfarve5 3 2 4 2 4" xfId="28894" xr:uid="{00000000-0005-0000-0000-0000A51A0000}"/>
    <cellStyle name="40 % - Markeringsfarve5 3 2 4 3" xfId="11286" xr:uid="{00000000-0005-0000-0000-0000A61A0000}"/>
    <cellStyle name="40 % - Markeringsfarve5 3 2 4 3 2" xfId="31671" xr:uid="{00000000-0005-0000-0000-0000A71A0000}"/>
    <cellStyle name="40 % - Markeringsfarve5 3 2 4 3 3" xfId="28896" xr:uid="{00000000-0005-0000-0000-0000A81A0000}"/>
    <cellStyle name="40 % - Markeringsfarve5 3 2 4 4" xfId="28897" xr:uid="{00000000-0005-0000-0000-0000A91A0000}"/>
    <cellStyle name="40 % - Markeringsfarve5 3 2 4 4 2" xfId="32942" xr:uid="{00000000-0005-0000-0000-0000AA1A0000}"/>
    <cellStyle name="40 % - Markeringsfarve5 3 2 4 5" xfId="30505" xr:uid="{00000000-0005-0000-0000-0000AB1A0000}"/>
    <cellStyle name="40 % - Markeringsfarve5 3 2 4 6" xfId="28893" xr:uid="{00000000-0005-0000-0000-0000AC1A0000}"/>
    <cellStyle name="40 % - Markeringsfarve5 3 2 5" xfId="11287" xr:uid="{00000000-0005-0000-0000-0000AD1A0000}"/>
    <cellStyle name="40 % - Markeringsfarve5 3 2 5 2" xfId="11288" xr:uid="{00000000-0005-0000-0000-0000AE1A0000}"/>
    <cellStyle name="40 % - Markeringsfarve5 3 2 5 2 2" xfId="28900" xr:uid="{00000000-0005-0000-0000-0000AF1A0000}"/>
    <cellStyle name="40 % - Markeringsfarve5 3 2 5 2 2 2" xfId="32489" xr:uid="{00000000-0005-0000-0000-0000B01A0000}"/>
    <cellStyle name="40 % - Markeringsfarve5 3 2 5 2 3" xfId="31035" xr:uid="{00000000-0005-0000-0000-0000B11A0000}"/>
    <cellStyle name="40 % - Markeringsfarve5 3 2 5 2 4" xfId="28899" xr:uid="{00000000-0005-0000-0000-0000B21A0000}"/>
    <cellStyle name="40 % - Markeringsfarve5 3 2 5 3" xfId="11289" xr:uid="{00000000-0005-0000-0000-0000B31A0000}"/>
    <cellStyle name="40 % - Markeringsfarve5 3 2 5 3 2" xfId="31788" xr:uid="{00000000-0005-0000-0000-0000B41A0000}"/>
    <cellStyle name="40 % - Markeringsfarve5 3 2 5 3 3" xfId="28901" xr:uid="{00000000-0005-0000-0000-0000B51A0000}"/>
    <cellStyle name="40 % - Markeringsfarve5 3 2 5 4" xfId="28902" xr:uid="{00000000-0005-0000-0000-0000B61A0000}"/>
    <cellStyle name="40 % - Markeringsfarve5 3 2 5 4 2" xfId="33181" xr:uid="{00000000-0005-0000-0000-0000B71A0000}"/>
    <cellStyle name="40 % - Markeringsfarve5 3 2 5 5" xfId="30506" xr:uid="{00000000-0005-0000-0000-0000B81A0000}"/>
    <cellStyle name="40 % - Markeringsfarve5 3 2 5 6" xfId="28898" xr:uid="{00000000-0005-0000-0000-0000B91A0000}"/>
    <cellStyle name="40 % - Markeringsfarve5 3 2 6" xfId="11290" xr:uid="{00000000-0005-0000-0000-0000BA1A0000}"/>
    <cellStyle name="40 % - Markeringsfarve5 3 2 6 2" xfId="11291" xr:uid="{00000000-0005-0000-0000-0000BB1A0000}"/>
    <cellStyle name="40 % - Markeringsfarve5 3 2 6 2 2" xfId="28905" xr:uid="{00000000-0005-0000-0000-0000BC1A0000}"/>
    <cellStyle name="40 % - Markeringsfarve5 3 2 6 2 2 2" xfId="32639" xr:uid="{00000000-0005-0000-0000-0000BD1A0000}"/>
    <cellStyle name="40 % - Markeringsfarve5 3 2 6 2 3" xfId="31159" xr:uid="{00000000-0005-0000-0000-0000BE1A0000}"/>
    <cellStyle name="40 % - Markeringsfarve5 3 2 6 2 4" xfId="28904" xr:uid="{00000000-0005-0000-0000-0000BF1A0000}"/>
    <cellStyle name="40 % - Markeringsfarve5 3 2 6 3" xfId="11292" xr:uid="{00000000-0005-0000-0000-0000C01A0000}"/>
    <cellStyle name="40 % - Markeringsfarve5 3 2 6 3 2" xfId="31939" xr:uid="{00000000-0005-0000-0000-0000C11A0000}"/>
    <cellStyle name="40 % - Markeringsfarve5 3 2 6 3 3" xfId="28906" xr:uid="{00000000-0005-0000-0000-0000C21A0000}"/>
    <cellStyle name="40 % - Markeringsfarve5 3 2 6 4" xfId="28907" xr:uid="{00000000-0005-0000-0000-0000C31A0000}"/>
    <cellStyle name="40 % - Markeringsfarve5 3 2 6 4 2" xfId="32910" xr:uid="{00000000-0005-0000-0000-0000C41A0000}"/>
    <cellStyle name="40 % - Markeringsfarve5 3 2 6 5" xfId="30507" xr:uid="{00000000-0005-0000-0000-0000C51A0000}"/>
    <cellStyle name="40 % - Markeringsfarve5 3 2 6 6" xfId="28903" xr:uid="{00000000-0005-0000-0000-0000C61A0000}"/>
    <cellStyle name="40 % - Markeringsfarve5 3 2 7" xfId="11293" xr:uid="{00000000-0005-0000-0000-0000C71A0000}"/>
    <cellStyle name="40 % - Markeringsfarve5 3 2 7 2" xfId="11294" xr:uid="{00000000-0005-0000-0000-0000C81A0000}"/>
    <cellStyle name="40 % - Markeringsfarve5 3 2 7 2 2" xfId="32027" xr:uid="{00000000-0005-0000-0000-0000C91A0000}"/>
    <cellStyle name="40 % - Markeringsfarve5 3 2 7 2 3" xfId="28909" xr:uid="{00000000-0005-0000-0000-0000CA1A0000}"/>
    <cellStyle name="40 % - Markeringsfarve5 3 2 7 3" xfId="30635" xr:uid="{00000000-0005-0000-0000-0000CB1A0000}"/>
    <cellStyle name="40 % - Markeringsfarve5 3 2 7 4" xfId="28908" xr:uid="{00000000-0005-0000-0000-0000CC1A0000}"/>
    <cellStyle name="40 % - Markeringsfarve5 3 2 8" xfId="11295" xr:uid="{00000000-0005-0000-0000-0000CD1A0000}"/>
    <cellStyle name="40 % - Markeringsfarve5 3 2 8 2" xfId="31270" xr:uid="{00000000-0005-0000-0000-0000CE1A0000}"/>
    <cellStyle name="40 % - Markeringsfarve5 3 2 8 3" xfId="28910" xr:uid="{00000000-0005-0000-0000-0000CF1A0000}"/>
    <cellStyle name="40 % - Markeringsfarve5 3 2 9" xfId="28911" xr:uid="{00000000-0005-0000-0000-0000D01A0000}"/>
    <cellStyle name="40 % - Markeringsfarve5 3 2 9 2" xfId="32676" xr:uid="{00000000-0005-0000-0000-0000D11A0000}"/>
    <cellStyle name="40 % - Markeringsfarve5 3 3" xfId="11296" xr:uid="{00000000-0005-0000-0000-0000D21A0000}"/>
    <cellStyle name="40 % - Markeringsfarve5 3 3 10" xfId="30508" xr:uid="{00000000-0005-0000-0000-0000D31A0000}"/>
    <cellStyle name="40 % - Markeringsfarve5 3 3 11" xfId="28912" xr:uid="{00000000-0005-0000-0000-0000D41A0000}"/>
    <cellStyle name="40 % - Markeringsfarve5 3 3 2" xfId="11297" xr:uid="{00000000-0005-0000-0000-0000D51A0000}"/>
    <cellStyle name="40 % - Markeringsfarve5 3 3 2 2" xfId="11298" xr:uid="{00000000-0005-0000-0000-0000D61A0000}"/>
    <cellStyle name="40 % - Markeringsfarve5 3 3 2 2 2" xfId="28915" xr:uid="{00000000-0005-0000-0000-0000D71A0000}"/>
    <cellStyle name="40 % - Markeringsfarve5 3 3 2 2 2 2" xfId="32175" xr:uid="{00000000-0005-0000-0000-0000D81A0000}"/>
    <cellStyle name="40 % - Markeringsfarve5 3 3 2 2 3" xfId="30767" xr:uid="{00000000-0005-0000-0000-0000D91A0000}"/>
    <cellStyle name="40 % - Markeringsfarve5 3 3 2 2 4" xfId="28914" xr:uid="{00000000-0005-0000-0000-0000DA1A0000}"/>
    <cellStyle name="40 % - Markeringsfarve5 3 3 2 3" xfId="11299" xr:uid="{00000000-0005-0000-0000-0000DB1A0000}"/>
    <cellStyle name="40 % - Markeringsfarve5 3 3 2 3 2" xfId="31428" xr:uid="{00000000-0005-0000-0000-0000DC1A0000}"/>
    <cellStyle name="40 % - Markeringsfarve5 3 3 2 3 3" xfId="28916" xr:uid="{00000000-0005-0000-0000-0000DD1A0000}"/>
    <cellStyle name="40 % - Markeringsfarve5 3 3 2 4" xfId="28917" xr:uid="{00000000-0005-0000-0000-0000DE1A0000}"/>
    <cellStyle name="40 % - Markeringsfarve5 3 3 2 4 2" xfId="32869" xr:uid="{00000000-0005-0000-0000-0000DF1A0000}"/>
    <cellStyle name="40 % - Markeringsfarve5 3 3 2 5" xfId="30509" xr:uid="{00000000-0005-0000-0000-0000E01A0000}"/>
    <cellStyle name="40 % - Markeringsfarve5 3 3 2 6" xfId="28913" xr:uid="{00000000-0005-0000-0000-0000E11A0000}"/>
    <cellStyle name="40 % - Markeringsfarve5 3 3 3" xfId="11300" xr:uid="{00000000-0005-0000-0000-0000E21A0000}"/>
    <cellStyle name="40 % - Markeringsfarve5 3 3 3 2" xfId="11301" xr:uid="{00000000-0005-0000-0000-0000E31A0000}"/>
    <cellStyle name="40 % - Markeringsfarve5 3 3 3 2 2" xfId="28920" xr:uid="{00000000-0005-0000-0000-0000E41A0000}"/>
    <cellStyle name="40 % - Markeringsfarve5 3 3 3 2 2 2" xfId="32288" xr:uid="{00000000-0005-0000-0000-0000E51A0000}"/>
    <cellStyle name="40 % - Markeringsfarve5 3 3 3 2 3" xfId="30859" xr:uid="{00000000-0005-0000-0000-0000E61A0000}"/>
    <cellStyle name="40 % - Markeringsfarve5 3 3 3 2 4" xfId="28919" xr:uid="{00000000-0005-0000-0000-0000E71A0000}"/>
    <cellStyle name="40 % - Markeringsfarve5 3 3 3 3" xfId="11302" xr:uid="{00000000-0005-0000-0000-0000E81A0000}"/>
    <cellStyle name="40 % - Markeringsfarve5 3 3 3 3 2" xfId="31541" xr:uid="{00000000-0005-0000-0000-0000E91A0000}"/>
    <cellStyle name="40 % - Markeringsfarve5 3 3 3 3 3" xfId="28921" xr:uid="{00000000-0005-0000-0000-0000EA1A0000}"/>
    <cellStyle name="40 % - Markeringsfarve5 3 3 3 4" xfId="28922" xr:uid="{00000000-0005-0000-0000-0000EB1A0000}"/>
    <cellStyle name="40 % - Markeringsfarve5 3 3 3 4 2" xfId="33085" xr:uid="{00000000-0005-0000-0000-0000EC1A0000}"/>
    <cellStyle name="40 % - Markeringsfarve5 3 3 3 5" xfId="30510" xr:uid="{00000000-0005-0000-0000-0000ED1A0000}"/>
    <cellStyle name="40 % - Markeringsfarve5 3 3 3 6" xfId="28918" xr:uid="{00000000-0005-0000-0000-0000EE1A0000}"/>
    <cellStyle name="40 % - Markeringsfarve5 3 3 4" xfId="11303" xr:uid="{00000000-0005-0000-0000-0000EF1A0000}"/>
    <cellStyle name="40 % - Markeringsfarve5 3 3 4 2" xfId="11304" xr:uid="{00000000-0005-0000-0000-0000F01A0000}"/>
    <cellStyle name="40 % - Markeringsfarve5 3 3 4 2 2" xfId="28925" xr:uid="{00000000-0005-0000-0000-0000F11A0000}"/>
    <cellStyle name="40 % - Markeringsfarve5 3 3 4 2 2 2" xfId="32411" xr:uid="{00000000-0005-0000-0000-0000F21A0000}"/>
    <cellStyle name="40 % - Markeringsfarve5 3 3 4 2 3" xfId="30969" xr:uid="{00000000-0005-0000-0000-0000F31A0000}"/>
    <cellStyle name="40 % - Markeringsfarve5 3 3 4 2 4" xfId="28924" xr:uid="{00000000-0005-0000-0000-0000F41A0000}"/>
    <cellStyle name="40 % - Markeringsfarve5 3 3 4 3" xfId="11305" xr:uid="{00000000-0005-0000-0000-0000F51A0000}"/>
    <cellStyle name="40 % - Markeringsfarve5 3 3 4 3 2" xfId="31710" xr:uid="{00000000-0005-0000-0000-0000F61A0000}"/>
    <cellStyle name="40 % - Markeringsfarve5 3 3 4 3 3" xfId="28926" xr:uid="{00000000-0005-0000-0000-0000F71A0000}"/>
    <cellStyle name="40 % - Markeringsfarve5 3 3 4 4" xfId="28927" xr:uid="{00000000-0005-0000-0000-0000F81A0000}"/>
    <cellStyle name="40 % - Markeringsfarve5 3 3 4 4 2" xfId="32738" xr:uid="{00000000-0005-0000-0000-0000F91A0000}"/>
    <cellStyle name="40 % - Markeringsfarve5 3 3 4 5" xfId="30511" xr:uid="{00000000-0005-0000-0000-0000FA1A0000}"/>
    <cellStyle name="40 % - Markeringsfarve5 3 3 4 6" xfId="28923" xr:uid="{00000000-0005-0000-0000-0000FB1A0000}"/>
    <cellStyle name="40 % - Markeringsfarve5 3 3 5" xfId="11306" xr:uid="{00000000-0005-0000-0000-0000FC1A0000}"/>
    <cellStyle name="40 % - Markeringsfarve5 3 3 5 2" xfId="11307" xr:uid="{00000000-0005-0000-0000-0000FD1A0000}"/>
    <cellStyle name="40 % - Markeringsfarve5 3 3 5 2 2" xfId="28930" xr:uid="{00000000-0005-0000-0000-0000FE1A0000}"/>
    <cellStyle name="40 % - Markeringsfarve5 3 3 5 2 2 2" xfId="32528" xr:uid="{00000000-0005-0000-0000-0000FF1A0000}"/>
    <cellStyle name="40 % - Markeringsfarve5 3 3 5 2 3" xfId="31068" xr:uid="{00000000-0005-0000-0000-0000001B0000}"/>
    <cellStyle name="40 % - Markeringsfarve5 3 3 5 2 4" xfId="28929" xr:uid="{00000000-0005-0000-0000-0000011B0000}"/>
    <cellStyle name="40 % - Markeringsfarve5 3 3 5 3" xfId="11308" xr:uid="{00000000-0005-0000-0000-0000021B0000}"/>
    <cellStyle name="40 % - Markeringsfarve5 3 3 5 3 2" xfId="31827" xr:uid="{00000000-0005-0000-0000-0000031B0000}"/>
    <cellStyle name="40 % - Markeringsfarve5 3 3 5 3 3" xfId="28931" xr:uid="{00000000-0005-0000-0000-0000041B0000}"/>
    <cellStyle name="40 % - Markeringsfarve5 3 3 5 4" xfId="28932" xr:uid="{00000000-0005-0000-0000-0000051B0000}"/>
    <cellStyle name="40 % - Markeringsfarve5 3 3 5 4 2" xfId="33053" xr:uid="{00000000-0005-0000-0000-0000061B0000}"/>
    <cellStyle name="40 % - Markeringsfarve5 3 3 5 5" xfId="30512" xr:uid="{00000000-0005-0000-0000-0000071B0000}"/>
    <cellStyle name="40 % - Markeringsfarve5 3 3 5 6" xfId="28928" xr:uid="{00000000-0005-0000-0000-0000081B0000}"/>
    <cellStyle name="40 % - Markeringsfarve5 3 3 6" xfId="11309" xr:uid="{00000000-0005-0000-0000-0000091B0000}"/>
    <cellStyle name="40 % - Markeringsfarve5 3 3 6 2" xfId="11310" xr:uid="{00000000-0005-0000-0000-00000A1B0000}"/>
    <cellStyle name="40 % - Markeringsfarve5 3 3 6 2 2" xfId="28935" xr:uid="{00000000-0005-0000-0000-00000B1B0000}"/>
    <cellStyle name="40 % - Markeringsfarve5 3 3 6 2 2 2" xfId="32640" xr:uid="{00000000-0005-0000-0000-00000C1B0000}"/>
    <cellStyle name="40 % - Markeringsfarve5 3 3 6 2 3" xfId="31160" xr:uid="{00000000-0005-0000-0000-00000D1B0000}"/>
    <cellStyle name="40 % - Markeringsfarve5 3 3 6 2 4" xfId="28934" xr:uid="{00000000-0005-0000-0000-00000E1B0000}"/>
    <cellStyle name="40 % - Markeringsfarve5 3 3 6 3" xfId="11311" xr:uid="{00000000-0005-0000-0000-00000F1B0000}"/>
    <cellStyle name="40 % - Markeringsfarve5 3 3 6 3 2" xfId="31940" xr:uid="{00000000-0005-0000-0000-0000101B0000}"/>
    <cellStyle name="40 % - Markeringsfarve5 3 3 6 3 3" xfId="28936" xr:uid="{00000000-0005-0000-0000-0000111B0000}"/>
    <cellStyle name="40 % - Markeringsfarve5 3 3 6 4" xfId="28937" xr:uid="{00000000-0005-0000-0000-0000121B0000}"/>
    <cellStyle name="40 % - Markeringsfarve5 3 3 6 4 2" xfId="32707" xr:uid="{00000000-0005-0000-0000-0000131B0000}"/>
    <cellStyle name="40 % - Markeringsfarve5 3 3 6 5" xfId="30513" xr:uid="{00000000-0005-0000-0000-0000141B0000}"/>
    <cellStyle name="40 % - Markeringsfarve5 3 3 6 6" xfId="28933" xr:uid="{00000000-0005-0000-0000-0000151B0000}"/>
    <cellStyle name="40 % - Markeringsfarve5 3 3 7" xfId="11312" xr:uid="{00000000-0005-0000-0000-0000161B0000}"/>
    <cellStyle name="40 % - Markeringsfarve5 3 3 7 2" xfId="11313" xr:uid="{00000000-0005-0000-0000-0000171B0000}"/>
    <cellStyle name="40 % - Markeringsfarve5 3 3 7 2 2" xfId="32060" xr:uid="{00000000-0005-0000-0000-0000181B0000}"/>
    <cellStyle name="40 % - Markeringsfarve5 3 3 7 2 3" xfId="28939" xr:uid="{00000000-0005-0000-0000-0000191B0000}"/>
    <cellStyle name="40 % - Markeringsfarve5 3 3 7 3" xfId="30668" xr:uid="{00000000-0005-0000-0000-00001A1B0000}"/>
    <cellStyle name="40 % - Markeringsfarve5 3 3 7 4" xfId="28938" xr:uid="{00000000-0005-0000-0000-00001B1B0000}"/>
    <cellStyle name="40 % - Markeringsfarve5 3 3 8" xfId="11314" xr:uid="{00000000-0005-0000-0000-00001C1B0000}"/>
    <cellStyle name="40 % - Markeringsfarve5 3 3 8 2" xfId="31309" xr:uid="{00000000-0005-0000-0000-00001D1B0000}"/>
    <cellStyle name="40 % - Markeringsfarve5 3 3 8 3" xfId="28940" xr:uid="{00000000-0005-0000-0000-00001E1B0000}"/>
    <cellStyle name="40 % - Markeringsfarve5 3 3 9" xfId="28941" xr:uid="{00000000-0005-0000-0000-00001F1B0000}"/>
    <cellStyle name="40 % - Markeringsfarve5 3 3 9 2" xfId="33142" xr:uid="{00000000-0005-0000-0000-0000201B0000}"/>
    <cellStyle name="40 % - Markeringsfarve5 3 4" xfId="11315" xr:uid="{00000000-0005-0000-0000-0000211B0000}"/>
    <cellStyle name="40 % - Markeringsfarve5 3 4 2" xfId="11316" xr:uid="{00000000-0005-0000-0000-0000221B0000}"/>
    <cellStyle name="40 % - Markeringsfarve5 3 4 2 2" xfId="28944" xr:uid="{00000000-0005-0000-0000-0000231B0000}"/>
    <cellStyle name="40 % - Markeringsfarve5 3 4 2 2 2" xfId="32097" xr:uid="{00000000-0005-0000-0000-0000241B0000}"/>
    <cellStyle name="40 % - Markeringsfarve5 3 4 2 3" xfId="30701" xr:uid="{00000000-0005-0000-0000-0000251B0000}"/>
    <cellStyle name="40 % - Markeringsfarve5 3 4 2 4" xfId="28943" xr:uid="{00000000-0005-0000-0000-0000261B0000}"/>
    <cellStyle name="40 % - Markeringsfarve5 3 4 3" xfId="11317" xr:uid="{00000000-0005-0000-0000-0000271B0000}"/>
    <cellStyle name="40 % - Markeringsfarve5 3 4 3 2" xfId="31350" xr:uid="{00000000-0005-0000-0000-0000281B0000}"/>
    <cellStyle name="40 % - Markeringsfarve5 3 4 3 3" xfId="28945" xr:uid="{00000000-0005-0000-0000-0000291B0000}"/>
    <cellStyle name="40 % - Markeringsfarve5 3 4 4" xfId="28946" xr:uid="{00000000-0005-0000-0000-00002A1B0000}"/>
    <cellStyle name="40 % - Markeringsfarve5 3 4 4 2" xfId="31194" xr:uid="{00000000-0005-0000-0000-00002B1B0000}"/>
    <cellStyle name="40 % - Markeringsfarve5 3 4 5" xfId="30514" xr:uid="{00000000-0005-0000-0000-00002C1B0000}"/>
    <cellStyle name="40 % - Markeringsfarve5 3 4 6" xfId="28942" xr:uid="{00000000-0005-0000-0000-00002D1B0000}"/>
    <cellStyle name="40 % - Markeringsfarve5 3 5" xfId="11318" xr:uid="{00000000-0005-0000-0000-00002E1B0000}"/>
    <cellStyle name="40 % - Markeringsfarve5 3 5 2" xfId="11319" xr:uid="{00000000-0005-0000-0000-00002F1B0000}"/>
    <cellStyle name="40 % - Markeringsfarve5 3 5 2 2" xfId="28949" xr:uid="{00000000-0005-0000-0000-0000301B0000}"/>
    <cellStyle name="40 % - Markeringsfarve5 3 5 2 2 2" xfId="32286" xr:uid="{00000000-0005-0000-0000-0000311B0000}"/>
    <cellStyle name="40 % - Markeringsfarve5 3 5 2 3" xfId="30857" xr:uid="{00000000-0005-0000-0000-0000321B0000}"/>
    <cellStyle name="40 % - Markeringsfarve5 3 5 2 4" xfId="28948" xr:uid="{00000000-0005-0000-0000-0000331B0000}"/>
    <cellStyle name="40 % - Markeringsfarve5 3 5 3" xfId="11320" xr:uid="{00000000-0005-0000-0000-0000341B0000}"/>
    <cellStyle name="40 % - Markeringsfarve5 3 5 3 2" xfId="31539" xr:uid="{00000000-0005-0000-0000-0000351B0000}"/>
    <cellStyle name="40 % - Markeringsfarve5 3 5 3 3" xfId="28950" xr:uid="{00000000-0005-0000-0000-0000361B0000}"/>
    <cellStyle name="40 % - Markeringsfarve5 3 5 4" xfId="28951" xr:uid="{00000000-0005-0000-0000-0000371B0000}"/>
    <cellStyle name="40 % - Markeringsfarve5 3 5 4 2" xfId="31568" xr:uid="{00000000-0005-0000-0000-0000381B0000}"/>
    <cellStyle name="40 % - Markeringsfarve5 3 5 5" xfId="30515" xr:uid="{00000000-0005-0000-0000-0000391B0000}"/>
    <cellStyle name="40 % - Markeringsfarve5 3 5 6" xfId="28947" xr:uid="{00000000-0005-0000-0000-00003A1B0000}"/>
    <cellStyle name="40 % - Markeringsfarve5 3 6" xfId="11321" xr:uid="{00000000-0005-0000-0000-00003B1B0000}"/>
    <cellStyle name="40 % - Markeringsfarve5 3 6 2" xfId="11322" xr:uid="{00000000-0005-0000-0000-00003C1B0000}"/>
    <cellStyle name="40 % - Markeringsfarve5 3 6 2 2" xfId="28954" xr:uid="{00000000-0005-0000-0000-00003D1B0000}"/>
    <cellStyle name="40 % - Markeringsfarve5 3 6 2 2 2" xfId="32333" xr:uid="{00000000-0005-0000-0000-00003E1B0000}"/>
    <cellStyle name="40 % - Markeringsfarve5 3 6 2 3" xfId="30903" xr:uid="{00000000-0005-0000-0000-00003F1B0000}"/>
    <cellStyle name="40 % - Markeringsfarve5 3 6 2 4" xfId="28953" xr:uid="{00000000-0005-0000-0000-0000401B0000}"/>
    <cellStyle name="40 % - Markeringsfarve5 3 6 3" xfId="11323" xr:uid="{00000000-0005-0000-0000-0000411B0000}"/>
    <cellStyle name="40 % - Markeringsfarve5 3 6 3 2" xfId="31632" xr:uid="{00000000-0005-0000-0000-0000421B0000}"/>
    <cellStyle name="40 % - Markeringsfarve5 3 6 3 3" xfId="28955" xr:uid="{00000000-0005-0000-0000-0000431B0000}"/>
    <cellStyle name="40 % - Markeringsfarve5 3 6 4" xfId="28956" xr:uid="{00000000-0005-0000-0000-0000441B0000}"/>
    <cellStyle name="40 % - Markeringsfarve5 3 6 4 2" xfId="32985" xr:uid="{00000000-0005-0000-0000-0000451B0000}"/>
    <cellStyle name="40 % - Markeringsfarve5 3 6 5" xfId="30516" xr:uid="{00000000-0005-0000-0000-0000461B0000}"/>
    <cellStyle name="40 % - Markeringsfarve5 3 6 6" xfId="28952" xr:uid="{00000000-0005-0000-0000-0000471B0000}"/>
    <cellStyle name="40 % - Markeringsfarve5 3 7" xfId="11324" xr:uid="{00000000-0005-0000-0000-0000481B0000}"/>
    <cellStyle name="40 % - Markeringsfarve5 3 7 2" xfId="11325" xr:uid="{00000000-0005-0000-0000-0000491B0000}"/>
    <cellStyle name="40 % - Markeringsfarve5 3 7 2 2" xfId="28959" xr:uid="{00000000-0005-0000-0000-00004A1B0000}"/>
    <cellStyle name="40 % - Markeringsfarve5 3 7 2 2 2" xfId="32450" xr:uid="{00000000-0005-0000-0000-00004B1B0000}"/>
    <cellStyle name="40 % - Markeringsfarve5 3 7 2 3" xfId="31002" xr:uid="{00000000-0005-0000-0000-00004C1B0000}"/>
    <cellStyle name="40 % - Markeringsfarve5 3 7 2 4" xfId="28958" xr:uid="{00000000-0005-0000-0000-00004D1B0000}"/>
    <cellStyle name="40 % - Markeringsfarve5 3 7 3" xfId="11326" xr:uid="{00000000-0005-0000-0000-00004E1B0000}"/>
    <cellStyle name="40 % - Markeringsfarve5 3 7 3 2" xfId="31749" xr:uid="{00000000-0005-0000-0000-00004F1B0000}"/>
    <cellStyle name="40 % - Markeringsfarve5 3 7 3 3" xfId="28960" xr:uid="{00000000-0005-0000-0000-0000501B0000}"/>
    <cellStyle name="40 % - Markeringsfarve5 3 7 4" xfId="28961" xr:uid="{00000000-0005-0000-0000-0000511B0000}"/>
    <cellStyle name="40 % - Markeringsfarve5 3 7 4 2" xfId="33214" xr:uid="{00000000-0005-0000-0000-0000521B0000}"/>
    <cellStyle name="40 % - Markeringsfarve5 3 7 5" xfId="30517" xr:uid="{00000000-0005-0000-0000-0000531B0000}"/>
    <cellStyle name="40 % - Markeringsfarve5 3 7 6" xfId="28957" xr:uid="{00000000-0005-0000-0000-0000541B0000}"/>
    <cellStyle name="40 % - Markeringsfarve5 3 8" xfId="11327" xr:uid="{00000000-0005-0000-0000-0000551B0000}"/>
    <cellStyle name="40 % - Markeringsfarve5 3 8 2" xfId="11328" xr:uid="{00000000-0005-0000-0000-0000561B0000}"/>
    <cellStyle name="40 % - Markeringsfarve5 3 8 2 2" xfId="28964" xr:uid="{00000000-0005-0000-0000-0000571B0000}"/>
    <cellStyle name="40 % - Markeringsfarve5 3 8 2 2 2" xfId="32638" xr:uid="{00000000-0005-0000-0000-0000581B0000}"/>
    <cellStyle name="40 % - Markeringsfarve5 3 8 2 3" xfId="31158" xr:uid="{00000000-0005-0000-0000-0000591B0000}"/>
    <cellStyle name="40 % - Markeringsfarve5 3 8 2 4" xfId="28963" xr:uid="{00000000-0005-0000-0000-00005A1B0000}"/>
    <cellStyle name="40 % - Markeringsfarve5 3 8 3" xfId="11329" xr:uid="{00000000-0005-0000-0000-00005B1B0000}"/>
    <cellStyle name="40 % - Markeringsfarve5 3 8 3 2" xfId="31938" xr:uid="{00000000-0005-0000-0000-00005C1B0000}"/>
    <cellStyle name="40 % - Markeringsfarve5 3 8 3 3" xfId="28965" xr:uid="{00000000-0005-0000-0000-00005D1B0000}"/>
    <cellStyle name="40 % - Markeringsfarve5 3 8 4" xfId="28966" xr:uid="{00000000-0005-0000-0000-00005E1B0000}"/>
    <cellStyle name="40 % - Markeringsfarve5 3 8 4 2" xfId="32940" xr:uid="{00000000-0005-0000-0000-00005F1B0000}"/>
    <cellStyle name="40 % - Markeringsfarve5 3 8 5" xfId="30518" xr:uid="{00000000-0005-0000-0000-0000601B0000}"/>
    <cellStyle name="40 % - Markeringsfarve5 3 8 6" xfId="28962" xr:uid="{00000000-0005-0000-0000-0000611B0000}"/>
    <cellStyle name="40 % - Markeringsfarve5 3 9" xfId="11330" xr:uid="{00000000-0005-0000-0000-0000621B0000}"/>
    <cellStyle name="40 % - Markeringsfarve5 3 9 2" xfId="11331" xr:uid="{00000000-0005-0000-0000-0000631B0000}"/>
    <cellStyle name="40 % - Markeringsfarve5 3 9 2 2" xfId="31994" xr:uid="{00000000-0005-0000-0000-0000641B0000}"/>
    <cellStyle name="40 % - Markeringsfarve5 3 9 2 3" xfId="28968" xr:uid="{00000000-0005-0000-0000-0000651B0000}"/>
    <cellStyle name="40 % - Markeringsfarve5 3 9 3" xfId="30602" xr:uid="{00000000-0005-0000-0000-0000661B0000}"/>
    <cellStyle name="40 % - Markeringsfarve5 3 9 4" xfId="28967" xr:uid="{00000000-0005-0000-0000-0000671B0000}"/>
    <cellStyle name="40 % - Markeringsfarve5 4" xfId="906" xr:uid="{00000000-0005-0000-0000-0000681B0000}"/>
    <cellStyle name="40 % - Markeringsfarve5 4 10" xfId="30519" xr:uid="{00000000-0005-0000-0000-0000691B0000}"/>
    <cellStyle name="40 % - Markeringsfarve5 4 11" xfId="28969" xr:uid="{00000000-0005-0000-0000-00006A1B0000}"/>
    <cellStyle name="40 % - Markeringsfarve5 4 2" xfId="907" xr:uid="{00000000-0005-0000-0000-00006B1B0000}"/>
    <cellStyle name="40 % - Markeringsfarve5 4 2 2" xfId="11332" xr:uid="{00000000-0005-0000-0000-00006C1B0000}"/>
    <cellStyle name="40 % - Markeringsfarve5 4 2 2 2" xfId="28972" xr:uid="{00000000-0005-0000-0000-00006D1B0000}"/>
    <cellStyle name="40 % - Markeringsfarve5 4 2 2 2 2" xfId="32122" xr:uid="{00000000-0005-0000-0000-00006E1B0000}"/>
    <cellStyle name="40 % - Markeringsfarve5 4 2 2 3" xfId="30722" xr:uid="{00000000-0005-0000-0000-00006F1B0000}"/>
    <cellStyle name="40 % - Markeringsfarve5 4 2 2 4" xfId="28971" xr:uid="{00000000-0005-0000-0000-0000701B0000}"/>
    <cellStyle name="40 % - Markeringsfarve5 4 2 3" xfId="11333" xr:uid="{00000000-0005-0000-0000-0000711B0000}"/>
    <cellStyle name="40 % - Markeringsfarve5 4 2 3 2" xfId="31375" xr:uid="{00000000-0005-0000-0000-0000721B0000}"/>
    <cellStyle name="40 % - Markeringsfarve5 4 2 3 3" xfId="28973" xr:uid="{00000000-0005-0000-0000-0000731B0000}"/>
    <cellStyle name="40 % - Markeringsfarve5 4 2 4" xfId="28974" xr:uid="{00000000-0005-0000-0000-0000741B0000}"/>
    <cellStyle name="40 % - Markeringsfarve5 4 2 4 2" xfId="33207" xr:uid="{00000000-0005-0000-0000-0000751B0000}"/>
    <cellStyle name="40 % - Markeringsfarve5 4 2 5" xfId="30520" xr:uid="{00000000-0005-0000-0000-0000761B0000}"/>
    <cellStyle name="40 % - Markeringsfarve5 4 2 6" xfId="28970" xr:uid="{00000000-0005-0000-0000-0000771B0000}"/>
    <cellStyle name="40 % - Markeringsfarve5 4 3" xfId="11334" xr:uid="{00000000-0005-0000-0000-0000781B0000}"/>
    <cellStyle name="40 % - Markeringsfarve5 4 3 2" xfId="11335" xr:uid="{00000000-0005-0000-0000-0000791B0000}"/>
    <cellStyle name="40 % - Markeringsfarve5 4 3 2 2" xfId="28977" xr:uid="{00000000-0005-0000-0000-00007A1B0000}"/>
    <cellStyle name="40 % - Markeringsfarve5 4 3 2 2 2" xfId="32289" xr:uid="{00000000-0005-0000-0000-00007B1B0000}"/>
    <cellStyle name="40 % - Markeringsfarve5 4 3 2 3" xfId="30860" xr:uid="{00000000-0005-0000-0000-00007C1B0000}"/>
    <cellStyle name="40 % - Markeringsfarve5 4 3 2 4" xfId="28976" xr:uid="{00000000-0005-0000-0000-00007D1B0000}"/>
    <cellStyle name="40 % - Markeringsfarve5 4 3 3" xfId="11336" xr:uid="{00000000-0005-0000-0000-00007E1B0000}"/>
    <cellStyle name="40 % - Markeringsfarve5 4 3 3 2" xfId="31542" xr:uid="{00000000-0005-0000-0000-00007F1B0000}"/>
    <cellStyle name="40 % - Markeringsfarve5 4 3 3 3" xfId="28978" xr:uid="{00000000-0005-0000-0000-0000801B0000}"/>
    <cellStyle name="40 % - Markeringsfarve5 4 3 4" xfId="28979" xr:uid="{00000000-0005-0000-0000-0000811B0000}"/>
    <cellStyle name="40 % - Markeringsfarve5 4 3 4 2" xfId="32934" xr:uid="{00000000-0005-0000-0000-0000821B0000}"/>
    <cellStyle name="40 % - Markeringsfarve5 4 3 5" xfId="30521" xr:uid="{00000000-0005-0000-0000-0000831B0000}"/>
    <cellStyle name="40 % - Markeringsfarve5 4 3 6" xfId="28975" xr:uid="{00000000-0005-0000-0000-0000841B0000}"/>
    <cellStyle name="40 % - Markeringsfarve5 4 4" xfId="11337" xr:uid="{00000000-0005-0000-0000-0000851B0000}"/>
    <cellStyle name="40 % - Markeringsfarve5 4 4 2" xfId="11338" xr:uid="{00000000-0005-0000-0000-0000861B0000}"/>
    <cellStyle name="40 % - Markeringsfarve5 4 4 2 2" xfId="28982" xr:uid="{00000000-0005-0000-0000-0000871B0000}"/>
    <cellStyle name="40 % - Markeringsfarve5 4 4 2 2 2" xfId="32358" xr:uid="{00000000-0005-0000-0000-0000881B0000}"/>
    <cellStyle name="40 % - Markeringsfarve5 4 4 2 3" xfId="30924" xr:uid="{00000000-0005-0000-0000-0000891B0000}"/>
    <cellStyle name="40 % - Markeringsfarve5 4 4 2 4" xfId="28981" xr:uid="{00000000-0005-0000-0000-00008A1B0000}"/>
    <cellStyle name="40 % - Markeringsfarve5 4 4 3" xfId="11339" xr:uid="{00000000-0005-0000-0000-00008B1B0000}"/>
    <cellStyle name="40 % - Markeringsfarve5 4 4 3 2" xfId="31657" xr:uid="{00000000-0005-0000-0000-00008C1B0000}"/>
    <cellStyle name="40 % - Markeringsfarve5 4 4 3 3" xfId="28983" xr:uid="{00000000-0005-0000-0000-00008D1B0000}"/>
    <cellStyle name="40 % - Markeringsfarve5 4 4 4" xfId="28984" xr:uid="{00000000-0005-0000-0000-00008E1B0000}"/>
    <cellStyle name="40 % - Markeringsfarve5 4 4 4 2" xfId="33157" xr:uid="{00000000-0005-0000-0000-00008F1B0000}"/>
    <cellStyle name="40 % - Markeringsfarve5 4 4 5" xfId="30522" xr:uid="{00000000-0005-0000-0000-0000901B0000}"/>
    <cellStyle name="40 % - Markeringsfarve5 4 4 6" xfId="28980" xr:uid="{00000000-0005-0000-0000-0000911B0000}"/>
    <cellStyle name="40 % - Markeringsfarve5 4 5" xfId="11340" xr:uid="{00000000-0005-0000-0000-0000921B0000}"/>
    <cellStyle name="40 % - Markeringsfarve5 4 5 2" xfId="11341" xr:uid="{00000000-0005-0000-0000-0000931B0000}"/>
    <cellStyle name="40 % - Markeringsfarve5 4 5 2 2" xfId="28987" xr:uid="{00000000-0005-0000-0000-0000941B0000}"/>
    <cellStyle name="40 % - Markeringsfarve5 4 5 2 2 2" xfId="32475" xr:uid="{00000000-0005-0000-0000-0000951B0000}"/>
    <cellStyle name="40 % - Markeringsfarve5 4 5 2 3" xfId="31023" xr:uid="{00000000-0005-0000-0000-0000961B0000}"/>
    <cellStyle name="40 % - Markeringsfarve5 4 5 2 4" xfId="28986" xr:uid="{00000000-0005-0000-0000-0000971B0000}"/>
    <cellStyle name="40 % - Markeringsfarve5 4 5 3" xfId="11342" xr:uid="{00000000-0005-0000-0000-0000981B0000}"/>
    <cellStyle name="40 % - Markeringsfarve5 4 5 3 2" xfId="31774" xr:uid="{00000000-0005-0000-0000-0000991B0000}"/>
    <cellStyle name="40 % - Markeringsfarve5 4 5 3 3" xfId="28988" xr:uid="{00000000-0005-0000-0000-00009A1B0000}"/>
    <cellStyle name="40 % - Markeringsfarve5 4 5 4" xfId="28989" xr:uid="{00000000-0005-0000-0000-00009B1B0000}"/>
    <cellStyle name="40 % - Markeringsfarve5 4 5 4 2" xfId="32885" xr:uid="{00000000-0005-0000-0000-00009C1B0000}"/>
    <cellStyle name="40 % - Markeringsfarve5 4 5 5" xfId="30523" xr:uid="{00000000-0005-0000-0000-00009D1B0000}"/>
    <cellStyle name="40 % - Markeringsfarve5 4 5 6" xfId="28985" xr:uid="{00000000-0005-0000-0000-00009E1B0000}"/>
    <cellStyle name="40 % - Markeringsfarve5 4 6" xfId="11343" xr:uid="{00000000-0005-0000-0000-00009F1B0000}"/>
    <cellStyle name="40 % - Markeringsfarve5 4 6 2" xfId="11344" xr:uid="{00000000-0005-0000-0000-0000A01B0000}"/>
    <cellStyle name="40 % - Markeringsfarve5 4 6 2 2" xfId="28992" xr:uid="{00000000-0005-0000-0000-0000A11B0000}"/>
    <cellStyle name="40 % - Markeringsfarve5 4 6 2 2 2" xfId="32641" xr:uid="{00000000-0005-0000-0000-0000A21B0000}"/>
    <cellStyle name="40 % - Markeringsfarve5 4 6 2 3" xfId="31161" xr:uid="{00000000-0005-0000-0000-0000A31B0000}"/>
    <cellStyle name="40 % - Markeringsfarve5 4 6 2 4" xfId="28991" xr:uid="{00000000-0005-0000-0000-0000A41B0000}"/>
    <cellStyle name="40 % - Markeringsfarve5 4 6 3" xfId="11345" xr:uid="{00000000-0005-0000-0000-0000A51B0000}"/>
    <cellStyle name="40 % - Markeringsfarve5 4 6 3 2" xfId="31941" xr:uid="{00000000-0005-0000-0000-0000A61B0000}"/>
    <cellStyle name="40 % - Markeringsfarve5 4 6 3 3" xfId="28993" xr:uid="{00000000-0005-0000-0000-0000A71B0000}"/>
    <cellStyle name="40 % - Markeringsfarve5 4 6 4" xfId="28994" xr:uid="{00000000-0005-0000-0000-0000A81B0000}"/>
    <cellStyle name="40 % - Markeringsfarve5 4 6 4 2" xfId="33118" xr:uid="{00000000-0005-0000-0000-0000A91B0000}"/>
    <cellStyle name="40 % - Markeringsfarve5 4 6 5" xfId="30524" xr:uid="{00000000-0005-0000-0000-0000AA1B0000}"/>
    <cellStyle name="40 % - Markeringsfarve5 4 6 6" xfId="28990" xr:uid="{00000000-0005-0000-0000-0000AB1B0000}"/>
    <cellStyle name="40 % - Markeringsfarve5 4 7" xfId="11346" xr:uid="{00000000-0005-0000-0000-0000AC1B0000}"/>
    <cellStyle name="40 % - Markeringsfarve5 4 7 2" xfId="11347" xr:uid="{00000000-0005-0000-0000-0000AD1B0000}"/>
    <cellStyle name="40 % - Markeringsfarve5 4 7 2 2" xfId="32015" xr:uid="{00000000-0005-0000-0000-0000AE1B0000}"/>
    <cellStyle name="40 % - Markeringsfarve5 4 7 2 3" xfId="28996" xr:uid="{00000000-0005-0000-0000-0000AF1B0000}"/>
    <cellStyle name="40 % - Markeringsfarve5 4 7 3" xfId="30623" xr:uid="{00000000-0005-0000-0000-0000B01B0000}"/>
    <cellStyle name="40 % - Markeringsfarve5 4 7 4" xfId="28995" xr:uid="{00000000-0005-0000-0000-0000B11B0000}"/>
    <cellStyle name="40 % - Markeringsfarve5 4 8" xfId="11348" xr:uid="{00000000-0005-0000-0000-0000B21B0000}"/>
    <cellStyle name="40 % - Markeringsfarve5 4 8 2" xfId="31256" xr:uid="{00000000-0005-0000-0000-0000B31B0000}"/>
    <cellStyle name="40 % - Markeringsfarve5 4 8 3" xfId="28997" xr:uid="{00000000-0005-0000-0000-0000B41B0000}"/>
    <cellStyle name="40 % - Markeringsfarve5 4 9" xfId="28998" xr:uid="{00000000-0005-0000-0000-0000B51B0000}"/>
    <cellStyle name="40 % - Markeringsfarve5 4 9 2" xfId="31579" xr:uid="{00000000-0005-0000-0000-0000B61B0000}"/>
    <cellStyle name="40 % - Markeringsfarve5 5" xfId="908" xr:uid="{00000000-0005-0000-0000-0000B71B0000}"/>
    <cellStyle name="40 % - Markeringsfarve5 5 10" xfId="30525" xr:uid="{00000000-0005-0000-0000-0000B81B0000}"/>
    <cellStyle name="40 % - Markeringsfarve5 5 11" xfId="28999" xr:uid="{00000000-0005-0000-0000-0000B91B0000}"/>
    <cellStyle name="40 % - Markeringsfarve5 5 2" xfId="909" xr:uid="{00000000-0005-0000-0000-0000BA1B0000}"/>
    <cellStyle name="40 % - Markeringsfarve5 5 2 2" xfId="11349" xr:uid="{00000000-0005-0000-0000-0000BB1B0000}"/>
    <cellStyle name="40 % - Markeringsfarve5 5 2 2 2" xfId="29002" xr:uid="{00000000-0005-0000-0000-0000BC1B0000}"/>
    <cellStyle name="40 % - Markeringsfarve5 5 2 2 2 2" xfId="32161" xr:uid="{00000000-0005-0000-0000-0000BD1B0000}"/>
    <cellStyle name="40 % - Markeringsfarve5 5 2 2 3" xfId="30755" xr:uid="{00000000-0005-0000-0000-0000BE1B0000}"/>
    <cellStyle name="40 % - Markeringsfarve5 5 2 2 4" xfId="29001" xr:uid="{00000000-0005-0000-0000-0000BF1B0000}"/>
    <cellStyle name="40 % - Markeringsfarve5 5 2 3" xfId="11350" xr:uid="{00000000-0005-0000-0000-0000C01B0000}"/>
    <cellStyle name="40 % - Markeringsfarve5 5 2 3 2" xfId="31414" xr:uid="{00000000-0005-0000-0000-0000C11B0000}"/>
    <cellStyle name="40 % - Markeringsfarve5 5 2 3 3" xfId="29003" xr:uid="{00000000-0005-0000-0000-0000C21B0000}"/>
    <cellStyle name="40 % - Markeringsfarve5 5 2 4" xfId="29004" xr:uid="{00000000-0005-0000-0000-0000C31B0000}"/>
    <cellStyle name="40 % - Markeringsfarve5 5 2 4 2" xfId="33030" xr:uid="{00000000-0005-0000-0000-0000C41B0000}"/>
    <cellStyle name="40 % - Markeringsfarve5 5 2 5" xfId="30526" xr:uid="{00000000-0005-0000-0000-0000C51B0000}"/>
    <cellStyle name="40 % - Markeringsfarve5 5 2 6" xfId="29000" xr:uid="{00000000-0005-0000-0000-0000C61B0000}"/>
    <cellStyle name="40 % - Markeringsfarve5 5 3" xfId="11351" xr:uid="{00000000-0005-0000-0000-0000C71B0000}"/>
    <cellStyle name="40 % - Markeringsfarve5 5 3 2" xfId="11352" xr:uid="{00000000-0005-0000-0000-0000C81B0000}"/>
    <cellStyle name="40 % - Markeringsfarve5 5 3 2 2" xfId="29007" xr:uid="{00000000-0005-0000-0000-0000C91B0000}"/>
    <cellStyle name="40 % - Markeringsfarve5 5 3 2 2 2" xfId="32290" xr:uid="{00000000-0005-0000-0000-0000CA1B0000}"/>
    <cellStyle name="40 % - Markeringsfarve5 5 3 2 3" xfId="30861" xr:uid="{00000000-0005-0000-0000-0000CB1B0000}"/>
    <cellStyle name="40 % - Markeringsfarve5 5 3 2 4" xfId="29006" xr:uid="{00000000-0005-0000-0000-0000CC1B0000}"/>
    <cellStyle name="40 % - Markeringsfarve5 5 3 3" xfId="11353" xr:uid="{00000000-0005-0000-0000-0000CD1B0000}"/>
    <cellStyle name="40 % - Markeringsfarve5 5 3 3 2" xfId="31543" xr:uid="{00000000-0005-0000-0000-0000CE1B0000}"/>
    <cellStyle name="40 % - Markeringsfarve5 5 3 3 3" xfId="29008" xr:uid="{00000000-0005-0000-0000-0000CF1B0000}"/>
    <cellStyle name="40 % - Markeringsfarve5 5 3 4" xfId="29009" xr:uid="{00000000-0005-0000-0000-0000D01B0000}"/>
    <cellStyle name="40 % - Markeringsfarve5 5 3 4 2" xfId="33082" xr:uid="{00000000-0005-0000-0000-0000D11B0000}"/>
    <cellStyle name="40 % - Markeringsfarve5 5 3 5" xfId="30527" xr:uid="{00000000-0005-0000-0000-0000D21B0000}"/>
    <cellStyle name="40 % - Markeringsfarve5 5 3 6" xfId="29005" xr:uid="{00000000-0005-0000-0000-0000D31B0000}"/>
    <cellStyle name="40 % - Markeringsfarve5 5 4" xfId="11354" xr:uid="{00000000-0005-0000-0000-0000D41B0000}"/>
    <cellStyle name="40 % - Markeringsfarve5 5 4 2" xfId="11355" xr:uid="{00000000-0005-0000-0000-0000D51B0000}"/>
    <cellStyle name="40 % - Markeringsfarve5 5 4 2 2" xfId="29012" xr:uid="{00000000-0005-0000-0000-0000D61B0000}"/>
    <cellStyle name="40 % - Markeringsfarve5 5 4 2 2 2" xfId="32397" xr:uid="{00000000-0005-0000-0000-0000D71B0000}"/>
    <cellStyle name="40 % - Markeringsfarve5 5 4 2 3" xfId="30957" xr:uid="{00000000-0005-0000-0000-0000D81B0000}"/>
    <cellStyle name="40 % - Markeringsfarve5 5 4 2 4" xfId="29011" xr:uid="{00000000-0005-0000-0000-0000D91B0000}"/>
    <cellStyle name="40 % - Markeringsfarve5 5 4 3" xfId="11356" xr:uid="{00000000-0005-0000-0000-0000DA1B0000}"/>
    <cellStyle name="40 % - Markeringsfarve5 5 4 3 2" xfId="31696" xr:uid="{00000000-0005-0000-0000-0000DB1B0000}"/>
    <cellStyle name="40 % - Markeringsfarve5 5 4 3 3" xfId="29013" xr:uid="{00000000-0005-0000-0000-0000DC1B0000}"/>
    <cellStyle name="40 % - Markeringsfarve5 5 4 4" xfId="29014" xr:uid="{00000000-0005-0000-0000-0000DD1B0000}"/>
    <cellStyle name="40 % - Markeringsfarve5 5 4 4 2" xfId="32735" xr:uid="{00000000-0005-0000-0000-0000DE1B0000}"/>
    <cellStyle name="40 % - Markeringsfarve5 5 4 5" xfId="30528" xr:uid="{00000000-0005-0000-0000-0000DF1B0000}"/>
    <cellStyle name="40 % - Markeringsfarve5 5 4 6" xfId="29010" xr:uid="{00000000-0005-0000-0000-0000E01B0000}"/>
    <cellStyle name="40 % - Markeringsfarve5 5 5" xfId="11357" xr:uid="{00000000-0005-0000-0000-0000E11B0000}"/>
    <cellStyle name="40 % - Markeringsfarve5 5 5 2" xfId="11358" xr:uid="{00000000-0005-0000-0000-0000E21B0000}"/>
    <cellStyle name="40 % - Markeringsfarve5 5 5 2 2" xfId="29017" xr:uid="{00000000-0005-0000-0000-0000E31B0000}"/>
    <cellStyle name="40 % - Markeringsfarve5 5 5 2 2 2" xfId="32514" xr:uid="{00000000-0005-0000-0000-0000E41B0000}"/>
    <cellStyle name="40 % - Markeringsfarve5 5 5 2 3" xfId="31056" xr:uid="{00000000-0005-0000-0000-0000E51B0000}"/>
    <cellStyle name="40 % - Markeringsfarve5 5 5 2 4" xfId="29016" xr:uid="{00000000-0005-0000-0000-0000E61B0000}"/>
    <cellStyle name="40 % - Markeringsfarve5 5 5 3" xfId="11359" xr:uid="{00000000-0005-0000-0000-0000E71B0000}"/>
    <cellStyle name="40 % - Markeringsfarve5 5 5 3 2" xfId="31813" xr:uid="{00000000-0005-0000-0000-0000E81B0000}"/>
    <cellStyle name="40 % - Markeringsfarve5 5 5 3 3" xfId="29018" xr:uid="{00000000-0005-0000-0000-0000E91B0000}"/>
    <cellStyle name="40 % - Markeringsfarve5 5 5 4" xfId="29019" xr:uid="{00000000-0005-0000-0000-0000EA1B0000}"/>
    <cellStyle name="40 % - Markeringsfarve5 5 5 4 2" xfId="32683" xr:uid="{00000000-0005-0000-0000-0000EB1B0000}"/>
    <cellStyle name="40 % - Markeringsfarve5 5 5 5" xfId="30529" xr:uid="{00000000-0005-0000-0000-0000EC1B0000}"/>
    <cellStyle name="40 % - Markeringsfarve5 5 5 6" xfId="29015" xr:uid="{00000000-0005-0000-0000-0000ED1B0000}"/>
    <cellStyle name="40 % - Markeringsfarve5 5 6" xfId="11360" xr:uid="{00000000-0005-0000-0000-0000EE1B0000}"/>
    <cellStyle name="40 % - Markeringsfarve5 5 6 2" xfId="11361" xr:uid="{00000000-0005-0000-0000-0000EF1B0000}"/>
    <cellStyle name="40 % - Markeringsfarve5 5 6 2 2" xfId="29022" xr:uid="{00000000-0005-0000-0000-0000F01B0000}"/>
    <cellStyle name="40 % - Markeringsfarve5 5 6 2 2 2" xfId="32642" xr:uid="{00000000-0005-0000-0000-0000F11B0000}"/>
    <cellStyle name="40 % - Markeringsfarve5 5 6 2 3" xfId="31162" xr:uid="{00000000-0005-0000-0000-0000F21B0000}"/>
    <cellStyle name="40 % - Markeringsfarve5 5 6 2 4" xfId="29021" xr:uid="{00000000-0005-0000-0000-0000F31B0000}"/>
    <cellStyle name="40 % - Markeringsfarve5 5 6 3" xfId="11362" xr:uid="{00000000-0005-0000-0000-0000F41B0000}"/>
    <cellStyle name="40 % - Markeringsfarve5 5 6 3 2" xfId="31942" xr:uid="{00000000-0005-0000-0000-0000F51B0000}"/>
    <cellStyle name="40 % - Markeringsfarve5 5 6 3 3" xfId="29023" xr:uid="{00000000-0005-0000-0000-0000F61B0000}"/>
    <cellStyle name="40 % - Markeringsfarve5 5 6 4" xfId="29024" xr:uid="{00000000-0005-0000-0000-0000F71B0000}"/>
    <cellStyle name="40 % - Markeringsfarve5 5 6 4 2" xfId="33016" xr:uid="{00000000-0005-0000-0000-0000F81B0000}"/>
    <cellStyle name="40 % - Markeringsfarve5 5 6 5" xfId="30530" xr:uid="{00000000-0005-0000-0000-0000F91B0000}"/>
    <cellStyle name="40 % - Markeringsfarve5 5 6 6" xfId="29020" xr:uid="{00000000-0005-0000-0000-0000FA1B0000}"/>
    <cellStyle name="40 % - Markeringsfarve5 5 7" xfId="11363" xr:uid="{00000000-0005-0000-0000-0000FB1B0000}"/>
    <cellStyle name="40 % - Markeringsfarve5 5 7 2" xfId="11364" xr:uid="{00000000-0005-0000-0000-0000FC1B0000}"/>
    <cellStyle name="40 % - Markeringsfarve5 5 7 2 2" xfId="32048" xr:uid="{00000000-0005-0000-0000-0000FD1B0000}"/>
    <cellStyle name="40 % - Markeringsfarve5 5 7 2 3" xfId="29026" xr:uid="{00000000-0005-0000-0000-0000FE1B0000}"/>
    <cellStyle name="40 % - Markeringsfarve5 5 7 3" xfId="30656" xr:uid="{00000000-0005-0000-0000-0000FF1B0000}"/>
    <cellStyle name="40 % - Markeringsfarve5 5 7 4" xfId="29025" xr:uid="{00000000-0005-0000-0000-0000001C0000}"/>
    <cellStyle name="40 % - Markeringsfarve5 5 8" xfId="11365" xr:uid="{00000000-0005-0000-0000-0000011C0000}"/>
    <cellStyle name="40 % - Markeringsfarve5 5 8 2" xfId="31295" xr:uid="{00000000-0005-0000-0000-0000021C0000}"/>
    <cellStyle name="40 % - Markeringsfarve5 5 8 3" xfId="29027" xr:uid="{00000000-0005-0000-0000-0000031C0000}"/>
    <cellStyle name="40 % - Markeringsfarve5 5 9" xfId="29028" xr:uid="{00000000-0005-0000-0000-0000041C0000}"/>
    <cellStyle name="40 % - Markeringsfarve5 5 9 2" xfId="32843" xr:uid="{00000000-0005-0000-0000-0000051C0000}"/>
    <cellStyle name="40 % - Markeringsfarve5 6" xfId="910" xr:uid="{00000000-0005-0000-0000-0000061C0000}"/>
    <cellStyle name="40 % - Markeringsfarve5 6 2" xfId="911" xr:uid="{00000000-0005-0000-0000-0000071C0000}"/>
    <cellStyle name="40 % - Markeringsfarve5 6 2 2" xfId="29031" xr:uid="{00000000-0005-0000-0000-0000081C0000}"/>
    <cellStyle name="40 % - Markeringsfarve5 6 2 2 2" xfId="32083" xr:uid="{00000000-0005-0000-0000-0000091C0000}"/>
    <cellStyle name="40 % - Markeringsfarve5 6 2 3" xfId="30689" xr:uid="{00000000-0005-0000-0000-00000A1C0000}"/>
    <cellStyle name="40 % - Markeringsfarve5 6 2 4" xfId="29030" xr:uid="{00000000-0005-0000-0000-00000B1C0000}"/>
    <cellStyle name="40 % - Markeringsfarve5 6 3" xfId="11366" xr:uid="{00000000-0005-0000-0000-00000C1C0000}"/>
    <cellStyle name="40 % - Markeringsfarve5 6 3 2" xfId="31336" xr:uid="{00000000-0005-0000-0000-00000D1C0000}"/>
    <cellStyle name="40 % - Markeringsfarve5 6 3 3" xfId="29032" xr:uid="{00000000-0005-0000-0000-00000E1C0000}"/>
    <cellStyle name="40 % - Markeringsfarve5 6 4" xfId="29033" xr:uid="{00000000-0005-0000-0000-00000F1C0000}"/>
    <cellStyle name="40 % - Markeringsfarve5 6 4 2" xfId="33213" xr:uid="{00000000-0005-0000-0000-0000101C0000}"/>
    <cellStyle name="40 % - Markeringsfarve5 6 5" xfId="30531" xr:uid="{00000000-0005-0000-0000-0000111C0000}"/>
    <cellStyle name="40 % - Markeringsfarve5 6 6" xfId="29029" xr:uid="{00000000-0005-0000-0000-0000121C0000}"/>
    <cellStyle name="40 % - Markeringsfarve5 7" xfId="912" xr:uid="{00000000-0005-0000-0000-0000131C0000}"/>
    <cellStyle name="40 % - Markeringsfarve5 7 2" xfId="11367" xr:uid="{00000000-0005-0000-0000-0000141C0000}"/>
    <cellStyle name="40 % - Markeringsfarve5 7 2 2" xfId="29036" xr:uid="{00000000-0005-0000-0000-0000151C0000}"/>
    <cellStyle name="40 % - Markeringsfarve5 7 2 2 2" xfId="32282" xr:uid="{00000000-0005-0000-0000-0000161C0000}"/>
    <cellStyle name="40 % - Markeringsfarve5 7 2 3" xfId="30853" xr:uid="{00000000-0005-0000-0000-0000171C0000}"/>
    <cellStyle name="40 % - Markeringsfarve5 7 2 4" xfId="29035" xr:uid="{00000000-0005-0000-0000-0000181C0000}"/>
    <cellStyle name="40 % - Markeringsfarve5 7 3" xfId="11368" xr:uid="{00000000-0005-0000-0000-0000191C0000}"/>
    <cellStyle name="40 % - Markeringsfarve5 7 3 2" xfId="31535" xr:uid="{00000000-0005-0000-0000-00001A1C0000}"/>
    <cellStyle name="40 % - Markeringsfarve5 7 3 3" xfId="29037" xr:uid="{00000000-0005-0000-0000-00001B1C0000}"/>
    <cellStyle name="40 % - Markeringsfarve5 7 4" xfId="29038" xr:uid="{00000000-0005-0000-0000-00001C1C0000}"/>
    <cellStyle name="40 % - Markeringsfarve5 7 4 2" xfId="32939" xr:uid="{00000000-0005-0000-0000-00001D1C0000}"/>
    <cellStyle name="40 % - Markeringsfarve5 7 5" xfId="30532" xr:uid="{00000000-0005-0000-0000-00001E1C0000}"/>
    <cellStyle name="40 % - Markeringsfarve5 7 6" xfId="29034" xr:uid="{00000000-0005-0000-0000-00001F1C0000}"/>
    <cellStyle name="40 % - Markeringsfarve5 8" xfId="11369" xr:uid="{00000000-0005-0000-0000-0000201C0000}"/>
    <cellStyle name="40 % - Markeringsfarve5 8 2" xfId="11370" xr:uid="{00000000-0005-0000-0000-0000211C0000}"/>
    <cellStyle name="40 % - Markeringsfarve5 8 2 2" xfId="29041" xr:uid="{00000000-0005-0000-0000-0000221C0000}"/>
    <cellStyle name="40 % - Markeringsfarve5 8 2 2 2" xfId="32319" xr:uid="{00000000-0005-0000-0000-0000231C0000}"/>
    <cellStyle name="40 % - Markeringsfarve5 8 2 3" xfId="30891" xr:uid="{00000000-0005-0000-0000-0000241C0000}"/>
    <cellStyle name="40 % - Markeringsfarve5 8 2 4" xfId="29040" xr:uid="{00000000-0005-0000-0000-0000251C0000}"/>
    <cellStyle name="40 % - Markeringsfarve5 8 3" xfId="11371" xr:uid="{00000000-0005-0000-0000-0000261C0000}"/>
    <cellStyle name="40 % - Markeringsfarve5 8 3 2" xfId="31618" xr:uid="{00000000-0005-0000-0000-0000271C0000}"/>
    <cellStyle name="40 % - Markeringsfarve5 8 3 3" xfId="29042" xr:uid="{00000000-0005-0000-0000-0000281C0000}"/>
    <cellStyle name="40 % - Markeringsfarve5 8 4" xfId="29043" xr:uid="{00000000-0005-0000-0000-0000291C0000}"/>
    <cellStyle name="40 % - Markeringsfarve5 8 4 2" xfId="33184" xr:uid="{00000000-0005-0000-0000-00002A1C0000}"/>
    <cellStyle name="40 % - Markeringsfarve5 8 5" xfId="30533" xr:uid="{00000000-0005-0000-0000-00002B1C0000}"/>
    <cellStyle name="40 % - Markeringsfarve5 8 6" xfId="29039" xr:uid="{00000000-0005-0000-0000-00002C1C0000}"/>
    <cellStyle name="40 % - Markeringsfarve5 9" xfId="11372" xr:uid="{00000000-0005-0000-0000-00002D1C0000}"/>
    <cellStyle name="40 % - Markeringsfarve5 9 2" xfId="11373" xr:uid="{00000000-0005-0000-0000-00002E1C0000}"/>
    <cellStyle name="40 % - Markeringsfarve5 9 2 2" xfId="29046" xr:uid="{00000000-0005-0000-0000-00002F1C0000}"/>
    <cellStyle name="40 % - Markeringsfarve5 9 2 2 2" xfId="32436" xr:uid="{00000000-0005-0000-0000-0000301C0000}"/>
    <cellStyle name="40 % - Markeringsfarve5 9 2 3" xfId="30990" xr:uid="{00000000-0005-0000-0000-0000311C0000}"/>
    <cellStyle name="40 % - Markeringsfarve5 9 2 4" xfId="29045" xr:uid="{00000000-0005-0000-0000-0000321C0000}"/>
    <cellStyle name="40 % - Markeringsfarve5 9 3" xfId="11374" xr:uid="{00000000-0005-0000-0000-0000331C0000}"/>
    <cellStyle name="40 % - Markeringsfarve5 9 3 2" xfId="31735" xr:uid="{00000000-0005-0000-0000-0000341C0000}"/>
    <cellStyle name="40 % - Markeringsfarve5 9 3 3" xfId="29047" xr:uid="{00000000-0005-0000-0000-0000351C0000}"/>
    <cellStyle name="40 % - Markeringsfarve5 9 4" xfId="29048" xr:uid="{00000000-0005-0000-0000-0000361C0000}"/>
    <cellStyle name="40 % - Markeringsfarve5 9 4 2" xfId="32913" xr:uid="{00000000-0005-0000-0000-0000371C0000}"/>
    <cellStyle name="40 % - Markeringsfarve5 9 5" xfId="30534" xr:uid="{00000000-0005-0000-0000-0000381C0000}"/>
    <cellStyle name="40 % - Markeringsfarve5 9 6" xfId="29044" xr:uid="{00000000-0005-0000-0000-0000391C0000}"/>
    <cellStyle name="40 % - Markeringsfarve6" xfId="913" xr:uid="{00000000-0005-0000-0000-00003A1C0000}"/>
    <cellStyle name="40 % - Markeringsfarve6 10" xfId="11375" xr:uid="{00000000-0005-0000-0000-00003B1C0000}"/>
    <cellStyle name="40 % - Markeringsfarve6 10 2" xfId="11376" xr:uid="{00000000-0005-0000-0000-00003C1C0000}"/>
    <cellStyle name="40 % - Markeringsfarve6 10 2 2" xfId="29052" xr:uid="{00000000-0005-0000-0000-00003D1C0000}"/>
    <cellStyle name="40 % - Markeringsfarve6 10 2 2 2" xfId="32643" xr:uid="{00000000-0005-0000-0000-00003E1C0000}"/>
    <cellStyle name="40 % - Markeringsfarve6 10 2 3" xfId="31163" xr:uid="{00000000-0005-0000-0000-00003F1C0000}"/>
    <cellStyle name="40 % - Markeringsfarve6 10 2 4" xfId="29051" xr:uid="{00000000-0005-0000-0000-0000401C0000}"/>
    <cellStyle name="40 % - Markeringsfarve6 10 3" xfId="11377" xr:uid="{00000000-0005-0000-0000-0000411C0000}"/>
    <cellStyle name="40 % - Markeringsfarve6 10 3 2" xfId="31943" xr:uid="{00000000-0005-0000-0000-0000421C0000}"/>
    <cellStyle name="40 % - Markeringsfarve6 10 3 3" xfId="29053" xr:uid="{00000000-0005-0000-0000-0000431C0000}"/>
    <cellStyle name="40 % - Markeringsfarve6 10 4" xfId="29054" xr:uid="{00000000-0005-0000-0000-0000441C0000}"/>
    <cellStyle name="40 % - Markeringsfarve6 10 4 2" xfId="32872" xr:uid="{00000000-0005-0000-0000-0000451C0000}"/>
    <cellStyle name="40 % - Markeringsfarve6 10 5" xfId="30536" xr:uid="{00000000-0005-0000-0000-0000461C0000}"/>
    <cellStyle name="40 % - Markeringsfarve6 10 6" xfId="29050" xr:uid="{00000000-0005-0000-0000-0000471C0000}"/>
    <cellStyle name="40 % - Markeringsfarve6 11" xfId="11378" xr:uid="{00000000-0005-0000-0000-0000481C0000}"/>
    <cellStyle name="40 % - Markeringsfarve6 11 2" xfId="11379" xr:uid="{00000000-0005-0000-0000-0000491C0000}"/>
    <cellStyle name="40 % - Markeringsfarve6 11 2 2" xfId="31983" xr:uid="{00000000-0005-0000-0000-00004A1C0000}"/>
    <cellStyle name="40 % - Markeringsfarve6 11 2 3" xfId="29056" xr:uid="{00000000-0005-0000-0000-00004B1C0000}"/>
    <cellStyle name="40 % - Markeringsfarve6 11 3" xfId="29057" xr:uid="{00000000-0005-0000-0000-00004C1C0000}"/>
    <cellStyle name="40 % - Markeringsfarve6 11 3 2" xfId="33081" xr:uid="{00000000-0005-0000-0000-00004D1C0000}"/>
    <cellStyle name="40 % - Markeringsfarve6 11 4" xfId="30537" xr:uid="{00000000-0005-0000-0000-00004E1C0000}"/>
    <cellStyle name="40 % - Markeringsfarve6 11 5" xfId="29055" xr:uid="{00000000-0005-0000-0000-00004F1C0000}"/>
    <cellStyle name="40 % - Markeringsfarve6 12" xfId="11380" xr:uid="{00000000-0005-0000-0000-0000501C0000}"/>
    <cellStyle name="40 % - Markeringsfarve6 12 2" xfId="29059" xr:uid="{00000000-0005-0000-0000-0000511C0000}"/>
    <cellStyle name="40 % - Markeringsfarve6 12 2 2" xfId="32734" xr:uid="{00000000-0005-0000-0000-0000521C0000}"/>
    <cellStyle name="40 % - Markeringsfarve6 12 3" xfId="30538" xr:uid="{00000000-0005-0000-0000-0000531C0000}"/>
    <cellStyle name="40 % - Markeringsfarve6 12 4" xfId="29058" xr:uid="{00000000-0005-0000-0000-0000541C0000}"/>
    <cellStyle name="40 % - Markeringsfarve6 13" xfId="29060" xr:uid="{00000000-0005-0000-0000-0000551C0000}"/>
    <cellStyle name="40 % - Markeringsfarve6 13 2" xfId="29061" xr:uid="{00000000-0005-0000-0000-0000561C0000}"/>
    <cellStyle name="40 % - Markeringsfarve6 13 2 2" xfId="33058" xr:uid="{00000000-0005-0000-0000-0000571C0000}"/>
    <cellStyle name="40 % - Markeringsfarve6 13 3" xfId="30539" xr:uid="{00000000-0005-0000-0000-0000581C0000}"/>
    <cellStyle name="40 % - Markeringsfarve6 14" xfId="29062" xr:uid="{00000000-0005-0000-0000-0000591C0000}"/>
    <cellStyle name="40 % - Markeringsfarve6 14 2" xfId="29063" xr:uid="{00000000-0005-0000-0000-00005A1C0000}"/>
    <cellStyle name="40 % - Markeringsfarve6 14 2 2" xfId="33167" xr:uid="{00000000-0005-0000-0000-00005B1C0000}"/>
    <cellStyle name="40 % - Markeringsfarve6 14 3" xfId="30535" xr:uid="{00000000-0005-0000-0000-00005C1C0000}"/>
    <cellStyle name="40 % - Markeringsfarve6 15" xfId="29064" xr:uid="{00000000-0005-0000-0000-00005D1C0000}"/>
    <cellStyle name="40 % - Markeringsfarve6 15 2" xfId="31215" xr:uid="{00000000-0005-0000-0000-00005E1C0000}"/>
    <cellStyle name="40 % - Markeringsfarve6 16" xfId="29065" xr:uid="{00000000-0005-0000-0000-00005F1C0000}"/>
    <cellStyle name="40 % - Markeringsfarve6 16 2" xfId="32903" xr:uid="{00000000-0005-0000-0000-0000601C0000}"/>
    <cellStyle name="40 % - Markeringsfarve6 17" xfId="29066" xr:uid="{00000000-0005-0000-0000-0000611C0000}"/>
    <cellStyle name="40 % - Markeringsfarve6 17 2" xfId="33145" xr:uid="{00000000-0005-0000-0000-0000621C0000}"/>
    <cellStyle name="40 % - Markeringsfarve6 18" xfId="29912" xr:uid="{00000000-0005-0000-0000-0000631C0000}"/>
    <cellStyle name="40 % - Markeringsfarve6 19" xfId="29049" xr:uid="{00000000-0005-0000-0000-0000641C0000}"/>
    <cellStyle name="40 % - Markeringsfarve6 2" xfId="914" xr:uid="{00000000-0005-0000-0000-0000651C0000}"/>
    <cellStyle name="40 % - Markeringsfarve6 2 10" xfId="11381" xr:uid="{00000000-0005-0000-0000-0000661C0000}"/>
    <cellStyle name="40 % - Markeringsfarve6 2 10 2" xfId="31244" xr:uid="{00000000-0005-0000-0000-0000671C0000}"/>
    <cellStyle name="40 % - Markeringsfarve6 2 10 3" xfId="29068" xr:uid="{00000000-0005-0000-0000-0000681C0000}"/>
    <cellStyle name="40 % - Markeringsfarve6 2 11" xfId="29069" xr:uid="{00000000-0005-0000-0000-0000691C0000}"/>
    <cellStyle name="40 % - Markeringsfarve6 2 11 2" xfId="32711" xr:uid="{00000000-0005-0000-0000-00006A1C0000}"/>
    <cellStyle name="40 % - Markeringsfarve6 2 12" xfId="30540" xr:uid="{00000000-0005-0000-0000-00006B1C0000}"/>
    <cellStyle name="40 % - Markeringsfarve6 2 13" xfId="29067" xr:uid="{00000000-0005-0000-0000-00006C1C0000}"/>
    <cellStyle name="40 % - Markeringsfarve6 2 2" xfId="915" xr:uid="{00000000-0005-0000-0000-00006D1C0000}"/>
    <cellStyle name="40 % - Markeringsfarve6 2 2 10" xfId="30541" xr:uid="{00000000-0005-0000-0000-00006E1C0000}"/>
    <cellStyle name="40 % - Markeringsfarve6 2 2 11" xfId="29070" xr:uid="{00000000-0005-0000-0000-00006F1C0000}"/>
    <cellStyle name="40 % - Markeringsfarve6 2 2 2" xfId="916" xr:uid="{00000000-0005-0000-0000-0000701C0000}"/>
    <cellStyle name="40 % - Markeringsfarve6 2 2 2 2" xfId="11382" xr:uid="{00000000-0005-0000-0000-0000711C0000}"/>
    <cellStyle name="40 % - Markeringsfarve6 2 2 2 2 2" xfId="29073" xr:uid="{00000000-0005-0000-0000-0000721C0000}"/>
    <cellStyle name="40 % - Markeringsfarve6 2 2 2 2 2 2" xfId="32150" xr:uid="{00000000-0005-0000-0000-0000731C0000}"/>
    <cellStyle name="40 % - Markeringsfarve6 2 2 2 2 3" xfId="30746" xr:uid="{00000000-0005-0000-0000-0000741C0000}"/>
    <cellStyle name="40 % - Markeringsfarve6 2 2 2 2 4" xfId="29072" xr:uid="{00000000-0005-0000-0000-0000751C0000}"/>
    <cellStyle name="40 % - Markeringsfarve6 2 2 2 3" xfId="11383" xr:uid="{00000000-0005-0000-0000-0000761C0000}"/>
    <cellStyle name="40 % - Markeringsfarve6 2 2 2 3 2" xfId="31403" xr:uid="{00000000-0005-0000-0000-0000771C0000}"/>
    <cellStyle name="40 % - Markeringsfarve6 2 2 2 3 3" xfId="29074" xr:uid="{00000000-0005-0000-0000-0000781C0000}"/>
    <cellStyle name="40 % - Markeringsfarve6 2 2 2 4" xfId="29075" xr:uid="{00000000-0005-0000-0000-0000791C0000}"/>
    <cellStyle name="40 % - Markeringsfarve6 2 2 2 4 2" xfId="33003" xr:uid="{00000000-0005-0000-0000-00007A1C0000}"/>
    <cellStyle name="40 % - Markeringsfarve6 2 2 2 5" xfId="30542" xr:uid="{00000000-0005-0000-0000-00007B1C0000}"/>
    <cellStyle name="40 % - Markeringsfarve6 2 2 2 6" xfId="29071" xr:uid="{00000000-0005-0000-0000-00007C1C0000}"/>
    <cellStyle name="40 % - Markeringsfarve6 2 2 3" xfId="11384" xr:uid="{00000000-0005-0000-0000-00007D1C0000}"/>
    <cellStyle name="40 % - Markeringsfarve6 2 2 3 2" xfId="11385" xr:uid="{00000000-0005-0000-0000-00007E1C0000}"/>
    <cellStyle name="40 % - Markeringsfarve6 2 2 3 2 2" xfId="29078" xr:uid="{00000000-0005-0000-0000-00007F1C0000}"/>
    <cellStyle name="40 % - Markeringsfarve6 2 2 3 2 2 2" xfId="32293" xr:uid="{00000000-0005-0000-0000-0000801C0000}"/>
    <cellStyle name="40 % - Markeringsfarve6 2 2 3 2 3" xfId="30864" xr:uid="{00000000-0005-0000-0000-0000811C0000}"/>
    <cellStyle name="40 % - Markeringsfarve6 2 2 3 2 4" xfId="29077" xr:uid="{00000000-0005-0000-0000-0000821C0000}"/>
    <cellStyle name="40 % - Markeringsfarve6 2 2 3 3" xfId="11386" xr:uid="{00000000-0005-0000-0000-0000831C0000}"/>
    <cellStyle name="40 % - Markeringsfarve6 2 2 3 3 2" xfId="31546" xr:uid="{00000000-0005-0000-0000-0000841C0000}"/>
    <cellStyle name="40 % - Markeringsfarve6 2 2 3 3 3" xfId="29079" xr:uid="{00000000-0005-0000-0000-0000851C0000}"/>
    <cellStyle name="40 % - Markeringsfarve6 2 2 3 4" xfId="29080" xr:uid="{00000000-0005-0000-0000-0000861C0000}"/>
    <cellStyle name="40 % - Markeringsfarve6 2 2 3 4 2" xfId="33212" xr:uid="{00000000-0005-0000-0000-0000871C0000}"/>
    <cellStyle name="40 % - Markeringsfarve6 2 2 3 5" xfId="30543" xr:uid="{00000000-0005-0000-0000-0000881C0000}"/>
    <cellStyle name="40 % - Markeringsfarve6 2 2 3 6" xfId="29076" xr:uid="{00000000-0005-0000-0000-0000891C0000}"/>
    <cellStyle name="40 % - Markeringsfarve6 2 2 4" xfId="11387" xr:uid="{00000000-0005-0000-0000-00008A1C0000}"/>
    <cellStyle name="40 % - Markeringsfarve6 2 2 4 2" xfId="11388" xr:uid="{00000000-0005-0000-0000-00008B1C0000}"/>
    <cellStyle name="40 % - Markeringsfarve6 2 2 4 2 2" xfId="29083" xr:uid="{00000000-0005-0000-0000-00008C1C0000}"/>
    <cellStyle name="40 % - Markeringsfarve6 2 2 4 2 2 2" xfId="32386" xr:uid="{00000000-0005-0000-0000-00008D1C0000}"/>
    <cellStyle name="40 % - Markeringsfarve6 2 2 4 2 3" xfId="30948" xr:uid="{00000000-0005-0000-0000-00008E1C0000}"/>
    <cellStyle name="40 % - Markeringsfarve6 2 2 4 2 4" xfId="29082" xr:uid="{00000000-0005-0000-0000-00008F1C0000}"/>
    <cellStyle name="40 % - Markeringsfarve6 2 2 4 3" xfId="11389" xr:uid="{00000000-0005-0000-0000-0000901C0000}"/>
    <cellStyle name="40 % - Markeringsfarve6 2 2 4 3 2" xfId="31685" xr:uid="{00000000-0005-0000-0000-0000911C0000}"/>
    <cellStyle name="40 % - Markeringsfarve6 2 2 4 3 3" xfId="29084" xr:uid="{00000000-0005-0000-0000-0000921C0000}"/>
    <cellStyle name="40 % - Markeringsfarve6 2 2 4 4" xfId="29085" xr:uid="{00000000-0005-0000-0000-0000931C0000}"/>
    <cellStyle name="40 % - Markeringsfarve6 2 2 4 4 2" xfId="32938" xr:uid="{00000000-0005-0000-0000-0000941C0000}"/>
    <cellStyle name="40 % - Markeringsfarve6 2 2 4 5" xfId="30544" xr:uid="{00000000-0005-0000-0000-0000951C0000}"/>
    <cellStyle name="40 % - Markeringsfarve6 2 2 4 6" xfId="29081" xr:uid="{00000000-0005-0000-0000-0000961C0000}"/>
    <cellStyle name="40 % - Markeringsfarve6 2 2 5" xfId="11390" xr:uid="{00000000-0005-0000-0000-0000971C0000}"/>
    <cellStyle name="40 % - Markeringsfarve6 2 2 5 2" xfId="11391" xr:uid="{00000000-0005-0000-0000-0000981C0000}"/>
    <cellStyle name="40 % - Markeringsfarve6 2 2 5 2 2" xfId="29088" xr:uid="{00000000-0005-0000-0000-0000991C0000}"/>
    <cellStyle name="40 % - Markeringsfarve6 2 2 5 2 2 2" xfId="32503" xr:uid="{00000000-0005-0000-0000-00009A1C0000}"/>
    <cellStyle name="40 % - Markeringsfarve6 2 2 5 2 3" xfId="31047" xr:uid="{00000000-0005-0000-0000-00009B1C0000}"/>
    <cellStyle name="40 % - Markeringsfarve6 2 2 5 2 4" xfId="29087" xr:uid="{00000000-0005-0000-0000-00009C1C0000}"/>
    <cellStyle name="40 % - Markeringsfarve6 2 2 5 3" xfId="11392" xr:uid="{00000000-0005-0000-0000-00009D1C0000}"/>
    <cellStyle name="40 % - Markeringsfarve6 2 2 5 3 2" xfId="31802" xr:uid="{00000000-0005-0000-0000-00009E1C0000}"/>
    <cellStyle name="40 % - Markeringsfarve6 2 2 5 3 3" xfId="29089" xr:uid="{00000000-0005-0000-0000-00009F1C0000}"/>
    <cellStyle name="40 % - Markeringsfarve6 2 2 5 4" xfId="29090" xr:uid="{00000000-0005-0000-0000-0000A01C0000}"/>
    <cellStyle name="40 % - Markeringsfarve6 2 2 5 4 2" xfId="33172" xr:uid="{00000000-0005-0000-0000-0000A11C0000}"/>
    <cellStyle name="40 % - Markeringsfarve6 2 2 5 5" xfId="30545" xr:uid="{00000000-0005-0000-0000-0000A21C0000}"/>
    <cellStyle name="40 % - Markeringsfarve6 2 2 5 6" xfId="29086" xr:uid="{00000000-0005-0000-0000-0000A31C0000}"/>
    <cellStyle name="40 % - Markeringsfarve6 2 2 6" xfId="11393" xr:uid="{00000000-0005-0000-0000-0000A41C0000}"/>
    <cellStyle name="40 % - Markeringsfarve6 2 2 6 2" xfId="11394" xr:uid="{00000000-0005-0000-0000-0000A51C0000}"/>
    <cellStyle name="40 % - Markeringsfarve6 2 2 6 2 2" xfId="29093" xr:uid="{00000000-0005-0000-0000-0000A61C0000}"/>
    <cellStyle name="40 % - Markeringsfarve6 2 2 6 2 2 2" xfId="32645" xr:uid="{00000000-0005-0000-0000-0000A71C0000}"/>
    <cellStyle name="40 % - Markeringsfarve6 2 2 6 2 3" xfId="31165" xr:uid="{00000000-0005-0000-0000-0000A81C0000}"/>
    <cellStyle name="40 % - Markeringsfarve6 2 2 6 2 4" xfId="29092" xr:uid="{00000000-0005-0000-0000-0000A91C0000}"/>
    <cellStyle name="40 % - Markeringsfarve6 2 2 6 3" xfId="11395" xr:uid="{00000000-0005-0000-0000-0000AA1C0000}"/>
    <cellStyle name="40 % - Markeringsfarve6 2 2 6 3 2" xfId="31945" xr:uid="{00000000-0005-0000-0000-0000AB1C0000}"/>
    <cellStyle name="40 % - Markeringsfarve6 2 2 6 3 3" xfId="29094" xr:uid="{00000000-0005-0000-0000-0000AC1C0000}"/>
    <cellStyle name="40 % - Markeringsfarve6 2 2 6 4" xfId="29095" xr:uid="{00000000-0005-0000-0000-0000AD1C0000}"/>
    <cellStyle name="40 % - Markeringsfarve6 2 2 6 4 2" xfId="32901" xr:uid="{00000000-0005-0000-0000-0000AE1C0000}"/>
    <cellStyle name="40 % - Markeringsfarve6 2 2 6 5" xfId="30546" xr:uid="{00000000-0005-0000-0000-0000AF1C0000}"/>
    <cellStyle name="40 % - Markeringsfarve6 2 2 6 6" xfId="29091" xr:uid="{00000000-0005-0000-0000-0000B01C0000}"/>
    <cellStyle name="40 % - Markeringsfarve6 2 2 7" xfId="11396" xr:uid="{00000000-0005-0000-0000-0000B11C0000}"/>
    <cellStyle name="40 % - Markeringsfarve6 2 2 7 2" xfId="11397" xr:uid="{00000000-0005-0000-0000-0000B21C0000}"/>
    <cellStyle name="40 % - Markeringsfarve6 2 2 7 2 2" xfId="32039" xr:uid="{00000000-0005-0000-0000-0000B31C0000}"/>
    <cellStyle name="40 % - Markeringsfarve6 2 2 7 2 3" xfId="29097" xr:uid="{00000000-0005-0000-0000-0000B41C0000}"/>
    <cellStyle name="40 % - Markeringsfarve6 2 2 7 3" xfId="30647" xr:uid="{00000000-0005-0000-0000-0000B51C0000}"/>
    <cellStyle name="40 % - Markeringsfarve6 2 2 7 4" xfId="29096" xr:uid="{00000000-0005-0000-0000-0000B61C0000}"/>
    <cellStyle name="40 % - Markeringsfarve6 2 2 8" xfId="11398" xr:uid="{00000000-0005-0000-0000-0000B71C0000}"/>
    <cellStyle name="40 % - Markeringsfarve6 2 2 8 2" xfId="31284" xr:uid="{00000000-0005-0000-0000-0000B81C0000}"/>
    <cellStyle name="40 % - Markeringsfarve6 2 2 8 3" xfId="29098" xr:uid="{00000000-0005-0000-0000-0000B91C0000}"/>
    <cellStyle name="40 % - Markeringsfarve6 2 2 9" xfId="29099" xr:uid="{00000000-0005-0000-0000-0000BA1C0000}"/>
    <cellStyle name="40 % - Markeringsfarve6 2 2 9 2" xfId="32666" xr:uid="{00000000-0005-0000-0000-0000BB1C0000}"/>
    <cellStyle name="40 % - Markeringsfarve6 2 3" xfId="917" xr:uid="{00000000-0005-0000-0000-0000BC1C0000}"/>
    <cellStyle name="40 % - Markeringsfarve6 2 3 10" xfId="30547" xr:uid="{00000000-0005-0000-0000-0000BD1C0000}"/>
    <cellStyle name="40 % - Markeringsfarve6 2 3 11" xfId="29100" xr:uid="{00000000-0005-0000-0000-0000BE1C0000}"/>
    <cellStyle name="40 % - Markeringsfarve6 2 3 2" xfId="918" xr:uid="{00000000-0005-0000-0000-0000BF1C0000}"/>
    <cellStyle name="40 % - Markeringsfarve6 2 3 2 2" xfId="11399" xr:uid="{00000000-0005-0000-0000-0000C01C0000}"/>
    <cellStyle name="40 % - Markeringsfarve6 2 3 2 2 2" xfId="29103" xr:uid="{00000000-0005-0000-0000-0000C11C0000}"/>
    <cellStyle name="40 % - Markeringsfarve6 2 3 2 2 2 2" xfId="32189" xr:uid="{00000000-0005-0000-0000-0000C21C0000}"/>
    <cellStyle name="40 % - Markeringsfarve6 2 3 2 2 3" xfId="30779" xr:uid="{00000000-0005-0000-0000-0000C31C0000}"/>
    <cellStyle name="40 % - Markeringsfarve6 2 3 2 2 4" xfId="29102" xr:uid="{00000000-0005-0000-0000-0000C41C0000}"/>
    <cellStyle name="40 % - Markeringsfarve6 2 3 2 3" xfId="11400" xr:uid="{00000000-0005-0000-0000-0000C51C0000}"/>
    <cellStyle name="40 % - Markeringsfarve6 2 3 2 3 2" xfId="31442" xr:uid="{00000000-0005-0000-0000-0000C61C0000}"/>
    <cellStyle name="40 % - Markeringsfarve6 2 3 2 3 3" xfId="29104" xr:uid="{00000000-0005-0000-0000-0000C71C0000}"/>
    <cellStyle name="40 % - Markeringsfarve6 2 3 2 4" xfId="29105" xr:uid="{00000000-0005-0000-0000-0000C81C0000}"/>
    <cellStyle name="40 % - Markeringsfarve6 2 3 2 4 2" xfId="32859" xr:uid="{00000000-0005-0000-0000-0000C91C0000}"/>
    <cellStyle name="40 % - Markeringsfarve6 2 3 2 5" xfId="30548" xr:uid="{00000000-0005-0000-0000-0000CA1C0000}"/>
    <cellStyle name="40 % - Markeringsfarve6 2 3 2 6" xfId="29101" xr:uid="{00000000-0005-0000-0000-0000CB1C0000}"/>
    <cellStyle name="40 % - Markeringsfarve6 2 3 3" xfId="11401" xr:uid="{00000000-0005-0000-0000-0000CC1C0000}"/>
    <cellStyle name="40 % - Markeringsfarve6 2 3 3 2" xfId="11402" xr:uid="{00000000-0005-0000-0000-0000CD1C0000}"/>
    <cellStyle name="40 % - Markeringsfarve6 2 3 3 2 2" xfId="29108" xr:uid="{00000000-0005-0000-0000-0000CE1C0000}"/>
    <cellStyle name="40 % - Markeringsfarve6 2 3 3 2 2 2" xfId="32294" xr:uid="{00000000-0005-0000-0000-0000CF1C0000}"/>
    <cellStyle name="40 % - Markeringsfarve6 2 3 3 2 3" xfId="30865" xr:uid="{00000000-0005-0000-0000-0000D01C0000}"/>
    <cellStyle name="40 % - Markeringsfarve6 2 3 3 2 4" xfId="29107" xr:uid="{00000000-0005-0000-0000-0000D11C0000}"/>
    <cellStyle name="40 % - Markeringsfarve6 2 3 3 3" xfId="11403" xr:uid="{00000000-0005-0000-0000-0000D21C0000}"/>
    <cellStyle name="40 % - Markeringsfarve6 2 3 3 3 2" xfId="31547" xr:uid="{00000000-0005-0000-0000-0000D31C0000}"/>
    <cellStyle name="40 % - Markeringsfarve6 2 3 3 3 3" xfId="29109" xr:uid="{00000000-0005-0000-0000-0000D41C0000}"/>
    <cellStyle name="40 % - Markeringsfarve6 2 3 3 4" xfId="29110" xr:uid="{00000000-0005-0000-0000-0000D51C0000}"/>
    <cellStyle name="40 % - Markeringsfarve6 2 3 3 4 2" xfId="33080" xr:uid="{00000000-0005-0000-0000-0000D61C0000}"/>
    <cellStyle name="40 % - Markeringsfarve6 2 3 3 5" xfId="30549" xr:uid="{00000000-0005-0000-0000-0000D71C0000}"/>
    <cellStyle name="40 % - Markeringsfarve6 2 3 3 6" xfId="29106" xr:uid="{00000000-0005-0000-0000-0000D81C0000}"/>
    <cellStyle name="40 % - Markeringsfarve6 2 3 4" xfId="11404" xr:uid="{00000000-0005-0000-0000-0000D91C0000}"/>
    <cellStyle name="40 % - Markeringsfarve6 2 3 4 2" xfId="11405" xr:uid="{00000000-0005-0000-0000-0000DA1C0000}"/>
    <cellStyle name="40 % - Markeringsfarve6 2 3 4 2 2" xfId="29113" xr:uid="{00000000-0005-0000-0000-0000DB1C0000}"/>
    <cellStyle name="40 % - Markeringsfarve6 2 3 4 2 2 2" xfId="32425" xr:uid="{00000000-0005-0000-0000-0000DC1C0000}"/>
    <cellStyle name="40 % - Markeringsfarve6 2 3 4 2 3" xfId="30981" xr:uid="{00000000-0005-0000-0000-0000DD1C0000}"/>
    <cellStyle name="40 % - Markeringsfarve6 2 3 4 2 4" xfId="29112" xr:uid="{00000000-0005-0000-0000-0000DE1C0000}"/>
    <cellStyle name="40 % - Markeringsfarve6 2 3 4 3" xfId="11406" xr:uid="{00000000-0005-0000-0000-0000DF1C0000}"/>
    <cellStyle name="40 % - Markeringsfarve6 2 3 4 3 2" xfId="31724" xr:uid="{00000000-0005-0000-0000-0000E01C0000}"/>
    <cellStyle name="40 % - Markeringsfarve6 2 3 4 3 3" xfId="29114" xr:uid="{00000000-0005-0000-0000-0000E11C0000}"/>
    <cellStyle name="40 % - Markeringsfarve6 2 3 4 4" xfId="29115" xr:uid="{00000000-0005-0000-0000-0000E21C0000}"/>
    <cellStyle name="40 % - Markeringsfarve6 2 3 4 4 2" xfId="32733" xr:uid="{00000000-0005-0000-0000-0000E31C0000}"/>
    <cellStyle name="40 % - Markeringsfarve6 2 3 4 5" xfId="30550" xr:uid="{00000000-0005-0000-0000-0000E41C0000}"/>
    <cellStyle name="40 % - Markeringsfarve6 2 3 4 6" xfId="29111" xr:uid="{00000000-0005-0000-0000-0000E51C0000}"/>
    <cellStyle name="40 % - Markeringsfarve6 2 3 5" xfId="11407" xr:uid="{00000000-0005-0000-0000-0000E61C0000}"/>
    <cellStyle name="40 % - Markeringsfarve6 2 3 5 2" xfId="11408" xr:uid="{00000000-0005-0000-0000-0000E71C0000}"/>
    <cellStyle name="40 % - Markeringsfarve6 2 3 5 2 2" xfId="29118" xr:uid="{00000000-0005-0000-0000-0000E81C0000}"/>
    <cellStyle name="40 % - Markeringsfarve6 2 3 5 2 2 2" xfId="32542" xr:uid="{00000000-0005-0000-0000-0000E91C0000}"/>
    <cellStyle name="40 % - Markeringsfarve6 2 3 5 2 3" xfId="31080" xr:uid="{00000000-0005-0000-0000-0000EA1C0000}"/>
    <cellStyle name="40 % - Markeringsfarve6 2 3 5 2 4" xfId="29117" xr:uid="{00000000-0005-0000-0000-0000EB1C0000}"/>
    <cellStyle name="40 % - Markeringsfarve6 2 3 5 3" xfId="11409" xr:uid="{00000000-0005-0000-0000-0000EC1C0000}"/>
    <cellStyle name="40 % - Markeringsfarve6 2 3 5 3 2" xfId="31841" xr:uid="{00000000-0005-0000-0000-0000ED1C0000}"/>
    <cellStyle name="40 % - Markeringsfarve6 2 3 5 3 3" xfId="29119" xr:uid="{00000000-0005-0000-0000-0000EE1C0000}"/>
    <cellStyle name="40 % - Markeringsfarve6 2 3 5 4" xfId="29120" xr:uid="{00000000-0005-0000-0000-0000EF1C0000}"/>
    <cellStyle name="40 % - Markeringsfarve6 2 3 5 4 2" xfId="33044" xr:uid="{00000000-0005-0000-0000-0000F01C0000}"/>
    <cellStyle name="40 % - Markeringsfarve6 2 3 5 5" xfId="30551" xr:uid="{00000000-0005-0000-0000-0000F11C0000}"/>
    <cellStyle name="40 % - Markeringsfarve6 2 3 5 6" xfId="29116" xr:uid="{00000000-0005-0000-0000-0000F21C0000}"/>
    <cellStyle name="40 % - Markeringsfarve6 2 3 6" xfId="11410" xr:uid="{00000000-0005-0000-0000-0000F31C0000}"/>
    <cellStyle name="40 % - Markeringsfarve6 2 3 6 2" xfId="11411" xr:uid="{00000000-0005-0000-0000-0000F41C0000}"/>
    <cellStyle name="40 % - Markeringsfarve6 2 3 6 2 2" xfId="29123" xr:uid="{00000000-0005-0000-0000-0000F51C0000}"/>
    <cellStyle name="40 % - Markeringsfarve6 2 3 6 2 2 2" xfId="32646" xr:uid="{00000000-0005-0000-0000-0000F61C0000}"/>
    <cellStyle name="40 % - Markeringsfarve6 2 3 6 2 3" xfId="31166" xr:uid="{00000000-0005-0000-0000-0000F71C0000}"/>
    <cellStyle name="40 % - Markeringsfarve6 2 3 6 2 4" xfId="29122" xr:uid="{00000000-0005-0000-0000-0000F81C0000}"/>
    <cellStyle name="40 % - Markeringsfarve6 2 3 6 3" xfId="11412" xr:uid="{00000000-0005-0000-0000-0000F91C0000}"/>
    <cellStyle name="40 % - Markeringsfarve6 2 3 6 3 2" xfId="31946" xr:uid="{00000000-0005-0000-0000-0000FA1C0000}"/>
    <cellStyle name="40 % - Markeringsfarve6 2 3 6 3 3" xfId="29124" xr:uid="{00000000-0005-0000-0000-0000FB1C0000}"/>
    <cellStyle name="40 % - Markeringsfarve6 2 3 6 4" xfId="29125" xr:uid="{00000000-0005-0000-0000-0000FC1C0000}"/>
    <cellStyle name="40 % - Markeringsfarve6 2 3 6 4 2" xfId="32697" xr:uid="{00000000-0005-0000-0000-0000FD1C0000}"/>
    <cellStyle name="40 % - Markeringsfarve6 2 3 6 5" xfId="30552" xr:uid="{00000000-0005-0000-0000-0000FE1C0000}"/>
    <cellStyle name="40 % - Markeringsfarve6 2 3 6 6" xfId="29121" xr:uid="{00000000-0005-0000-0000-0000FF1C0000}"/>
    <cellStyle name="40 % - Markeringsfarve6 2 3 7" xfId="11413" xr:uid="{00000000-0005-0000-0000-0000001D0000}"/>
    <cellStyle name="40 % - Markeringsfarve6 2 3 7 2" xfId="11414" xr:uid="{00000000-0005-0000-0000-0000011D0000}"/>
    <cellStyle name="40 % - Markeringsfarve6 2 3 7 2 2" xfId="32072" xr:uid="{00000000-0005-0000-0000-0000021D0000}"/>
    <cellStyle name="40 % - Markeringsfarve6 2 3 7 2 3" xfId="29127" xr:uid="{00000000-0005-0000-0000-0000031D0000}"/>
    <cellStyle name="40 % - Markeringsfarve6 2 3 7 3" xfId="30680" xr:uid="{00000000-0005-0000-0000-0000041D0000}"/>
    <cellStyle name="40 % - Markeringsfarve6 2 3 7 4" xfId="29126" xr:uid="{00000000-0005-0000-0000-0000051D0000}"/>
    <cellStyle name="40 % - Markeringsfarve6 2 3 8" xfId="11415" xr:uid="{00000000-0005-0000-0000-0000061D0000}"/>
    <cellStyle name="40 % - Markeringsfarve6 2 3 8 2" xfId="31323" xr:uid="{00000000-0005-0000-0000-0000071D0000}"/>
    <cellStyle name="40 % - Markeringsfarve6 2 3 8 3" xfId="29128" xr:uid="{00000000-0005-0000-0000-0000081D0000}"/>
    <cellStyle name="40 % - Markeringsfarve6 2 3 9" xfId="29129" xr:uid="{00000000-0005-0000-0000-0000091D0000}"/>
    <cellStyle name="40 % - Markeringsfarve6 2 3 9 2" xfId="33132" xr:uid="{00000000-0005-0000-0000-00000A1D0000}"/>
    <cellStyle name="40 % - Markeringsfarve6 2 4" xfId="919" xr:uid="{00000000-0005-0000-0000-00000B1D0000}"/>
    <cellStyle name="40 % - Markeringsfarve6 2 4 2" xfId="11416" xr:uid="{00000000-0005-0000-0000-00000C1D0000}"/>
    <cellStyle name="40 % - Markeringsfarve6 2 4 2 2" xfId="29132" xr:uid="{00000000-0005-0000-0000-00000D1D0000}"/>
    <cellStyle name="40 % - Markeringsfarve6 2 4 2 2 2" xfId="32111" xr:uid="{00000000-0005-0000-0000-00000E1D0000}"/>
    <cellStyle name="40 % - Markeringsfarve6 2 4 2 3" xfId="30713" xr:uid="{00000000-0005-0000-0000-00000F1D0000}"/>
    <cellStyle name="40 % - Markeringsfarve6 2 4 2 4" xfId="29131" xr:uid="{00000000-0005-0000-0000-0000101D0000}"/>
    <cellStyle name="40 % - Markeringsfarve6 2 4 3" xfId="11417" xr:uid="{00000000-0005-0000-0000-0000111D0000}"/>
    <cellStyle name="40 % - Markeringsfarve6 2 4 3 2" xfId="31364" xr:uid="{00000000-0005-0000-0000-0000121D0000}"/>
    <cellStyle name="40 % - Markeringsfarve6 2 4 3 3" xfId="29133" xr:uid="{00000000-0005-0000-0000-0000131D0000}"/>
    <cellStyle name="40 % - Markeringsfarve6 2 4 4" xfId="29134" xr:uid="{00000000-0005-0000-0000-0000141D0000}"/>
    <cellStyle name="40 % - Markeringsfarve6 2 4 4 2" xfId="31207" xr:uid="{00000000-0005-0000-0000-0000151D0000}"/>
    <cellStyle name="40 % - Markeringsfarve6 2 4 5" xfId="30553" xr:uid="{00000000-0005-0000-0000-0000161D0000}"/>
    <cellStyle name="40 % - Markeringsfarve6 2 4 6" xfId="29130" xr:uid="{00000000-0005-0000-0000-0000171D0000}"/>
    <cellStyle name="40 % - Markeringsfarve6 2 5" xfId="11418" xr:uid="{00000000-0005-0000-0000-0000181D0000}"/>
    <cellStyle name="40 % - Markeringsfarve6 2 5 2" xfId="11419" xr:uid="{00000000-0005-0000-0000-0000191D0000}"/>
    <cellStyle name="40 % - Markeringsfarve6 2 5 2 2" xfId="29137" xr:uid="{00000000-0005-0000-0000-00001A1D0000}"/>
    <cellStyle name="40 % - Markeringsfarve6 2 5 2 2 2" xfId="32292" xr:uid="{00000000-0005-0000-0000-00001B1D0000}"/>
    <cellStyle name="40 % - Markeringsfarve6 2 5 2 3" xfId="30863" xr:uid="{00000000-0005-0000-0000-00001C1D0000}"/>
    <cellStyle name="40 % - Markeringsfarve6 2 5 2 4" xfId="29136" xr:uid="{00000000-0005-0000-0000-00001D1D0000}"/>
    <cellStyle name="40 % - Markeringsfarve6 2 5 3" xfId="11420" xr:uid="{00000000-0005-0000-0000-00001E1D0000}"/>
    <cellStyle name="40 % - Markeringsfarve6 2 5 3 2" xfId="31545" xr:uid="{00000000-0005-0000-0000-00001F1D0000}"/>
    <cellStyle name="40 % - Markeringsfarve6 2 5 3 3" xfId="29138" xr:uid="{00000000-0005-0000-0000-0000201D0000}"/>
    <cellStyle name="40 % - Markeringsfarve6 2 5 4" xfId="29139" xr:uid="{00000000-0005-0000-0000-0000211D0000}"/>
    <cellStyle name="40 % - Markeringsfarve6 2 5 4 2" xfId="32994" xr:uid="{00000000-0005-0000-0000-0000221D0000}"/>
    <cellStyle name="40 % - Markeringsfarve6 2 5 5" xfId="30554" xr:uid="{00000000-0005-0000-0000-0000231D0000}"/>
    <cellStyle name="40 % - Markeringsfarve6 2 5 6" xfId="29135" xr:uid="{00000000-0005-0000-0000-0000241D0000}"/>
    <cellStyle name="40 % - Markeringsfarve6 2 6" xfId="11421" xr:uid="{00000000-0005-0000-0000-0000251D0000}"/>
    <cellStyle name="40 % - Markeringsfarve6 2 6 2" xfId="11422" xr:uid="{00000000-0005-0000-0000-0000261D0000}"/>
    <cellStyle name="40 % - Markeringsfarve6 2 6 2 2" xfId="29142" xr:uid="{00000000-0005-0000-0000-0000271D0000}"/>
    <cellStyle name="40 % - Markeringsfarve6 2 6 2 2 2" xfId="32347" xr:uid="{00000000-0005-0000-0000-0000281D0000}"/>
    <cellStyle name="40 % - Markeringsfarve6 2 6 2 3" xfId="30915" xr:uid="{00000000-0005-0000-0000-0000291D0000}"/>
    <cellStyle name="40 % - Markeringsfarve6 2 6 2 4" xfId="29141" xr:uid="{00000000-0005-0000-0000-00002A1D0000}"/>
    <cellStyle name="40 % - Markeringsfarve6 2 6 3" xfId="11423" xr:uid="{00000000-0005-0000-0000-00002B1D0000}"/>
    <cellStyle name="40 % - Markeringsfarve6 2 6 3 2" xfId="31646" xr:uid="{00000000-0005-0000-0000-00002C1D0000}"/>
    <cellStyle name="40 % - Markeringsfarve6 2 6 3 3" xfId="29143" xr:uid="{00000000-0005-0000-0000-00002D1D0000}"/>
    <cellStyle name="40 % - Markeringsfarve6 2 6 4" xfId="29144" xr:uid="{00000000-0005-0000-0000-00002E1D0000}"/>
    <cellStyle name="40 % - Markeringsfarve6 2 6 4 2" xfId="33209" xr:uid="{00000000-0005-0000-0000-00002F1D0000}"/>
    <cellStyle name="40 % - Markeringsfarve6 2 6 5" xfId="30555" xr:uid="{00000000-0005-0000-0000-0000301D0000}"/>
    <cellStyle name="40 % - Markeringsfarve6 2 6 6" xfId="29140" xr:uid="{00000000-0005-0000-0000-0000311D0000}"/>
    <cellStyle name="40 % - Markeringsfarve6 2 7" xfId="11424" xr:uid="{00000000-0005-0000-0000-0000321D0000}"/>
    <cellStyle name="40 % - Markeringsfarve6 2 7 2" xfId="11425" xr:uid="{00000000-0005-0000-0000-0000331D0000}"/>
    <cellStyle name="40 % - Markeringsfarve6 2 7 2 2" xfId="29147" xr:uid="{00000000-0005-0000-0000-0000341D0000}"/>
    <cellStyle name="40 % - Markeringsfarve6 2 7 2 2 2" xfId="32464" xr:uid="{00000000-0005-0000-0000-0000351D0000}"/>
    <cellStyle name="40 % - Markeringsfarve6 2 7 2 3" xfId="31014" xr:uid="{00000000-0005-0000-0000-0000361D0000}"/>
    <cellStyle name="40 % - Markeringsfarve6 2 7 2 4" xfId="29146" xr:uid="{00000000-0005-0000-0000-0000371D0000}"/>
    <cellStyle name="40 % - Markeringsfarve6 2 7 3" xfId="11426" xr:uid="{00000000-0005-0000-0000-0000381D0000}"/>
    <cellStyle name="40 % - Markeringsfarve6 2 7 3 2" xfId="31763" xr:uid="{00000000-0005-0000-0000-0000391D0000}"/>
    <cellStyle name="40 % - Markeringsfarve6 2 7 3 3" xfId="29148" xr:uid="{00000000-0005-0000-0000-00003A1D0000}"/>
    <cellStyle name="40 % - Markeringsfarve6 2 7 4" xfId="29149" xr:uid="{00000000-0005-0000-0000-00003B1D0000}"/>
    <cellStyle name="40 % - Markeringsfarve6 2 7 4 2" xfId="32935" xr:uid="{00000000-0005-0000-0000-00003C1D0000}"/>
    <cellStyle name="40 % - Markeringsfarve6 2 7 5" xfId="30556" xr:uid="{00000000-0005-0000-0000-00003D1D0000}"/>
    <cellStyle name="40 % - Markeringsfarve6 2 7 6" xfId="29145" xr:uid="{00000000-0005-0000-0000-00003E1D0000}"/>
    <cellStyle name="40 % - Markeringsfarve6 2 8" xfId="11427" xr:uid="{00000000-0005-0000-0000-00003F1D0000}"/>
    <cellStyle name="40 % - Markeringsfarve6 2 8 2" xfId="11428" xr:uid="{00000000-0005-0000-0000-0000401D0000}"/>
    <cellStyle name="40 % - Markeringsfarve6 2 8 2 2" xfId="29152" xr:uid="{00000000-0005-0000-0000-0000411D0000}"/>
    <cellStyle name="40 % - Markeringsfarve6 2 8 2 2 2" xfId="32644" xr:uid="{00000000-0005-0000-0000-0000421D0000}"/>
    <cellStyle name="40 % - Markeringsfarve6 2 8 2 3" xfId="31164" xr:uid="{00000000-0005-0000-0000-0000431D0000}"/>
    <cellStyle name="40 % - Markeringsfarve6 2 8 2 4" xfId="29151" xr:uid="{00000000-0005-0000-0000-0000441D0000}"/>
    <cellStyle name="40 % - Markeringsfarve6 2 8 3" xfId="11429" xr:uid="{00000000-0005-0000-0000-0000451D0000}"/>
    <cellStyle name="40 % - Markeringsfarve6 2 8 3 2" xfId="31944" xr:uid="{00000000-0005-0000-0000-0000461D0000}"/>
    <cellStyle name="40 % - Markeringsfarve6 2 8 3 3" xfId="29153" xr:uid="{00000000-0005-0000-0000-0000471D0000}"/>
    <cellStyle name="40 % - Markeringsfarve6 2 8 4" xfId="29154" xr:uid="{00000000-0005-0000-0000-0000481D0000}"/>
    <cellStyle name="40 % - Markeringsfarve6 2 8 4 2" xfId="33165" xr:uid="{00000000-0005-0000-0000-0000491D0000}"/>
    <cellStyle name="40 % - Markeringsfarve6 2 8 5" xfId="30557" xr:uid="{00000000-0005-0000-0000-00004A1D0000}"/>
    <cellStyle name="40 % - Markeringsfarve6 2 8 6" xfId="29150" xr:uid="{00000000-0005-0000-0000-00004B1D0000}"/>
    <cellStyle name="40 % - Markeringsfarve6 2 9" xfId="11430" xr:uid="{00000000-0005-0000-0000-00004C1D0000}"/>
    <cellStyle name="40 % - Markeringsfarve6 2 9 2" xfId="11431" xr:uid="{00000000-0005-0000-0000-00004D1D0000}"/>
    <cellStyle name="40 % - Markeringsfarve6 2 9 2 2" xfId="32006" xr:uid="{00000000-0005-0000-0000-00004E1D0000}"/>
    <cellStyle name="40 % - Markeringsfarve6 2 9 2 3" xfId="29156" xr:uid="{00000000-0005-0000-0000-00004F1D0000}"/>
    <cellStyle name="40 % - Markeringsfarve6 2 9 3" xfId="30614" xr:uid="{00000000-0005-0000-0000-0000501D0000}"/>
    <cellStyle name="40 % - Markeringsfarve6 2 9 4" xfId="29155" xr:uid="{00000000-0005-0000-0000-0000511D0000}"/>
    <cellStyle name="40 % - Markeringsfarve6 3" xfId="920" xr:uid="{00000000-0005-0000-0000-0000521D0000}"/>
    <cellStyle name="40 % - Markeringsfarve6 3 10" xfId="11432" xr:uid="{00000000-0005-0000-0000-0000531D0000}"/>
    <cellStyle name="40 % - Markeringsfarve6 3 10 2" xfId="31230" xr:uid="{00000000-0005-0000-0000-0000541D0000}"/>
    <cellStyle name="40 % - Markeringsfarve6 3 10 3" xfId="29158" xr:uid="{00000000-0005-0000-0000-0000551D0000}"/>
    <cellStyle name="40 % - Markeringsfarve6 3 11" xfId="29159" xr:uid="{00000000-0005-0000-0000-0000561D0000}"/>
    <cellStyle name="40 % - Markeringsfarve6 3 11 2" xfId="32893" xr:uid="{00000000-0005-0000-0000-0000571D0000}"/>
    <cellStyle name="40 % - Markeringsfarve6 3 12" xfId="30558" xr:uid="{00000000-0005-0000-0000-0000581D0000}"/>
    <cellStyle name="40 % - Markeringsfarve6 3 13" xfId="29157" xr:uid="{00000000-0005-0000-0000-0000591D0000}"/>
    <cellStyle name="40 % - Markeringsfarve6 3 2" xfId="921" xr:uid="{00000000-0005-0000-0000-00005A1D0000}"/>
    <cellStyle name="40 % - Markeringsfarve6 3 2 10" xfId="30559" xr:uid="{00000000-0005-0000-0000-00005B1D0000}"/>
    <cellStyle name="40 % - Markeringsfarve6 3 2 11" xfId="29160" xr:uid="{00000000-0005-0000-0000-00005C1D0000}"/>
    <cellStyle name="40 % - Markeringsfarve6 3 2 2" xfId="11433" xr:uid="{00000000-0005-0000-0000-00005D1D0000}"/>
    <cellStyle name="40 % - Markeringsfarve6 3 2 2 2" xfId="11434" xr:uid="{00000000-0005-0000-0000-00005E1D0000}"/>
    <cellStyle name="40 % - Markeringsfarve6 3 2 2 2 2" xfId="29163" xr:uid="{00000000-0005-0000-0000-00005F1D0000}"/>
    <cellStyle name="40 % - Markeringsfarve6 3 2 2 2 2 2" xfId="32138" xr:uid="{00000000-0005-0000-0000-0000601D0000}"/>
    <cellStyle name="40 % - Markeringsfarve6 3 2 2 2 3" xfId="30736" xr:uid="{00000000-0005-0000-0000-0000611D0000}"/>
    <cellStyle name="40 % - Markeringsfarve6 3 2 2 2 4" xfId="29162" xr:uid="{00000000-0005-0000-0000-0000621D0000}"/>
    <cellStyle name="40 % - Markeringsfarve6 3 2 2 3" xfId="11435" xr:uid="{00000000-0005-0000-0000-0000631D0000}"/>
    <cellStyle name="40 % - Markeringsfarve6 3 2 2 3 2" xfId="31391" xr:uid="{00000000-0005-0000-0000-0000641D0000}"/>
    <cellStyle name="40 % - Markeringsfarve6 3 2 2 3 3" xfId="29164" xr:uid="{00000000-0005-0000-0000-0000651D0000}"/>
    <cellStyle name="40 % - Markeringsfarve6 3 2 2 4" xfId="29165" xr:uid="{00000000-0005-0000-0000-0000661D0000}"/>
    <cellStyle name="40 % - Markeringsfarve6 3 2 2 4 2" xfId="32851" xr:uid="{00000000-0005-0000-0000-0000671D0000}"/>
    <cellStyle name="40 % - Markeringsfarve6 3 2 2 5" xfId="30560" xr:uid="{00000000-0005-0000-0000-0000681D0000}"/>
    <cellStyle name="40 % - Markeringsfarve6 3 2 2 6" xfId="29161" xr:uid="{00000000-0005-0000-0000-0000691D0000}"/>
    <cellStyle name="40 % - Markeringsfarve6 3 2 3" xfId="11436" xr:uid="{00000000-0005-0000-0000-00006A1D0000}"/>
    <cellStyle name="40 % - Markeringsfarve6 3 2 3 2" xfId="11437" xr:uid="{00000000-0005-0000-0000-00006B1D0000}"/>
    <cellStyle name="40 % - Markeringsfarve6 3 2 3 2 2" xfId="29168" xr:uid="{00000000-0005-0000-0000-00006C1D0000}"/>
    <cellStyle name="40 % - Markeringsfarve6 3 2 3 2 2 2" xfId="32296" xr:uid="{00000000-0005-0000-0000-00006D1D0000}"/>
    <cellStyle name="40 % - Markeringsfarve6 3 2 3 2 3" xfId="30867" xr:uid="{00000000-0005-0000-0000-00006E1D0000}"/>
    <cellStyle name="40 % - Markeringsfarve6 3 2 3 2 4" xfId="29167" xr:uid="{00000000-0005-0000-0000-00006F1D0000}"/>
    <cellStyle name="40 % - Markeringsfarve6 3 2 3 3" xfId="11438" xr:uid="{00000000-0005-0000-0000-0000701D0000}"/>
    <cellStyle name="40 % - Markeringsfarve6 3 2 3 3 2" xfId="31549" xr:uid="{00000000-0005-0000-0000-0000711D0000}"/>
    <cellStyle name="40 % - Markeringsfarve6 3 2 3 3 3" xfId="29169" xr:uid="{00000000-0005-0000-0000-0000721D0000}"/>
    <cellStyle name="40 % - Markeringsfarve6 3 2 3 4" xfId="29170" xr:uid="{00000000-0005-0000-0000-0000731D0000}"/>
    <cellStyle name="40 % - Markeringsfarve6 3 2 3 4 2" xfId="33077" xr:uid="{00000000-0005-0000-0000-0000741D0000}"/>
    <cellStyle name="40 % - Markeringsfarve6 3 2 3 5" xfId="30561" xr:uid="{00000000-0005-0000-0000-0000751D0000}"/>
    <cellStyle name="40 % - Markeringsfarve6 3 2 3 6" xfId="29166" xr:uid="{00000000-0005-0000-0000-0000761D0000}"/>
    <cellStyle name="40 % - Markeringsfarve6 3 2 4" xfId="11439" xr:uid="{00000000-0005-0000-0000-0000771D0000}"/>
    <cellStyle name="40 % - Markeringsfarve6 3 2 4 2" xfId="11440" xr:uid="{00000000-0005-0000-0000-0000781D0000}"/>
    <cellStyle name="40 % - Markeringsfarve6 3 2 4 2 2" xfId="29173" xr:uid="{00000000-0005-0000-0000-0000791D0000}"/>
    <cellStyle name="40 % - Markeringsfarve6 3 2 4 2 2 2" xfId="32374" xr:uid="{00000000-0005-0000-0000-00007A1D0000}"/>
    <cellStyle name="40 % - Markeringsfarve6 3 2 4 2 3" xfId="30938" xr:uid="{00000000-0005-0000-0000-00007B1D0000}"/>
    <cellStyle name="40 % - Markeringsfarve6 3 2 4 2 4" xfId="29172" xr:uid="{00000000-0005-0000-0000-00007C1D0000}"/>
    <cellStyle name="40 % - Markeringsfarve6 3 2 4 3" xfId="11441" xr:uid="{00000000-0005-0000-0000-00007D1D0000}"/>
    <cellStyle name="40 % - Markeringsfarve6 3 2 4 3 2" xfId="31673" xr:uid="{00000000-0005-0000-0000-00007E1D0000}"/>
    <cellStyle name="40 % - Markeringsfarve6 3 2 4 3 3" xfId="29174" xr:uid="{00000000-0005-0000-0000-00007F1D0000}"/>
    <cellStyle name="40 % - Markeringsfarve6 3 2 4 4" xfId="29175" xr:uid="{00000000-0005-0000-0000-0000801D0000}"/>
    <cellStyle name="40 % - Markeringsfarve6 3 2 4 4 2" xfId="32730" xr:uid="{00000000-0005-0000-0000-0000811D0000}"/>
    <cellStyle name="40 % - Markeringsfarve6 3 2 4 5" xfId="30562" xr:uid="{00000000-0005-0000-0000-0000821D0000}"/>
    <cellStyle name="40 % - Markeringsfarve6 3 2 4 6" xfId="29171" xr:uid="{00000000-0005-0000-0000-0000831D0000}"/>
    <cellStyle name="40 % - Markeringsfarve6 3 2 5" xfId="11442" xr:uid="{00000000-0005-0000-0000-0000841D0000}"/>
    <cellStyle name="40 % - Markeringsfarve6 3 2 5 2" xfId="11443" xr:uid="{00000000-0005-0000-0000-0000851D0000}"/>
    <cellStyle name="40 % - Markeringsfarve6 3 2 5 2 2" xfId="29178" xr:uid="{00000000-0005-0000-0000-0000861D0000}"/>
    <cellStyle name="40 % - Markeringsfarve6 3 2 5 2 2 2" xfId="32491" xr:uid="{00000000-0005-0000-0000-0000871D0000}"/>
    <cellStyle name="40 % - Markeringsfarve6 3 2 5 2 3" xfId="31037" xr:uid="{00000000-0005-0000-0000-0000881D0000}"/>
    <cellStyle name="40 % - Markeringsfarve6 3 2 5 2 4" xfId="29177" xr:uid="{00000000-0005-0000-0000-0000891D0000}"/>
    <cellStyle name="40 % - Markeringsfarve6 3 2 5 3" xfId="11444" xr:uid="{00000000-0005-0000-0000-00008A1D0000}"/>
    <cellStyle name="40 % - Markeringsfarve6 3 2 5 3 2" xfId="31790" xr:uid="{00000000-0005-0000-0000-00008B1D0000}"/>
    <cellStyle name="40 % - Markeringsfarve6 3 2 5 3 3" xfId="29179" xr:uid="{00000000-0005-0000-0000-00008C1D0000}"/>
    <cellStyle name="40 % - Markeringsfarve6 3 2 5 4" xfId="29180" xr:uid="{00000000-0005-0000-0000-00008D1D0000}"/>
    <cellStyle name="40 % - Markeringsfarve6 3 2 5 4 2" xfId="33036" xr:uid="{00000000-0005-0000-0000-00008E1D0000}"/>
    <cellStyle name="40 % - Markeringsfarve6 3 2 5 5" xfId="30563" xr:uid="{00000000-0005-0000-0000-00008F1D0000}"/>
    <cellStyle name="40 % - Markeringsfarve6 3 2 5 6" xfId="29176" xr:uid="{00000000-0005-0000-0000-0000901D0000}"/>
    <cellStyle name="40 % - Markeringsfarve6 3 2 6" xfId="11445" xr:uid="{00000000-0005-0000-0000-0000911D0000}"/>
    <cellStyle name="40 % - Markeringsfarve6 3 2 6 2" xfId="11446" xr:uid="{00000000-0005-0000-0000-0000921D0000}"/>
    <cellStyle name="40 % - Markeringsfarve6 3 2 6 2 2" xfId="29183" xr:uid="{00000000-0005-0000-0000-0000931D0000}"/>
    <cellStyle name="40 % - Markeringsfarve6 3 2 6 2 2 2" xfId="32648" xr:uid="{00000000-0005-0000-0000-0000941D0000}"/>
    <cellStyle name="40 % - Markeringsfarve6 3 2 6 2 3" xfId="31168" xr:uid="{00000000-0005-0000-0000-0000951D0000}"/>
    <cellStyle name="40 % - Markeringsfarve6 3 2 6 2 4" xfId="29182" xr:uid="{00000000-0005-0000-0000-0000961D0000}"/>
    <cellStyle name="40 % - Markeringsfarve6 3 2 6 3" xfId="11447" xr:uid="{00000000-0005-0000-0000-0000971D0000}"/>
    <cellStyle name="40 % - Markeringsfarve6 3 2 6 3 2" xfId="31948" xr:uid="{00000000-0005-0000-0000-0000981D0000}"/>
    <cellStyle name="40 % - Markeringsfarve6 3 2 6 3 3" xfId="29184" xr:uid="{00000000-0005-0000-0000-0000991D0000}"/>
    <cellStyle name="40 % - Markeringsfarve6 3 2 6 4" xfId="29185" xr:uid="{00000000-0005-0000-0000-00009A1D0000}"/>
    <cellStyle name="40 % - Markeringsfarve6 3 2 6 4 2" xfId="32689" xr:uid="{00000000-0005-0000-0000-00009B1D0000}"/>
    <cellStyle name="40 % - Markeringsfarve6 3 2 6 5" xfId="30564" xr:uid="{00000000-0005-0000-0000-00009C1D0000}"/>
    <cellStyle name="40 % - Markeringsfarve6 3 2 6 6" xfId="29181" xr:uid="{00000000-0005-0000-0000-00009D1D0000}"/>
    <cellStyle name="40 % - Markeringsfarve6 3 2 7" xfId="11448" xr:uid="{00000000-0005-0000-0000-00009E1D0000}"/>
    <cellStyle name="40 % - Markeringsfarve6 3 2 7 2" xfId="11449" xr:uid="{00000000-0005-0000-0000-00009F1D0000}"/>
    <cellStyle name="40 % - Markeringsfarve6 3 2 7 2 2" xfId="32029" xr:uid="{00000000-0005-0000-0000-0000A01D0000}"/>
    <cellStyle name="40 % - Markeringsfarve6 3 2 7 2 3" xfId="29187" xr:uid="{00000000-0005-0000-0000-0000A11D0000}"/>
    <cellStyle name="40 % - Markeringsfarve6 3 2 7 3" xfId="30637" xr:uid="{00000000-0005-0000-0000-0000A21D0000}"/>
    <cellStyle name="40 % - Markeringsfarve6 3 2 7 4" xfId="29186" xr:uid="{00000000-0005-0000-0000-0000A31D0000}"/>
    <cellStyle name="40 % - Markeringsfarve6 3 2 8" xfId="11450" xr:uid="{00000000-0005-0000-0000-0000A41D0000}"/>
    <cellStyle name="40 % - Markeringsfarve6 3 2 8 2" xfId="31272" xr:uid="{00000000-0005-0000-0000-0000A51D0000}"/>
    <cellStyle name="40 % - Markeringsfarve6 3 2 8 3" xfId="29188" xr:uid="{00000000-0005-0000-0000-0000A61D0000}"/>
    <cellStyle name="40 % - Markeringsfarve6 3 2 9" xfId="29189" xr:uid="{00000000-0005-0000-0000-0000A71D0000}"/>
    <cellStyle name="40 % - Markeringsfarve6 3 2 9 2" xfId="33125" xr:uid="{00000000-0005-0000-0000-0000A81D0000}"/>
    <cellStyle name="40 % - Markeringsfarve6 3 3" xfId="11451" xr:uid="{00000000-0005-0000-0000-0000A91D0000}"/>
    <cellStyle name="40 % - Markeringsfarve6 3 3 10" xfId="30565" xr:uid="{00000000-0005-0000-0000-0000AA1D0000}"/>
    <cellStyle name="40 % - Markeringsfarve6 3 3 11" xfId="29190" xr:uid="{00000000-0005-0000-0000-0000AB1D0000}"/>
    <cellStyle name="40 % - Markeringsfarve6 3 3 2" xfId="11452" xr:uid="{00000000-0005-0000-0000-0000AC1D0000}"/>
    <cellStyle name="40 % - Markeringsfarve6 3 3 2 2" xfId="11453" xr:uid="{00000000-0005-0000-0000-0000AD1D0000}"/>
    <cellStyle name="40 % - Markeringsfarve6 3 3 2 2 2" xfId="29193" xr:uid="{00000000-0005-0000-0000-0000AE1D0000}"/>
    <cellStyle name="40 % - Markeringsfarve6 3 3 2 2 2 2" xfId="32177" xr:uid="{00000000-0005-0000-0000-0000AF1D0000}"/>
    <cellStyle name="40 % - Markeringsfarve6 3 3 2 2 3" xfId="30769" xr:uid="{00000000-0005-0000-0000-0000B01D0000}"/>
    <cellStyle name="40 % - Markeringsfarve6 3 3 2 2 4" xfId="29192" xr:uid="{00000000-0005-0000-0000-0000B11D0000}"/>
    <cellStyle name="40 % - Markeringsfarve6 3 3 2 3" xfId="11454" xr:uid="{00000000-0005-0000-0000-0000B21D0000}"/>
    <cellStyle name="40 % - Markeringsfarve6 3 3 2 3 2" xfId="31430" xr:uid="{00000000-0005-0000-0000-0000B31D0000}"/>
    <cellStyle name="40 % - Markeringsfarve6 3 3 2 3 3" xfId="29194" xr:uid="{00000000-0005-0000-0000-0000B41D0000}"/>
    <cellStyle name="40 % - Markeringsfarve6 3 3 2 4" xfId="29195" xr:uid="{00000000-0005-0000-0000-0000B51D0000}"/>
    <cellStyle name="40 % - Markeringsfarve6 3 3 2 4 2" xfId="33211" xr:uid="{00000000-0005-0000-0000-0000B61D0000}"/>
    <cellStyle name="40 % - Markeringsfarve6 3 3 2 5" xfId="30566" xr:uid="{00000000-0005-0000-0000-0000B71D0000}"/>
    <cellStyle name="40 % - Markeringsfarve6 3 3 2 6" xfId="29191" xr:uid="{00000000-0005-0000-0000-0000B81D0000}"/>
    <cellStyle name="40 % - Markeringsfarve6 3 3 3" xfId="11455" xr:uid="{00000000-0005-0000-0000-0000B91D0000}"/>
    <cellStyle name="40 % - Markeringsfarve6 3 3 3 2" xfId="11456" xr:uid="{00000000-0005-0000-0000-0000BA1D0000}"/>
    <cellStyle name="40 % - Markeringsfarve6 3 3 3 2 2" xfId="29198" xr:uid="{00000000-0005-0000-0000-0000BB1D0000}"/>
    <cellStyle name="40 % - Markeringsfarve6 3 3 3 2 2 2" xfId="32297" xr:uid="{00000000-0005-0000-0000-0000BC1D0000}"/>
    <cellStyle name="40 % - Markeringsfarve6 3 3 3 2 3" xfId="30868" xr:uid="{00000000-0005-0000-0000-0000BD1D0000}"/>
    <cellStyle name="40 % - Markeringsfarve6 3 3 3 2 4" xfId="29197" xr:uid="{00000000-0005-0000-0000-0000BE1D0000}"/>
    <cellStyle name="40 % - Markeringsfarve6 3 3 3 3" xfId="11457" xr:uid="{00000000-0005-0000-0000-0000BF1D0000}"/>
    <cellStyle name="40 % - Markeringsfarve6 3 3 3 3 2" xfId="31550" xr:uid="{00000000-0005-0000-0000-0000C01D0000}"/>
    <cellStyle name="40 % - Markeringsfarve6 3 3 3 3 3" xfId="29199" xr:uid="{00000000-0005-0000-0000-0000C11D0000}"/>
    <cellStyle name="40 % - Markeringsfarve6 3 3 3 4" xfId="29200" xr:uid="{00000000-0005-0000-0000-0000C21D0000}"/>
    <cellStyle name="40 % - Markeringsfarve6 3 3 3 4 2" xfId="32937" xr:uid="{00000000-0005-0000-0000-0000C31D0000}"/>
    <cellStyle name="40 % - Markeringsfarve6 3 3 3 5" xfId="30567" xr:uid="{00000000-0005-0000-0000-0000C41D0000}"/>
    <cellStyle name="40 % - Markeringsfarve6 3 3 3 6" xfId="29196" xr:uid="{00000000-0005-0000-0000-0000C51D0000}"/>
    <cellStyle name="40 % - Markeringsfarve6 3 3 4" xfId="11458" xr:uid="{00000000-0005-0000-0000-0000C61D0000}"/>
    <cellStyle name="40 % - Markeringsfarve6 3 3 4 2" xfId="11459" xr:uid="{00000000-0005-0000-0000-0000C71D0000}"/>
    <cellStyle name="40 % - Markeringsfarve6 3 3 4 2 2" xfId="29203" xr:uid="{00000000-0005-0000-0000-0000C81D0000}"/>
    <cellStyle name="40 % - Markeringsfarve6 3 3 4 2 2 2" xfId="32413" xr:uid="{00000000-0005-0000-0000-0000C91D0000}"/>
    <cellStyle name="40 % - Markeringsfarve6 3 3 4 2 3" xfId="30971" xr:uid="{00000000-0005-0000-0000-0000CA1D0000}"/>
    <cellStyle name="40 % - Markeringsfarve6 3 3 4 2 4" xfId="29202" xr:uid="{00000000-0005-0000-0000-0000CB1D0000}"/>
    <cellStyle name="40 % - Markeringsfarve6 3 3 4 3" xfId="11460" xr:uid="{00000000-0005-0000-0000-0000CC1D0000}"/>
    <cellStyle name="40 % - Markeringsfarve6 3 3 4 3 2" xfId="31712" xr:uid="{00000000-0005-0000-0000-0000CD1D0000}"/>
    <cellStyle name="40 % - Markeringsfarve6 3 3 4 3 3" xfId="29204" xr:uid="{00000000-0005-0000-0000-0000CE1D0000}"/>
    <cellStyle name="40 % - Markeringsfarve6 3 3 4 4" xfId="29205" xr:uid="{00000000-0005-0000-0000-0000CF1D0000}"/>
    <cellStyle name="40 % - Markeringsfarve6 3 3 4 4 2" xfId="33190" xr:uid="{00000000-0005-0000-0000-0000D01D0000}"/>
    <cellStyle name="40 % - Markeringsfarve6 3 3 4 5" xfId="30568" xr:uid="{00000000-0005-0000-0000-0000D11D0000}"/>
    <cellStyle name="40 % - Markeringsfarve6 3 3 4 6" xfId="29201" xr:uid="{00000000-0005-0000-0000-0000D21D0000}"/>
    <cellStyle name="40 % - Markeringsfarve6 3 3 5" xfId="11461" xr:uid="{00000000-0005-0000-0000-0000D31D0000}"/>
    <cellStyle name="40 % - Markeringsfarve6 3 3 5 2" xfId="11462" xr:uid="{00000000-0005-0000-0000-0000D41D0000}"/>
    <cellStyle name="40 % - Markeringsfarve6 3 3 5 2 2" xfId="29208" xr:uid="{00000000-0005-0000-0000-0000D51D0000}"/>
    <cellStyle name="40 % - Markeringsfarve6 3 3 5 2 2 2" xfId="32530" xr:uid="{00000000-0005-0000-0000-0000D61D0000}"/>
    <cellStyle name="40 % - Markeringsfarve6 3 3 5 2 3" xfId="31070" xr:uid="{00000000-0005-0000-0000-0000D71D0000}"/>
    <cellStyle name="40 % - Markeringsfarve6 3 3 5 2 4" xfId="29207" xr:uid="{00000000-0005-0000-0000-0000D81D0000}"/>
    <cellStyle name="40 % - Markeringsfarve6 3 3 5 3" xfId="11463" xr:uid="{00000000-0005-0000-0000-0000D91D0000}"/>
    <cellStyle name="40 % - Markeringsfarve6 3 3 5 3 2" xfId="31829" xr:uid="{00000000-0005-0000-0000-0000DA1D0000}"/>
    <cellStyle name="40 % - Markeringsfarve6 3 3 5 3 3" xfId="29209" xr:uid="{00000000-0005-0000-0000-0000DB1D0000}"/>
    <cellStyle name="40 % - Markeringsfarve6 3 3 5 4" xfId="29210" xr:uid="{00000000-0005-0000-0000-0000DC1D0000}"/>
    <cellStyle name="40 % - Markeringsfarve6 3 3 5 4 2" xfId="32919" xr:uid="{00000000-0005-0000-0000-0000DD1D0000}"/>
    <cellStyle name="40 % - Markeringsfarve6 3 3 5 5" xfId="30569" xr:uid="{00000000-0005-0000-0000-0000DE1D0000}"/>
    <cellStyle name="40 % - Markeringsfarve6 3 3 5 6" xfId="29206" xr:uid="{00000000-0005-0000-0000-0000DF1D0000}"/>
    <cellStyle name="40 % - Markeringsfarve6 3 3 6" xfId="11464" xr:uid="{00000000-0005-0000-0000-0000E01D0000}"/>
    <cellStyle name="40 % - Markeringsfarve6 3 3 6 2" xfId="11465" xr:uid="{00000000-0005-0000-0000-0000E11D0000}"/>
    <cellStyle name="40 % - Markeringsfarve6 3 3 6 2 2" xfId="29213" xr:uid="{00000000-0005-0000-0000-0000E21D0000}"/>
    <cellStyle name="40 % - Markeringsfarve6 3 3 6 2 2 2" xfId="32649" xr:uid="{00000000-0005-0000-0000-0000E31D0000}"/>
    <cellStyle name="40 % - Markeringsfarve6 3 3 6 2 3" xfId="31169" xr:uid="{00000000-0005-0000-0000-0000E41D0000}"/>
    <cellStyle name="40 % - Markeringsfarve6 3 3 6 2 4" xfId="29212" xr:uid="{00000000-0005-0000-0000-0000E51D0000}"/>
    <cellStyle name="40 % - Markeringsfarve6 3 3 6 3" xfId="11466" xr:uid="{00000000-0005-0000-0000-0000E61D0000}"/>
    <cellStyle name="40 % - Markeringsfarve6 3 3 6 3 2" xfId="31949" xr:uid="{00000000-0005-0000-0000-0000E71D0000}"/>
    <cellStyle name="40 % - Markeringsfarve6 3 3 6 3 3" xfId="29214" xr:uid="{00000000-0005-0000-0000-0000E81D0000}"/>
    <cellStyle name="40 % - Markeringsfarve6 3 3 6 4" xfId="29215" xr:uid="{00000000-0005-0000-0000-0000E91D0000}"/>
    <cellStyle name="40 % - Markeringsfarve6 3 3 6 4 2" xfId="33151" xr:uid="{00000000-0005-0000-0000-0000EA1D0000}"/>
    <cellStyle name="40 % - Markeringsfarve6 3 3 6 5" xfId="30570" xr:uid="{00000000-0005-0000-0000-0000EB1D0000}"/>
    <cellStyle name="40 % - Markeringsfarve6 3 3 6 6" xfId="29211" xr:uid="{00000000-0005-0000-0000-0000EC1D0000}"/>
    <cellStyle name="40 % - Markeringsfarve6 3 3 7" xfId="11467" xr:uid="{00000000-0005-0000-0000-0000ED1D0000}"/>
    <cellStyle name="40 % - Markeringsfarve6 3 3 7 2" xfId="11468" xr:uid="{00000000-0005-0000-0000-0000EE1D0000}"/>
    <cellStyle name="40 % - Markeringsfarve6 3 3 7 2 2" xfId="32062" xr:uid="{00000000-0005-0000-0000-0000EF1D0000}"/>
    <cellStyle name="40 % - Markeringsfarve6 3 3 7 2 3" xfId="29217" xr:uid="{00000000-0005-0000-0000-0000F01D0000}"/>
    <cellStyle name="40 % - Markeringsfarve6 3 3 7 3" xfId="30670" xr:uid="{00000000-0005-0000-0000-0000F11D0000}"/>
    <cellStyle name="40 % - Markeringsfarve6 3 3 7 4" xfId="29216" xr:uid="{00000000-0005-0000-0000-0000F21D0000}"/>
    <cellStyle name="40 % - Markeringsfarve6 3 3 8" xfId="11469" xr:uid="{00000000-0005-0000-0000-0000F31D0000}"/>
    <cellStyle name="40 % - Markeringsfarve6 3 3 8 2" xfId="31311" xr:uid="{00000000-0005-0000-0000-0000F41D0000}"/>
    <cellStyle name="40 % - Markeringsfarve6 3 3 8 3" xfId="29218" xr:uid="{00000000-0005-0000-0000-0000F51D0000}"/>
    <cellStyle name="40 % - Markeringsfarve6 3 3 9" xfId="29219" xr:uid="{00000000-0005-0000-0000-0000F61D0000}"/>
    <cellStyle name="40 % - Markeringsfarve6 3 3 9 2" xfId="33022" xr:uid="{00000000-0005-0000-0000-0000F71D0000}"/>
    <cellStyle name="40 % - Markeringsfarve6 3 4" xfId="11470" xr:uid="{00000000-0005-0000-0000-0000F81D0000}"/>
    <cellStyle name="40 % - Markeringsfarve6 3 4 2" xfId="11471" xr:uid="{00000000-0005-0000-0000-0000F91D0000}"/>
    <cellStyle name="40 % - Markeringsfarve6 3 4 2 2" xfId="29222" xr:uid="{00000000-0005-0000-0000-0000FA1D0000}"/>
    <cellStyle name="40 % - Markeringsfarve6 3 4 2 2 2" xfId="32099" xr:uid="{00000000-0005-0000-0000-0000FB1D0000}"/>
    <cellStyle name="40 % - Markeringsfarve6 3 4 2 3" xfId="30703" xr:uid="{00000000-0005-0000-0000-0000FC1D0000}"/>
    <cellStyle name="40 % - Markeringsfarve6 3 4 2 4" xfId="29221" xr:uid="{00000000-0005-0000-0000-0000FD1D0000}"/>
    <cellStyle name="40 % - Markeringsfarve6 3 4 3" xfId="11472" xr:uid="{00000000-0005-0000-0000-0000FE1D0000}"/>
    <cellStyle name="40 % - Markeringsfarve6 3 4 3 2" xfId="31352" xr:uid="{00000000-0005-0000-0000-0000FF1D0000}"/>
    <cellStyle name="40 % - Markeringsfarve6 3 4 3 3" xfId="29223" xr:uid="{00000000-0005-0000-0000-0000001E0000}"/>
    <cellStyle name="40 % - Markeringsfarve6 3 4 4" xfId="29224" xr:uid="{00000000-0005-0000-0000-0000011E0000}"/>
    <cellStyle name="40 % - Markeringsfarve6 3 4 4 2" xfId="32879" xr:uid="{00000000-0005-0000-0000-0000021E0000}"/>
    <cellStyle name="40 % - Markeringsfarve6 3 4 5" xfId="30571" xr:uid="{00000000-0005-0000-0000-0000031E0000}"/>
    <cellStyle name="40 % - Markeringsfarve6 3 4 6" xfId="29220" xr:uid="{00000000-0005-0000-0000-0000041E0000}"/>
    <cellStyle name="40 % - Markeringsfarve6 3 5" xfId="11473" xr:uid="{00000000-0005-0000-0000-0000051E0000}"/>
    <cellStyle name="40 % - Markeringsfarve6 3 5 2" xfId="11474" xr:uid="{00000000-0005-0000-0000-0000061E0000}"/>
    <cellStyle name="40 % - Markeringsfarve6 3 5 2 2" xfId="29227" xr:uid="{00000000-0005-0000-0000-0000071E0000}"/>
    <cellStyle name="40 % - Markeringsfarve6 3 5 2 2 2" xfId="32295" xr:uid="{00000000-0005-0000-0000-0000081E0000}"/>
    <cellStyle name="40 % - Markeringsfarve6 3 5 2 3" xfId="30866" xr:uid="{00000000-0005-0000-0000-0000091E0000}"/>
    <cellStyle name="40 % - Markeringsfarve6 3 5 2 4" xfId="29226" xr:uid="{00000000-0005-0000-0000-00000A1E0000}"/>
    <cellStyle name="40 % - Markeringsfarve6 3 5 3" xfId="11475" xr:uid="{00000000-0005-0000-0000-00000B1E0000}"/>
    <cellStyle name="40 % - Markeringsfarve6 3 5 3 2" xfId="31548" xr:uid="{00000000-0005-0000-0000-00000C1E0000}"/>
    <cellStyle name="40 % - Markeringsfarve6 3 5 3 3" xfId="29228" xr:uid="{00000000-0005-0000-0000-00000D1E0000}"/>
    <cellStyle name="40 % - Markeringsfarve6 3 5 4" xfId="29229" xr:uid="{00000000-0005-0000-0000-00000E1E0000}"/>
    <cellStyle name="40 % - Markeringsfarve6 3 5 4 2" xfId="33079" xr:uid="{00000000-0005-0000-0000-00000F1E0000}"/>
    <cellStyle name="40 % - Markeringsfarve6 3 5 5" xfId="30572" xr:uid="{00000000-0005-0000-0000-0000101E0000}"/>
    <cellStyle name="40 % - Markeringsfarve6 3 5 6" xfId="29225" xr:uid="{00000000-0005-0000-0000-0000111E0000}"/>
    <cellStyle name="40 % - Markeringsfarve6 3 6" xfId="11476" xr:uid="{00000000-0005-0000-0000-0000121E0000}"/>
    <cellStyle name="40 % - Markeringsfarve6 3 6 2" xfId="11477" xr:uid="{00000000-0005-0000-0000-0000131E0000}"/>
    <cellStyle name="40 % - Markeringsfarve6 3 6 2 2" xfId="29232" xr:uid="{00000000-0005-0000-0000-0000141E0000}"/>
    <cellStyle name="40 % - Markeringsfarve6 3 6 2 2 2" xfId="32335" xr:uid="{00000000-0005-0000-0000-0000151E0000}"/>
    <cellStyle name="40 % - Markeringsfarve6 3 6 2 3" xfId="30905" xr:uid="{00000000-0005-0000-0000-0000161E0000}"/>
    <cellStyle name="40 % - Markeringsfarve6 3 6 2 4" xfId="29231" xr:uid="{00000000-0005-0000-0000-0000171E0000}"/>
    <cellStyle name="40 % - Markeringsfarve6 3 6 3" xfId="11478" xr:uid="{00000000-0005-0000-0000-0000181E0000}"/>
    <cellStyle name="40 % - Markeringsfarve6 3 6 3 2" xfId="31634" xr:uid="{00000000-0005-0000-0000-0000191E0000}"/>
    <cellStyle name="40 % - Markeringsfarve6 3 6 3 3" xfId="29233" xr:uid="{00000000-0005-0000-0000-00001A1E0000}"/>
    <cellStyle name="40 % - Markeringsfarve6 3 6 4" xfId="29234" xr:uid="{00000000-0005-0000-0000-00001B1E0000}"/>
    <cellStyle name="40 % - Markeringsfarve6 3 6 4 2" xfId="32732" xr:uid="{00000000-0005-0000-0000-00001C1E0000}"/>
    <cellStyle name="40 % - Markeringsfarve6 3 6 5" xfId="30573" xr:uid="{00000000-0005-0000-0000-00001D1E0000}"/>
    <cellStyle name="40 % - Markeringsfarve6 3 6 6" xfId="29230" xr:uid="{00000000-0005-0000-0000-00001E1E0000}"/>
    <cellStyle name="40 % - Markeringsfarve6 3 7" xfId="11479" xr:uid="{00000000-0005-0000-0000-00001F1E0000}"/>
    <cellStyle name="40 % - Markeringsfarve6 3 7 2" xfId="11480" xr:uid="{00000000-0005-0000-0000-0000201E0000}"/>
    <cellStyle name="40 % - Markeringsfarve6 3 7 2 2" xfId="29237" xr:uid="{00000000-0005-0000-0000-0000211E0000}"/>
    <cellStyle name="40 % - Markeringsfarve6 3 7 2 2 2" xfId="32452" xr:uid="{00000000-0005-0000-0000-0000221E0000}"/>
    <cellStyle name="40 % - Markeringsfarve6 3 7 2 3" xfId="31004" xr:uid="{00000000-0005-0000-0000-0000231E0000}"/>
    <cellStyle name="40 % - Markeringsfarve6 3 7 2 4" xfId="29236" xr:uid="{00000000-0005-0000-0000-0000241E0000}"/>
    <cellStyle name="40 % - Markeringsfarve6 3 7 3" xfId="11481" xr:uid="{00000000-0005-0000-0000-0000251E0000}"/>
    <cellStyle name="40 % - Markeringsfarve6 3 7 3 2" xfId="31751" xr:uid="{00000000-0005-0000-0000-0000261E0000}"/>
    <cellStyle name="40 % - Markeringsfarve6 3 7 3 3" xfId="29238" xr:uid="{00000000-0005-0000-0000-0000271E0000}"/>
    <cellStyle name="40 % - Markeringsfarve6 3 7 4" xfId="29239" xr:uid="{00000000-0005-0000-0000-0000281E0000}"/>
    <cellStyle name="40 % - Markeringsfarve6 3 7 4 2" xfId="33064" xr:uid="{00000000-0005-0000-0000-0000291E0000}"/>
    <cellStyle name="40 % - Markeringsfarve6 3 7 5" xfId="30574" xr:uid="{00000000-0005-0000-0000-00002A1E0000}"/>
    <cellStyle name="40 % - Markeringsfarve6 3 7 6" xfId="29235" xr:uid="{00000000-0005-0000-0000-00002B1E0000}"/>
    <cellStyle name="40 % - Markeringsfarve6 3 8" xfId="11482" xr:uid="{00000000-0005-0000-0000-00002C1E0000}"/>
    <cellStyle name="40 % - Markeringsfarve6 3 8 2" xfId="11483" xr:uid="{00000000-0005-0000-0000-00002D1E0000}"/>
    <cellStyle name="40 % - Markeringsfarve6 3 8 2 2" xfId="29242" xr:uid="{00000000-0005-0000-0000-00002E1E0000}"/>
    <cellStyle name="40 % - Markeringsfarve6 3 8 2 2 2" xfId="32647" xr:uid="{00000000-0005-0000-0000-00002F1E0000}"/>
    <cellStyle name="40 % - Markeringsfarve6 3 8 2 3" xfId="31167" xr:uid="{00000000-0005-0000-0000-0000301E0000}"/>
    <cellStyle name="40 % - Markeringsfarve6 3 8 2 4" xfId="29241" xr:uid="{00000000-0005-0000-0000-0000311E0000}"/>
    <cellStyle name="40 % - Markeringsfarve6 3 8 3" xfId="11484" xr:uid="{00000000-0005-0000-0000-0000321E0000}"/>
    <cellStyle name="40 % - Markeringsfarve6 3 8 3 2" xfId="31947" xr:uid="{00000000-0005-0000-0000-0000331E0000}"/>
    <cellStyle name="40 % - Markeringsfarve6 3 8 3 3" xfId="29243" xr:uid="{00000000-0005-0000-0000-0000341E0000}"/>
    <cellStyle name="40 % - Markeringsfarve6 3 8 4" xfId="29244" xr:uid="{00000000-0005-0000-0000-0000351E0000}"/>
    <cellStyle name="40 % - Markeringsfarve6 3 8 4 2" xfId="32717" xr:uid="{00000000-0005-0000-0000-0000361E0000}"/>
    <cellStyle name="40 % - Markeringsfarve6 3 8 5" xfId="30575" xr:uid="{00000000-0005-0000-0000-0000371E0000}"/>
    <cellStyle name="40 % - Markeringsfarve6 3 8 6" xfId="29240" xr:uid="{00000000-0005-0000-0000-0000381E0000}"/>
    <cellStyle name="40 % - Markeringsfarve6 3 9" xfId="11485" xr:uid="{00000000-0005-0000-0000-0000391E0000}"/>
    <cellStyle name="40 % - Markeringsfarve6 3 9 2" xfId="11486" xr:uid="{00000000-0005-0000-0000-00003A1E0000}"/>
    <cellStyle name="40 % - Markeringsfarve6 3 9 2 2" xfId="31996" xr:uid="{00000000-0005-0000-0000-00003B1E0000}"/>
    <cellStyle name="40 % - Markeringsfarve6 3 9 2 3" xfId="29246" xr:uid="{00000000-0005-0000-0000-00003C1E0000}"/>
    <cellStyle name="40 % - Markeringsfarve6 3 9 3" xfId="30604" xr:uid="{00000000-0005-0000-0000-00003D1E0000}"/>
    <cellStyle name="40 % - Markeringsfarve6 3 9 4" xfId="29245" xr:uid="{00000000-0005-0000-0000-00003E1E0000}"/>
    <cellStyle name="40 % - Markeringsfarve6 4" xfId="922" xr:uid="{00000000-0005-0000-0000-00003F1E0000}"/>
    <cellStyle name="40 % - Markeringsfarve6 4 10" xfId="30576" xr:uid="{00000000-0005-0000-0000-0000401E0000}"/>
    <cellStyle name="40 % - Markeringsfarve6 4 11" xfId="29247" xr:uid="{00000000-0005-0000-0000-0000411E0000}"/>
    <cellStyle name="40 % - Markeringsfarve6 4 2" xfId="923" xr:uid="{00000000-0005-0000-0000-0000421E0000}"/>
    <cellStyle name="40 % - Markeringsfarve6 4 2 2" xfId="11487" xr:uid="{00000000-0005-0000-0000-0000431E0000}"/>
    <cellStyle name="40 % - Markeringsfarve6 4 2 2 2" xfId="29250" xr:uid="{00000000-0005-0000-0000-0000441E0000}"/>
    <cellStyle name="40 % - Markeringsfarve6 4 2 2 2 2" xfId="32124" xr:uid="{00000000-0005-0000-0000-0000451E0000}"/>
    <cellStyle name="40 % - Markeringsfarve6 4 2 2 3" xfId="30724" xr:uid="{00000000-0005-0000-0000-0000461E0000}"/>
    <cellStyle name="40 % - Markeringsfarve6 4 2 2 4" xfId="29249" xr:uid="{00000000-0005-0000-0000-0000471E0000}"/>
    <cellStyle name="40 % - Markeringsfarve6 4 2 3" xfId="11488" xr:uid="{00000000-0005-0000-0000-0000481E0000}"/>
    <cellStyle name="40 % - Markeringsfarve6 4 2 3 2" xfId="31377" xr:uid="{00000000-0005-0000-0000-0000491E0000}"/>
    <cellStyle name="40 % - Markeringsfarve6 4 2 3 3" xfId="29251" xr:uid="{00000000-0005-0000-0000-00004A1E0000}"/>
    <cellStyle name="40 % - Markeringsfarve6 4 2 4" xfId="29252" xr:uid="{00000000-0005-0000-0000-00004B1E0000}"/>
    <cellStyle name="40 % - Markeringsfarve6 4 2 4 2" xfId="33009" xr:uid="{00000000-0005-0000-0000-00004C1E0000}"/>
    <cellStyle name="40 % - Markeringsfarve6 4 2 5" xfId="30577" xr:uid="{00000000-0005-0000-0000-00004D1E0000}"/>
    <cellStyle name="40 % - Markeringsfarve6 4 2 6" xfId="29248" xr:uid="{00000000-0005-0000-0000-00004E1E0000}"/>
    <cellStyle name="40 % - Markeringsfarve6 4 3" xfId="11489" xr:uid="{00000000-0005-0000-0000-00004F1E0000}"/>
    <cellStyle name="40 % - Markeringsfarve6 4 3 2" xfId="11490" xr:uid="{00000000-0005-0000-0000-0000501E0000}"/>
    <cellStyle name="40 % - Markeringsfarve6 4 3 2 2" xfId="29255" xr:uid="{00000000-0005-0000-0000-0000511E0000}"/>
    <cellStyle name="40 % - Markeringsfarve6 4 3 2 2 2" xfId="32298" xr:uid="{00000000-0005-0000-0000-0000521E0000}"/>
    <cellStyle name="40 % - Markeringsfarve6 4 3 2 3" xfId="30869" xr:uid="{00000000-0005-0000-0000-0000531E0000}"/>
    <cellStyle name="40 % - Markeringsfarve6 4 3 2 4" xfId="29254" xr:uid="{00000000-0005-0000-0000-0000541E0000}"/>
    <cellStyle name="40 % - Markeringsfarve6 4 3 3" xfId="11491" xr:uid="{00000000-0005-0000-0000-0000551E0000}"/>
    <cellStyle name="40 % - Markeringsfarve6 4 3 3 2" xfId="31551" xr:uid="{00000000-0005-0000-0000-0000561E0000}"/>
    <cellStyle name="40 % - Markeringsfarve6 4 3 3 3" xfId="29256" xr:uid="{00000000-0005-0000-0000-0000571E0000}"/>
    <cellStyle name="40 % - Markeringsfarve6 4 3 4" xfId="29257" xr:uid="{00000000-0005-0000-0000-0000581E0000}"/>
    <cellStyle name="40 % - Markeringsfarve6 4 3 4 2" xfId="33210" xr:uid="{00000000-0005-0000-0000-0000591E0000}"/>
    <cellStyle name="40 % - Markeringsfarve6 4 3 5" xfId="30578" xr:uid="{00000000-0005-0000-0000-00005A1E0000}"/>
    <cellStyle name="40 % - Markeringsfarve6 4 3 6" xfId="29253" xr:uid="{00000000-0005-0000-0000-00005B1E0000}"/>
    <cellStyle name="40 % - Markeringsfarve6 4 4" xfId="11492" xr:uid="{00000000-0005-0000-0000-00005C1E0000}"/>
    <cellStyle name="40 % - Markeringsfarve6 4 4 2" xfId="11493" xr:uid="{00000000-0005-0000-0000-00005D1E0000}"/>
    <cellStyle name="40 % - Markeringsfarve6 4 4 2 2" xfId="29260" xr:uid="{00000000-0005-0000-0000-00005E1E0000}"/>
    <cellStyle name="40 % - Markeringsfarve6 4 4 2 2 2" xfId="32360" xr:uid="{00000000-0005-0000-0000-00005F1E0000}"/>
    <cellStyle name="40 % - Markeringsfarve6 4 4 2 3" xfId="30926" xr:uid="{00000000-0005-0000-0000-0000601E0000}"/>
    <cellStyle name="40 % - Markeringsfarve6 4 4 2 4" xfId="29259" xr:uid="{00000000-0005-0000-0000-0000611E0000}"/>
    <cellStyle name="40 % - Markeringsfarve6 4 4 3" xfId="11494" xr:uid="{00000000-0005-0000-0000-0000621E0000}"/>
    <cellStyle name="40 % - Markeringsfarve6 4 4 3 2" xfId="31659" xr:uid="{00000000-0005-0000-0000-0000631E0000}"/>
    <cellStyle name="40 % - Markeringsfarve6 4 4 3 3" xfId="29261" xr:uid="{00000000-0005-0000-0000-0000641E0000}"/>
    <cellStyle name="40 % - Markeringsfarve6 4 4 4" xfId="29262" xr:uid="{00000000-0005-0000-0000-0000651E0000}"/>
    <cellStyle name="40 % - Markeringsfarve6 4 4 4 2" xfId="32936" xr:uid="{00000000-0005-0000-0000-0000661E0000}"/>
    <cellStyle name="40 % - Markeringsfarve6 4 4 5" xfId="30579" xr:uid="{00000000-0005-0000-0000-0000671E0000}"/>
    <cellStyle name="40 % - Markeringsfarve6 4 4 6" xfId="29258" xr:uid="{00000000-0005-0000-0000-0000681E0000}"/>
    <cellStyle name="40 % - Markeringsfarve6 4 5" xfId="11495" xr:uid="{00000000-0005-0000-0000-0000691E0000}"/>
    <cellStyle name="40 % - Markeringsfarve6 4 5 2" xfId="11496" xr:uid="{00000000-0005-0000-0000-00006A1E0000}"/>
    <cellStyle name="40 % - Markeringsfarve6 4 5 2 2" xfId="29265" xr:uid="{00000000-0005-0000-0000-00006B1E0000}"/>
    <cellStyle name="40 % - Markeringsfarve6 4 5 2 2 2" xfId="32477" xr:uid="{00000000-0005-0000-0000-00006C1E0000}"/>
    <cellStyle name="40 % - Markeringsfarve6 4 5 2 3" xfId="31025" xr:uid="{00000000-0005-0000-0000-00006D1E0000}"/>
    <cellStyle name="40 % - Markeringsfarve6 4 5 2 4" xfId="29264" xr:uid="{00000000-0005-0000-0000-00006E1E0000}"/>
    <cellStyle name="40 % - Markeringsfarve6 4 5 3" xfId="11497" xr:uid="{00000000-0005-0000-0000-00006F1E0000}"/>
    <cellStyle name="40 % - Markeringsfarve6 4 5 3 2" xfId="31776" xr:uid="{00000000-0005-0000-0000-0000701E0000}"/>
    <cellStyle name="40 % - Markeringsfarve6 4 5 3 3" xfId="29266" xr:uid="{00000000-0005-0000-0000-0000711E0000}"/>
    <cellStyle name="40 % - Markeringsfarve6 4 5 4" xfId="29267" xr:uid="{00000000-0005-0000-0000-0000721E0000}"/>
    <cellStyle name="40 % - Markeringsfarve6 4 5 4 2" xfId="33177" xr:uid="{00000000-0005-0000-0000-0000731E0000}"/>
    <cellStyle name="40 % - Markeringsfarve6 4 5 5" xfId="30580" xr:uid="{00000000-0005-0000-0000-0000741E0000}"/>
    <cellStyle name="40 % - Markeringsfarve6 4 5 6" xfId="29263" xr:uid="{00000000-0005-0000-0000-0000751E0000}"/>
    <cellStyle name="40 % - Markeringsfarve6 4 6" xfId="11498" xr:uid="{00000000-0005-0000-0000-0000761E0000}"/>
    <cellStyle name="40 % - Markeringsfarve6 4 6 2" xfId="11499" xr:uid="{00000000-0005-0000-0000-0000771E0000}"/>
    <cellStyle name="40 % - Markeringsfarve6 4 6 2 2" xfId="29270" xr:uid="{00000000-0005-0000-0000-0000781E0000}"/>
    <cellStyle name="40 % - Markeringsfarve6 4 6 2 2 2" xfId="32650" xr:uid="{00000000-0005-0000-0000-0000791E0000}"/>
    <cellStyle name="40 % - Markeringsfarve6 4 6 2 3" xfId="31170" xr:uid="{00000000-0005-0000-0000-00007A1E0000}"/>
    <cellStyle name="40 % - Markeringsfarve6 4 6 2 4" xfId="29269" xr:uid="{00000000-0005-0000-0000-00007B1E0000}"/>
    <cellStyle name="40 % - Markeringsfarve6 4 6 3" xfId="11500" xr:uid="{00000000-0005-0000-0000-00007C1E0000}"/>
    <cellStyle name="40 % - Markeringsfarve6 4 6 3 2" xfId="31950" xr:uid="{00000000-0005-0000-0000-00007D1E0000}"/>
    <cellStyle name="40 % - Markeringsfarve6 4 6 3 3" xfId="29271" xr:uid="{00000000-0005-0000-0000-00007E1E0000}"/>
    <cellStyle name="40 % - Markeringsfarve6 4 6 4" xfId="29272" xr:uid="{00000000-0005-0000-0000-00007F1E0000}"/>
    <cellStyle name="40 % - Markeringsfarve6 4 6 4 2" xfId="32906" xr:uid="{00000000-0005-0000-0000-0000801E0000}"/>
    <cellStyle name="40 % - Markeringsfarve6 4 6 5" xfId="30581" xr:uid="{00000000-0005-0000-0000-0000811E0000}"/>
    <cellStyle name="40 % - Markeringsfarve6 4 6 6" xfId="29268" xr:uid="{00000000-0005-0000-0000-0000821E0000}"/>
    <cellStyle name="40 % - Markeringsfarve6 4 7" xfId="11501" xr:uid="{00000000-0005-0000-0000-0000831E0000}"/>
    <cellStyle name="40 % - Markeringsfarve6 4 7 2" xfId="11502" xr:uid="{00000000-0005-0000-0000-0000841E0000}"/>
    <cellStyle name="40 % - Markeringsfarve6 4 7 2 2" xfId="32017" xr:uid="{00000000-0005-0000-0000-0000851E0000}"/>
    <cellStyle name="40 % - Markeringsfarve6 4 7 2 3" xfId="29274" xr:uid="{00000000-0005-0000-0000-0000861E0000}"/>
    <cellStyle name="40 % - Markeringsfarve6 4 7 3" xfId="30625" xr:uid="{00000000-0005-0000-0000-0000871E0000}"/>
    <cellStyle name="40 % - Markeringsfarve6 4 7 4" xfId="29273" xr:uid="{00000000-0005-0000-0000-0000881E0000}"/>
    <cellStyle name="40 % - Markeringsfarve6 4 8" xfId="11503" xr:uid="{00000000-0005-0000-0000-0000891E0000}"/>
    <cellStyle name="40 % - Markeringsfarve6 4 8 2" xfId="31258" xr:uid="{00000000-0005-0000-0000-00008A1E0000}"/>
    <cellStyle name="40 % - Markeringsfarve6 4 8 3" xfId="29275" xr:uid="{00000000-0005-0000-0000-00008B1E0000}"/>
    <cellStyle name="40 % - Markeringsfarve6 4 9" xfId="29276" xr:uid="{00000000-0005-0000-0000-00008C1E0000}"/>
    <cellStyle name="40 % - Markeringsfarve6 4 9 2" xfId="32672" xr:uid="{00000000-0005-0000-0000-00008D1E0000}"/>
    <cellStyle name="40 % - Markeringsfarve6 5" xfId="924" xr:uid="{00000000-0005-0000-0000-00008E1E0000}"/>
    <cellStyle name="40 % - Markeringsfarve6 5 10" xfId="30582" xr:uid="{00000000-0005-0000-0000-00008F1E0000}"/>
    <cellStyle name="40 % - Markeringsfarve6 5 11" xfId="29277" xr:uid="{00000000-0005-0000-0000-0000901E0000}"/>
    <cellStyle name="40 % - Markeringsfarve6 5 2" xfId="925" xr:uid="{00000000-0005-0000-0000-0000911E0000}"/>
    <cellStyle name="40 % - Markeringsfarve6 5 2 2" xfId="11504" xr:uid="{00000000-0005-0000-0000-0000921E0000}"/>
    <cellStyle name="40 % - Markeringsfarve6 5 2 2 2" xfId="29280" xr:uid="{00000000-0005-0000-0000-0000931E0000}"/>
    <cellStyle name="40 % - Markeringsfarve6 5 2 2 2 2" xfId="32163" xr:uid="{00000000-0005-0000-0000-0000941E0000}"/>
    <cellStyle name="40 % - Markeringsfarve6 5 2 2 3" xfId="30757" xr:uid="{00000000-0005-0000-0000-0000951E0000}"/>
    <cellStyle name="40 % - Markeringsfarve6 5 2 2 4" xfId="29279" xr:uid="{00000000-0005-0000-0000-0000961E0000}"/>
    <cellStyle name="40 % - Markeringsfarve6 5 2 3" xfId="11505" xr:uid="{00000000-0005-0000-0000-0000971E0000}"/>
    <cellStyle name="40 % - Markeringsfarve6 5 2 3 2" xfId="31416" xr:uid="{00000000-0005-0000-0000-0000981E0000}"/>
    <cellStyle name="40 % - Markeringsfarve6 5 2 3 3" xfId="29281" xr:uid="{00000000-0005-0000-0000-0000991E0000}"/>
    <cellStyle name="40 % - Markeringsfarve6 5 2 4" xfId="29282" xr:uid="{00000000-0005-0000-0000-00009A1E0000}"/>
    <cellStyle name="40 % - Markeringsfarve6 5 2 4 2" xfId="32865" xr:uid="{00000000-0005-0000-0000-00009B1E0000}"/>
    <cellStyle name="40 % - Markeringsfarve6 5 2 5" xfId="30583" xr:uid="{00000000-0005-0000-0000-00009C1E0000}"/>
    <cellStyle name="40 % - Markeringsfarve6 5 2 6" xfId="29278" xr:uid="{00000000-0005-0000-0000-00009D1E0000}"/>
    <cellStyle name="40 % - Markeringsfarve6 5 3" xfId="11506" xr:uid="{00000000-0005-0000-0000-00009E1E0000}"/>
    <cellStyle name="40 % - Markeringsfarve6 5 3 2" xfId="11507" xr:uid="{00000000-0005-0000-0000-00009F1E0000}"/>
    <cellStyle name="40 % - Markeringsfarve6 5 3 2 2" xfId="29285" xr:uid="{00000000-0005-0000-0000-0000A01E0000}"/>
    <cellStyle name="40 % - Markeringsfarve6 5 3 2 2 2" xfId="32299" xr:uid="{00000000-0005-0000-0000-0000A11E0000}"/>
    <cellStyle name="40 % - Markeringsfarve6 5 3 2 3" xfId="30870" xr:uid="{00000000-0005-0000-0000-0000A21E0000}"/>
    <cellStyle name="40 % - Markeringsfarve6 5 3 2 4" xfId="29284" xr:uid="{00000000-0005-0000-0000-0000A31E0000}"/>
    <cellStyle name="40 % - Markeringsfarve6 5 3 3" xfId="11508" xr:uid="{00000000-0005-0000-0000-0000A41E0000}"/>
    <cellStyle name="40 % - Markeringsfarve6 5 3 3 2" xfId="31552" xr:uid="{00000000-0005-0000-0000-0000A51E0000}"/>
    <cellStyle name="40 % - Markeringsfarve6 5 3 3 3" xfId="29286" xr:uid="{00000000-0005-0000-0000-0000A61E0000}"/>
    <cellStyle name="40 % - Markeringsfarve6 5 3 4" xfId="29287" xr:uid="{00000000-0005-0000-0000-0000A71E0000}"/>
    <cellStyle name="40 % - Markeringsfarve6 5 3 4 2" xfId="33078" xr:uid="{00000000-0005-0000-0000-0000A81E0000}"/>
    <cellStyle name="40 % - Markeringsfarve6 5 3 5" xfId="30584" xr:uid="{00000000-0005-0000-0000-0000A91E0000}"/>
    <cellStyle name="40 % - Markeringsfarve6 5 3 6" xfId="29283" xr:uid="{00000000-0005-0000-0000-0000AA1E0000}"/>
    <cellStyle name="40 % - Markeringsfarve6 5 4" xfId="11509" xr:uid="{00000000-0005-0000-0000-0000AB1E0000}"/>
    <cellStyle name="40 % - Markeringsfarve6 5 4 2" xfId="11510" xr:uid="{00000000-0005-0000-0000-0000AC1E0000}"/>
    <cellStyle name="40 % - Markeringsfarve6 5 4 2 2" xfId="29290" xr:uid="{00000000-0005-0000-0000-0000AD1E0000}"/>
    <cellStyle name="40 % - Markeringsfarve6 5 4 2 2 2" xfId="32399" xr:uid="{00000000-0005-0000-0000-0000AE1E0000}"/>
    <cellStyle name="40 % - Markeringsfarve6 5 4 2 3" xfId="30959" xr:uid="{00000000-0005-0000-0000-0000AF1E0000}"/>
    <cellStyle name="40 % - Markeringsfarve6 5 4 2 4" xfId="29289" xr:uid="{00000000-0005-0000-0000-0000B01E0000}"/>
    <cellStyle name="40 % - Markeringsfarve6 5 4 3" xfId="11511" xr:uid="{00000000-0005-0000-0000-0000B11E0000}"/>
    <cellStyle name="40 % - Markeringsfarve6 5 4 3 2" xfId="31698" xr:uid="{00000000-0005-0000-0000-0000B21E0000}"/>
    <cellStyle name="40 % - Markeringsfarve6 5 4 3 3" xfId="29291" xr:uid="{00000000-0005-0000-0000-0000B31E0000}"/>
    <cellStyle name="40 % - Markeringsfarve6 5 4 4" xfId="29292" xr:uid="{00000000-0005-0000-0000-0000B41E0000}"/>
    <cellStyle name="40 % - Markeringsfarve6 5 4 4 2" xfId="32731" xr:uid="{00000000-0005-0000-0000-0000B51E0000}"/>
    <cellStyle name="40 % - Markeringsfarve6 5 4 5" xfId="30585" xr:uid="{00000000-0005-0000-0000-0000B61E0000}"/>
    <cellStyle name="40 % - Markeringsfarve6 5 4 6" xfId="29288" xr:uid="{00000000-0005-0000-0000-0000B71E0000}"/>
    <cellStyle name="40 % - Markeringsfarve6 5 5" xfId="11512" xr:uid="{00000000-0005-0000-0000-0000B81E0000}"/>
    <cellStyle name="40 % - Markeringsfarve6 5 5 2" xfId="11513" xr:uid="{00000000-0005-0000-0000-0000B91E0000}"/>
    <cellStyle name="40 % - Markeringsfarve6 5 5 2 2" xfId="29295" xr:uid="{00000000-0005-0000-0000-0000BA1E0000}"/>
    <cellStyle name="40 % - Markeringsfarve6 5 5 2 2 2" xfId="32516" xr:uid="{00000000-0005-0000-0000-0000BB1E0000}"/>
    <cellStyle name="40 % - Markeringsfarve6 5 5 2 3" xfId="31058" xr:uid="{00000000-0005-0000-0000-0000BC1E0000}"/>
    <cellStyle name="40 % - Markeringsfarve6 5 5 2 4" xfId="29294" xr:uid="{00000000-0005-0000-0000-0000BD1E0000}"/>
    <cellStyle name="40 % - Markeringsfarve6 5 5 3" xfId="11514" xr:uid="{00000000-0005-0000-0000-0000BE1E0000}"/>
    <cellStyle name="40 % - Markeringsfarve6 5 5 3 2" xfId="31815" xr:uid="{00000000-0005-0000-0000-0000BF1E0000}"/>
    <cellStyle name="40 % - Markeringsfarve6 5 5 3 3" xfId="29296" xr:uid="{00000000-0005-0000-0000-0000C01E0000}"/>
    <cellStyle name="40 % - Markeringsfarve6 5 5 4" xfId="29297" xr:uid="{00000000-0005-0000-0000-0000C11E0000}"/>
    <cellStyle name="40 % - Markeringsfarve6 5 5 4 2" xfId="33049" xr:uid="{00000000-0005-0000-0000-0000C21E0000}"/>
    <cellStyle name="40 % - Markeringsfarve6 5 5 5" xfId="30586" xr:uid="{00000000-0005-0000-0000-0000C31E0000}"/>
    <cellStyle name="40 % - Markeringsfarve6 5 5 6" xfId="29293" xr:uid="{00000000-0005-0000-0000-0000C41E0000}"/>
    <cellStyle name="40 % - Markeringsfarve6 5 6" xfId="11515" xr:uid="{00000000-0005-0000-0000-0000C51E0000}"/>
    <cellStyle name="40 % - Markeringsfarve6 5 6 2" xfId="11516" xr:uid="{00000000-0005-0000-0000-0000C61E0000}"/>
    <cellStyle name="40 % - Markeringsfarve6 5 6 2 2" xfId="29300" xr:uid="{00000000-0005-0000-0000-0000C71E0000}"/>
    <cellStyle name="40 % - Markeringsfarve6 5 6 2 2 2" xfId="32651" xr:uid="{00000000-0005-0000-0000-0000C81E0000}"/>
    <cellStyle name="40 % - Markeringsfarve6 5 6 2 3" xfId="31171" xr:uid="{00000000-0005-0000-0000-0000C91E0000}"/>
    <cellStyle name="40 % - Markeringsfarve6 5 6 2 4" xfId="29299" xr:uid="{00000000-0005-0000-0000-0000CA1E0000}"/>
    <cellStyle name="40 % - Markeringsfarve6 5 6 3" xfId="11517" xr:uid="{00000000-0005-0000-0000-0000CB1E0000}"/>
    <cellStyle name="40 % - Markeringsfarve6 5 6 3 2" xfId="31951" xr:uid="{00000000-0005-0000-0000-0000CC1E0000}"/>
    <cellStyle name="40 % - Markeringsfarve6 5 6 3 3" xfId="29301" xr:uid="{00000000-0005-0000-0000-0000CD1E0000}"/>
    <cellStyle name="40 % - Markeringsfarve6 5 6 4" xfId="29302" xr:uid="{00000000-0005-0000-0000-0000CE1E0000}"/>
    <cellStyle name="40 % - Markeringsfarve6 5 6 4 2" xfId="32702" xr:uid="{00000000-0005-0000-0000-0000CF1E0000}"/>
    <cellStyle name="40 % - Markeringsfarve6 5 6 5" xfId="30587" xr:uid="{00000000-0005-0000-0000-0000D01E0000}"/>
    <cellStyle name="40 % - Markeringsfarve6 5 6 6" xfId="29298" xr:uid="{00000000-0005-0000-0000-0000D11E0000}"/>
    <cellStyle name="40 % - Markeringsfarve6 5 7" xfId="11518" xr:uid="{00000000-0005-0000-0000-0000D21E0000}"/>
    <cellStyle name="40 % - Markeringsfarve6 5 7 2" xfId="11519" xr:uid="{00000000-0005-0000-0000-0000D31E0000}"/>
    <cellStyle name="40 % - Markeringsfarve6 5 7 2 2" xfId="32050" xr:uid="{00000000-0005-0000-0000-0000D41E0000}"/>
    <cellStyle name="40 % - Markeringsfarve6 5 7 2 3" xfId="29304" xr:uid="{00000000-0005-0000-0000-0000D51E0000}"/>
    <cellStyle name="40 % - Markeringsfarve6 5 7 3" xfId="30658" xr:uid="{00000000-0005-0000-0000-0000D61E0000}"/>
    <cellStyle name="40 % - Markeringsfarve6 5 7 4" xfId="29303" xr:uid="{00000000-0005-0000-0000-0000D71E0000}"/>
    <cellStyle name="40 % - Markeringsfarve6 5 8" xfId="11520" xr:uid="{00000000-0005-0000-0000-0000D81E0000}"/>
    <cellStyle name="40 % - Markeringsfarve6 5 8 2" xfId="31297" xr:uid="{00000000-0005-0000-0000-0000D91E0000}"/>
    <cellStyle name="40 % - Markeringsfarve6 5 8 3" xfId="29305" xr:uid="{00000000-0005-0000-0000-0000DA1E0000}"/>
    <cellStyle name="40 % - Markeringsfarve6 5 9" xfId="29306" xr:uid="{00000000-0005-0000-0000-0000DB1E0000}"/>
    <cellStyle name="40 % - Markeringsfarve6 5 9 2" xfId="33138" xr:uid="{00000000-0005-0000-0000-0000DC1E0000}"/>
    <cellStyle name="40 % - Markeringsfarve6 6" xfId="926" xr:uid="{00000000-0005-0000-0000-0000DD1E0000}"/>
    <cellStyle name="40 % - Markeringsfarve6 6 2" xfId="927" xr:uid="{00000000-0005-0000-0000-0000DE1E0000}"/>
    <cellStyle name="40 % - Markeringsfarve6 6 2 2" xfId="29309" xr:uid="{00000000-0005-0000-0000-0000DF1E0000}"/>
    <cellStyle name="40 % - Markeringsfarve6 6 2 2 2" xfId="32085" xr:uid="{00000000-0005-0000-0000-0000E01E0000}"/>
    <cellStyle name="40 % - Markeringsfarve6 6 2 3" xfId="30691" xr:uid="{00000000-0005-0000-0000-0000E11E0000}"/>
    <cellStyle name="40 % - Markeringsfarve6 6 2 4" xfId="29308" xr:uid="{00000000-0005-0000-0000-0000E21E0000}"/>
    <cellStyle name="40 % - Markeringsfarve6 6 3" xfId="11521" xr:uid="{00000000-0005-0000-0000-0000E31E0000}"/>
    <cellStyle name="40 % - Markeringsfarve6 6 3 2" xfId="31338" xr:uid="{00000000-0005-0000-0000-0000E41E0000}"/>
    <cellStyle name="40 % - Markeringsfarve6 6 3 3" xfId="29310" xr:uid="{00000000-0005-0000-0000-0000E51E0000}"/>
    <cellStyle name="40 % - Markeringsfarve6 6 4" xfId="29311" xr:uid="{00000000-0005-0000-0000-0000E61E0000}"/>
    <cellStyle name="40 % - Markeringsfarve6 6 4 2" xfId="31564" xr:uid="{00000000-0005-0000-0000-0000E71E0000}"/>
    <cellStyle name="40 % - Markeringsfarve6 6 5" xfId="30588" xr:uid="{00000000-0005-0000-0000-0000E81E0000}"/>
    <cellStyle name="40 % - Markeringsfarve6 6 6" xfId="29307" xr:uid="{00000000-0005-0000-0000-0000E91E0000}"/>
    <cellStyle name="40 % - Markeringsfarve6 7" xfId="928" xr:uid="{00000000-0005-0000-0000-0000EA1E0000}"/>
    <cellStyle name="40 % - Markeringsfarve6 7 2" xfId="11522" xr:uid="{00000000-0005-0000-0000-0000EB1E0000}"/>
    <cellStyle name="40 % - Markeringsfarve6 7 2 2" xfId="29314" xr:uid="{00000000-0005-0000-0000-0000EC1E0000}"/>
    <cellStyle name="40 % - Markeringsfarve6 7 2 2 2" xfId="32291" xr:uid="{00000000-0005-0000-0000-0000ED1E0000}"/>
    <cellStyle name="40 % - Markeringsfarve6 7 2 3" xfId="30862" xr:uid="{00000000-0005-0000-0000-0000EE1E0000}"/>
    <cellStyle name="40 % - Markeringsfarve6 7 2 4" xfId="29313" xr:uid="{00000000-0005-0000-0000-0000EF1E0000}"/>
    <cellStyle name="40 % - Markeringsfarve6 7 3" xfId="11523" xr:uid="{00000000-0005-0000-0000-0000F01E0000}"/>
    <cellStyle name="40 % - Markeringsfarve6 7 3 2" xfId="31544" xr:uid="{00000000-0005-0000-0000-0000F11E0000}"/>
    <cellStyle name="40 % - Markeringsfarve6 7 3 3" xfId="29315" xr:uid="{00000000-0005-0000-0000-0000F21E0000}"/>
    <cellStyle name="40 % - Markeringsfarve6 7 4" xfId="29316" xr:uid="{00000000-0005-0000-0000-0000F31E0000}"/>
    <cellStyle name="40 % - Markeringsfarve6 7 4 2" xfId="31189" xr:uid="{00000000-0005-0000-0000-0000F41E0000}"/>
    <cellStyle name="40 % - Markeringsfarve6 7 5" xfId="30589" xr:uid="{00000000-0005-0000-0000-0000F51E0000}"/>
    <cellStyle name="40 % - Markeringsfarve6 7 6" xfId="29312" xr:uid="{00000000-0005-0000-0000-0000F61E0000}"/>
    <cellStyle name="40 % - Markeringsfarve6 8" xfId="11524" xr:uid="{00000000-0005-0000-0000-0000F71E0000}"/>
    <cellStyle name="40 % - Markeringsfarve6 8 2" xfId="11525" xr:uid="{00000000-0005-0000-0000-0000F81E0000}"/>
    <cellStyle name="40 % - Markeringsfarve6 8 2 2" xfId="29319" xr:uid="{00000000-0005-0000-0000-0000F91E0000}"/>
    <cellStyle name="40 % - Markeringsfarve6 8 2 2 2" xfId="32321" xr:uid="{00000000-0005-0000-0000-0000FA1E0000}"/>
    <cellStyle name="40 % - Markeringsfarve6 8 2 3" xfId="30893" xr:uid="{00000000-0005-0000-0000-0000FB1E0000}"/>
    <cellStyle name="40 % - Markeringsfarve6 8 2 4" xfId="29318" xr:uid="{00000000-0005-0000-0000-0000FC1E0000}"/>
    <cellStyle name="40 % - Markeringsfarve6 8 3" xfId="11526" xr:uid="{00000000-0005-0000-0000-0000FD1E0000}"/>
    <cellStyle name="40 % - Markeringsfarve6 8 3 2" xfId="31620" xr:uid="{00000000-0005-0000-0000-0000FE1E0000}"/>
    <cellStyle name="40 % - Markeringsfarve6 8 3 3" xfId="29320" xr:uid="{00000000-0005-0000-0000-0000FF1E0000}"/>
    <cellStyle name="40 % - Markeringsfarve6 8 4" xfId="29321" xr:uid="{00000000-0005-0000-0000-0000001F0000}"/>
    <cellStyle name="40 % - Markeringsfarve6 8 4 2" xfId="32999" xr:uid="{00000000-0005-0000-0000-0000011F0000}"/>
    <cellStyle name="40 % - Markeringsfarve6 8 5" xfId="30590" xr:uid="{00000000-0005-0000-0000-0000021F0000}"/>
    <cellStyle name="40 % - Markeringsfarve6 8 6" xfId="29317" xr:uid="{00000000-0005-0000-0000-0000031F0000}"/>
    <cellStyle name="40 % - Markeringsfarve6 9" xfId="11527" xr:uid="{00000000-0005-0000-0000-0000041F0000}"/>
    <cellStyle name="40 % - Markeringsfarve6 9 2" xfId="11528" xr:uid="{00000000-0005-0000-0000-0000051F0000}"/>
    <cellStyle name="40 % - Markeringsfarve6 9 2 2" xfId="29324" xr:uid="{00000000-0005-0000-0000-0000061F0000}"/>
    <cellStyle name="40 % - Markeringsfarve6 9 2 2 2" xfId="32438" xr:uid="{00000000-0005-0000-0000-0000071F0000}"/>
    <cellStyle name="40 % - Markeringsfarve6 9 2 3" xfId="30992" xr:uid="{00000000-0005-0000-0000-0000081F0000}"/>
    <cellStyle name="40 % - Markeringsfarve6 9 2 4" xfId="29323" xr:uid="{00000000-0005-0000-0000-0000091F0000}"/>
    <cellStyle name="40 % - Markeringsfarve6 9 3" xfId="11529" xr:uid="{00000000-0005-0000-0000-00000A1F0000}"/>
    <cellStyle name="40 % - Markeringsfarve6 9 3 2" xfId="31737" xr:uid="{00000000-0005-0000-0000-00000B1F0000}"/>
    <cellStyle name="40 % - Markeringsfarve6 9 3 3" xfId="29325" xr:uid="{00000000-0005-0000-0000-00000C1F0000}"/>
    <cellStyle name="40 % - Markeringsfarve6 9 4" xfId="29326" xr:uid="{00000000-0005-0000-0000-00000D1F0000}"/>
    <cellStyle name="40 % - Markeringsfarve6 9 4 2" xfId="33208" xr:uid="{00000000-0005-0000-0000-00000E1F0000}"/>
    <cellStyle name="40 % - Markeringsfarve6 9 5" xfId="30591" xr:uid="{00000000-0005-0000-0000-00000F1F0000}"/>
    <cellStyle name="40 % - Markeringsfarve6 9 6" xfId="29322" xr:uid="{00000000-0005-0000-0000-0000101F0000}"/>
    <cellStyle name="40% - Accent1 2" xfId="929" xr:uid="{00000000-0005-0000-0000-0000111F0000}"/>
    <cellStyle name="40% - Accent2 2" xfId="930" xr:uid="{00000000-0005-0000-0000-0000121F0000}"/>
    <cellStyle name="40% - Accent2 3" xfId="26537" xr:uid="{00000000-0005-0000-0000-0000131F0000}"/>
    <cellStyle name="40% - Accent3 2" xfId="931" xr:uid="{00000000-0005-0000-0000-0000141F0000}"/>
    <cellStyle name="40% - Accent4 2" xfId="932" xr:uid="{00000000-0005-0000-0000-0000151F0000}"/>
    <cellStyle name="40% - Accent5 2" xfId="933" xr:uid="{00000000-0005-0000-0000-0000161F0000}"/>
    <cellStyle name="40% - Accent6 2" xfId="934" xr:uid="{00000000-0005-0000-0000-0000171F0000}"/>
    <cellStyle name="40% - Colore 1" xfId="15" xr:uid="{00000000-0005-0000-0000-0000181F0000}"/>
    <cellStyle name="40% - Colore 1 2" xfId="935" xr:uid="{00000000-0005-0000-0000-0000191F0000}"/>
    <cellStyle name="40% - Colore 2" xfId="16" xr:uid="{00000000-0005-0000-0000-00001A1F0000}"/>
    <cellStyle name="40% - Colore 2 2" xfId="936" xr:uid="{00000000-0005-0000-0000-00001B1F0000}"/>
    <cellStyle name="40% - Colore 3" xfId="17" xr:uid="{00000000-0005-0000-0000-00001C1F0000}"/>
    <cellStyle name="40% - Colore 3 2" xfId="937" xr:uid="{00000000-0005-0000-0000-00001D1F0000}"/>
    <cellStyle name="40% - Colore 4" xfId="18" xr:uid="{00000000-0005-0000-0000-00001E1F0000}"/>
    <cellStyle name="40% - Colore 4 2" xfId="938" xr:uid="{00000000-0005-0000-0000-00001F1F0000}"/>
    <cellStyle name="40% - Colore 5" xfId="19" xr:uid="{00000000-0005-0000-0000-0000201F0000}"/>
    <cellStyle name="40% - Colore 5 2" xfId="939" xr:uid="{00000000-0005-0000-0000-0000211F0000}"/>
    <cellStyle name="40% - Colore 6" xfId="20" xr:uid="{00000000-0005-0000-0000-0000221F0000}"/>
    <cellStyle name="40% - Colore 6 2" xfId="940" xr:uid="{00000000-0005-0000-0000-0000231F0000}"/>
    <cellStyle name="5x indented GHG Textfiels" xfId="941" xr:uid="{00000000-0005-0000-0000-0000241F0000}"/>
    <cellStyle name="5x indented GHG Textfiels 2" xfId="942" xr:uid="{00000000-0005-0000-0000-0000251F0000}"/>
    <cellStyle name="5x indented GHG Textfiels 3" xfId="29327" xr:uid="{00000000-0005-0000-0000-0000261F0000}"/>
    <cellStyle name="60 % - Markeringsfarve1" xfId="943" xr:uid="{00000000-0005-0000-0000-0000271F0000}"/>
    <cellStyle name="60 % - Markeringsfarve1 2" xfId="29329" xr:uid="{00000000-0005-0000-0000-0000281F0000}"/>
    <cellStyle name="60 % - Markeringsfarve1 3" xfId="29330" xr:uid="{00000000-0005-0000-0000-0000291F0000}"/>
    <cellStyle name="60 % - Markeringsfarve1 4" xfId="29331" xr:uid="{00000000-0005-0000-0000-00002A1F0000}"/>
    <cellStyle name="60 % - Markeringsfarve1 5" xfId="29332" xr:uid="{00000000-0005-0000-0000-00002B1F0000}"/>
    <cellStyle name="60 % - Markeringsfarve1 5 2" xfId="33018" xr:uid="{00000000-0005-0000-0000-00002C1F0000}"/>
    <cellStyle name="60 % - Markeringsfarve1 6" xfId="29894" xr:uid="{00000000-0005-0000-0000-00002D1F0000}"/>
    <cellStyle name="60 % - Markeringsfarve1 7" xfId="29328" xr:uid="{00000000-0005-0000-0000-00002E1F0000}"/>
    <cellStyle name="60 % - Markeringsfarve2" xfId="944" xr:uid="{00000000-0005-0000-0000-00002F1F0000}"/>
    <cellStyle name="60 % - Markeringsfarve2 2" xfId="29334" xr:uid="{00000000-0005-0000-0000-0000301F0000}"/>
    <cellStyle name="60 % - Markeringsfarve2 3" xfId="29335" xr:uid="{00000000-0005-0000-0000-0000311F0000}"/>
    <cellStyle name="60 % - Markeringsfarve2 4" xfId="29336" xr:uid="{00000000-0005-0000-0000-0000321F0000}"/>
    <cellStyle name="60 % - Markeringsfarve2 5" xfId="29337" xr:uid="{00000000-0005-0000-0000-0000331F0000}"/>
    <cellStyle name="60 % - Markeringsfarve2 5 2" xfId="33186" xr:uid="{00000000-0005-0000-0000-0000341F0000}"/>
    <cellStyle name="60 % - Markeringsfarve2 6" xfId="29898" xr:uid="{00000000-0005-0000-0000-0000351F0000}"/>
    <cellStyle name="60 % - Markeringsfarve2 7" xfId="29333" xr:uid="{00000000-0005-0000-0000-0000361F0000}"/>
    <cellStyle name="60 % - Markeringsfarve3" xfId="945" xr:uid="{00000000-0005-0000-0000-0000371F0000}"/>
    <cellStyle name="60 % - Markeringsfarve3 2" xfId="11530" xr:uid="{00000000-0005-0000-0000-0000381F0000}"/>
    <cellStyle name="60 % - Markeringsfarve3 2 2" xfId="29340" xr:uid="{00000000-0005-0000-0000-0000391F0000}"/>
    <cellStyle name="60 % - Markeringsfarve3 2 2 2" xfId="30871" xr:uid="{00000000-0005-0000-0000-00003A1F0000}"/>
    <cellStyle name="60 % - Markeringsfarve3 2 3" xfId="29339" xr:uid="{00000000-0005-0000-0000-00003B1F0000}"/>
    <cellStyle name="60 % - Markeringsfarve3 3" xfId="29341" xr:uid="{00000000-0005-0000-0000-00003C1F0000}"/>
    <cellStyle name="60 % - Markeringsfarve3 4" xfId="29342" xr:uid="{00000000-0005-0000-0000-00003D1F0000}"/>
    <cellStyle name="60 % - Markeringsfarve3 5" xfId="29343" xr:uid="{00000000-0005-0000-0000-00003E1F0000}"/>
    <cellStyle name="60 % - Markeringsfarve3 6" xfId="29344" xr:uid="{00000000-0005-0000-0000-00003F1F0000}"/>
    <cellStyle name="60 % - Markeringsfarve3 6 2" xfId="33075" xr:uid="{00000000-0005-0000-0000-0000401F0000}"/>
    <cellStyle name="60 % - Markeringsfarve3 7" xfId="29902" xr:uid="{00000000-0005-0000-0000-0000411F0000}"/>
    <cellStyle name="60 % - Markeringsfarve3 8" xfId="29338" xr:uid="{00000000-0005-0000-0000-0000421F0000}"/>
    <cellStyle name="60 % - Markeringsfarve4" xfId="946" xr:uid="{00000000-0005-0000-0000-0000431F0000}"/>
    <cellStyle name="60 % - Markeringsfarve4 2" xfId="11531" xr:uid="{00000000-0005-0000-0000-0000441F0000}"/>
    <cellStyle name="60 % - Markeringsfarve4 2 2" xfId="29347" xr:uid="{00000000-0005-0000-0000-0000451F0000}"/>
    <cellStyle name="60 % - Markeringsfarve4 2 2 2" xfId="30872" xr:uid="{00000000-0005-0000-0000-0000461F0000}"/>
    <cellStyle name="60 % - Markeringsfarve4 2 3" xfId="29346" xr:uid="{00000000-0005-0000-0000-0000471F0000}"/>
    <cellStyle name="60 % - Markeringsfarve4 3" xfId="29348" xr:uid="{00000000-0005-0000-0000-0000481F0000}"/>
    <cellStyle name="60 % - Markeringsfarve4 4" xfId="29349" xr:uid="{00000000-0005-0000-0000-0000491F0000}"/>
    <cellStyle name="60 % - Markeringsfarve4 5" xfId="29350" xr:uid="{00000000-0005-0000-0000-00004A1F0000}"/>
    <cellStyle name="60 % - Markeringsfarve4 6" xfId="29351" xr:uid="{00000000-0005-0000-0000-00004B1F0000}"/>
    <cellStyle name="60 % - Markeringsfarve4 6 2" xfId="32668" xr:uid="{00000000-0005-0000-0000-00004C1F0000}"/>
    <cellStyle name="60 % - Markeringsfarve4 7" xfId="29906" xr:uid="{00000000-0005-0000-0000-00004D1F0000}"/>
    <cellStyle name="60 % - Markeringsfarve4 8" xfId="29345" xr:uid="{00000000-0005-0000-0000-00004E1F0000}"/>
    <cellStyle name="60 % - Markeringsfarve5" xfId="947" xr:uid="{00000000-0005-0000-0000-00004F1F0000}"/>
    <cellStyle name="60 % - Markeringsfarve5 2" xfId="29353" xr:uid="{00000000-0005-0000-0000-0000501F0000}"/>
    <cellStyle name="60 % - Markeringsfarve5 3" xfId="29354" xr:uid="{00000000-0005-0000-0000-0000511F0000}"/>
    <cellStyle name="60 % - Markeringsfarve5 4" xfId="29355" xr:uid="{00000000-0005-0000-0000-0000521F0000}"/>
    <cellStyle name="60 % - Markeringsfarve5 5" xfId="29356" xr:uid="{00000000-0005-0000-0000-0000531F0000}"/>
    <cellStyle name="60 % - Markeringsfarve5 5 2" xfId="33204" xr:uid="{00000000-0005-0000-0000-0000541F0000}"/>
    <cellStyle name="60 % - Markeringsfarve5 6" xfId="29909" xr:uid="{00000000-0005-0000-0000-0000551F0000}"/>
    <cellStyle name="60 % - Markeringsfarve5 7" xfId="29352" xr:uid="{00000000-0005-0000-0000-0000561F0000}"/>
    <cellStyle name="60 % - Markeringsfarve6" xfId="948" xr:uid="{00000000-0005-0000-0000-0000571F0000}"/>
    <cellStyle name="60 % - Markeringsfarve6 2" xfId="11532" xr:uid="{00000000-0005-0000-0000-0000581F0000}"/>
    <cellStyle name="60 % - Markeringsfarve6 2 2" xfId="29359" xr:uid="{00000000-0005-0000-0000-0000591F0000}"/>
    <cellStyle name="60 % - Markeringsfarve6 2 2 2" xfId="30873" xr:uid="{00000000-0005-0000-0000-00005A1F0000}"/>
    <cellStyle name="60 % - Markeringsfarve6 2 3" xfId="29358" xr:uid="{00000000-0005-0000-0000-00005B1F0000}"/>
    <cellStyle name="60 % - Markeringsfarve6 3" xfId="29360" xr:uid="{00000000-0005-0000-0000-00005C1F0000}"/>
    <cellStyle name="60 % - Markeringsfarve6 4" xfId="29361" xr:uid="{00000000-0005-0000-0000-00005D1F0000}"/>
    <cellStyle name="60 % - Markeringsfarve6 5" xfId="29362" xr:uid="{00000000-0005-0000-0000-00005E1F0000}"/>
    <cellStyle name="60 % - Markeringsfarve6 6" xfId="29363" xr:uid="{00000000-0005-0000-0000-00005F1F0000}"/>
    <cellStyle name="60 % - Markeringsfarve6 6 2" xfId="33135" xr:uid="{00000000-0005-0000-0000-0000601F0000}"/>
    <cellStyle name="60 % - Markeringsfarve6 7" xfId="29913" xr:uid="{00000000-0005-0000-0000-0000611F0000}"/>
    <cellStyle name="60 % - Markeringsfarve6 8" xfId="29357" xr:uid="{00000000-0005-0000-0000-0000621F0000}"/>
    <cellStyle name="60% - Accent1 2" xfId="949" xr:uid="{00000000-0005-0000-0000-0000631F0000}"/>
    <cellStyle name="60% - Accent2 2" xfId="950" xr:uid="{00000000-0005-0000-0000-0000641F0000}"/>
    <cellStyle name="60% - Accent3 2" xfId="951" xr:uid="{00000000-0005-0000-0000-0000651F0000}"/>
    <cellStyle name="60% - Accent4 2" xfId="952" xr:uid="{00000000-0005-0000-0000-0000661F0000}"/>
    <cellStyle name="60% - Accent5 2" xfId="953" xr:uid="{00000000-0005-0000-0000-0000671F0000}"/>
    <cellStyle name="60% - Accent6 2" xfId="954" xr:uid="{00000000-0005-0000-0000-0000681F0000}"/>
    <cellStyle name="60% - Colore 1" xfId="21" xr:uid="{00000000-0005-0000-0000-0000691F0000}"/>
    <cellStyle name="60% - Colore 2" xfId="22" xr:uid="{00000000-0005-0000-0000-00006A1F0000}"/>
    <cellStyle name="60% - Colore 3" xfId="23" xr:uid="{00000000-0005-0000-0000-00006B1F0000}"/>
    <cellStyle name="60% - Colore 4" xfId="24" xr:uid="{00000000-0005-0000-0000-00006C1F0000}"/>
    <cellStyle name="60% - Colore 5" xfId="25" xr:uid="{00000000-0005-0000-0000-00006D1F0000}"/>
    <cellStyle name="60% - Colore 6" xfId="26" xr:uid="{00000000-0005-0000-0000-00006E1F0000}"/>
    <cellStyle name="Accent1 2" xfId="955" xr:uid="{00000000-0005-0000-0000-00006F1F0000}"/>
    <cellStyle name="Accent2 2" xfId="956" xr:uid="{00000000-0005-0000-0000-0000701F0000}"/>
    <cellStyle name="Accent3 2" xfId="957" xr:uid="{00000000-0005-0000-0000-0000711F0000}"/>
    <cellStyle name="Accent4 2" xfId="958" xr:uid="{00000000-0005-0000-0000-0000721F0000}"/>
    <cellStyle name="Accent5 2" xfId="959" xr:uid="{00000000-0005-0000-0000-0000731F0000}"/>
    <cellStyle name="Accent5 3" xfId="26538" xr:uid="{00000000-0005-0000-0000-0000741F0000}"/>
    <cellStyle name="Accent6 2" xfId="960" xr:uid="{00000000-0005-0000-0000-0000751F0000}"/>
    <cellStyle name="AggblueCels_1x" xfId="9647" xr:uid="{00000000-0005-0000-0000-0000761F0000}"/>
    <cellStyle name="AggOrange_CRFReport-template" xfId="961" xr:uid="{00000000-0005-0000-0000-0000771F0000}"/>
    <cellStyle name="AggOrange9_CRFReport-template" xfId="962" xr:uid="{00000000-0005-0000-0000-0000781F0000}"/>
    <cellStyle name="AZ1" xfId="29364" xr:uid="{00000000-0005-0000-0000-0000791F0000}"/>
    <cellStyle name="AZ1 2" xfId="29365" xr:uid="{00000000-0005-0000-0000-00007A1F0000}"/>
    <cellStyle name="Bad 2" xfId="27" xr:uid="{00000000-0005-0000-0000-00007B1F0000}"/>
    <cellStyle name="Bad 2 2" xfId="963" xr:uid="{00000000-0005-0000-0000-00007C1F0000}"/>
    <cellStyle name="Bad 3" xfId="964" xr:uid="{00000000-0005-0000-0000-00007D1F0000}"/>
    <cellStyle name="Bad 4" xfId="12646" xr:uid="{00000000-0005-0000-0000-00007E1F0000}"/>
    <cellStyle name="Bad 5" xfId="12647" xr:uid="{00000000-0005-0000-0000-00007F1F0000}"/>
    <cellStyle name="Bemærk! 2" xfId="965" xr:uid="{00000000-0005-0000-0000-0000801F0000}"/>
    <cellStyle name="Bemærk! 2 10" xfId="11533" xr:uid="{00000000-0005-0000-0000-0000811F0000}"/>
    <cellStyle name="Bemærk! 2 10 2" xfId="11534" xr:uid="{00000000-0005-0000-0000-0000821F0000}"/>
    <cellStyle name="Bemærk! 2 10 2 2" xfId="31985" xr:uid="{00000000-0005-0000-0000-0000831F0000}"/>
    <cellStyle name="Bemærk! 2 10 2 3" xfId="29367" xr:uid="{00000000-0005-0000-0000-0000841F0000}"/>
    <cellStyle name="Bemærk! 2 10 3" xfId="29366" xr:uid="{00000000-0005-0000-0000-0000851F0000}"/>
    <cellStyle name="Bemærk! 2 11" xfId="11535" xr:uid="{00000000-0005-0000-0000-0000861F0000}"/>
    <cellStyle name="Bemærk! 2 11 2" xfId="29369" xr:uid="{00000000-0005-0000-0000-0000871F0000}"/>
    <cellStyle name="Bemærk! 2 11 2 2" xfId="33202" xr:uid="{00000000-0005-0000-0000-0000881F0000}"/>
    <cellStyle name="Bemærk! 2 11 3" xfId="30593" xr:uid="{00000000-0005-0000-0000-0000891F0000}"/>
    <cellStyle name="Bemærk! 2 11 4" xfId="29368" xr:uid="{00000000-0005-0000-0000-00008A1F0000}"/>
    <cellStyle name="Bemærk! 2 12" xfId="29370" xr:uid="{00000000-0005-0000-0000-00008B1F0000}"/>
    <cellStyle name="Bemærk! 2 12 2" xfId="31217" xr:uid="{00000000-0005-0000-0000-00008C1F0000}"/>
    <cellStyle name="Bemærk! 2 2" xfId="966" xr:uid="{00000000-0005-0000-0000-00008D1F0000}"/>
    <cellStyle name="Bemærk! 2 2 10" xfId="11536" xr:uid="{00000000-0005-0000-0000-00008E1F0000}"/>
    <cellStyle name="Bemærk! 2 2 10 2" xfId="29372" xr:uid="{00000000-0005-0000-0000-00008F1F0000}"/>
    <cellStyle name="Bemærk! 2 2 10 2 2" xfId="33013" xr:uid="{00000000-0005-0000-0000-0000901F0000}"/>
    <cellStyle name="Bemærk! 2 2 10 3" xfId="30615" xr:uid="{00000000-0005-0000-0000-0000911F0000}"/>
    <cellStyle name="Bemærk! 2 2 10 4" xfId="29371" xr:uid="{00000000-0005-0000-0000-0000921F0000}"/>
    <cellStyle name="Bemærk! 2 2 11" xfId="29373" xr:uid="{00000000-0005-0000-0000-0000931F0000}"/>
    <cellStyle name="Bemærk! 2 2 11 2" xfId="31245" xr:uid="{00000000-0005-0000-0000-0000941F0000}"/>
    <cellStyle name="Bemærk! 2 2 2" xfId="967" xr:uid="{00000000-0005-0000-0000-0000951F0000}"/>
    <cellStyle name="Bemærk! 2 2 2 2" xfId="968" xr:uid="{00000000-0005-0000-0000-0000961F0000}"/>
    <cellStyle name="Bemærk! 2 2 2 2 2" xfId="11537" xr:uid="{00000000-0005-0000-0000-0000971F0000}"/>
    <cellStyle name="Bemærk! 2 2 2 2 2 2" xfId="29375" xr:uid="{00000000-0005-0000-0000-0000981F0000}"/>
    <cellStyle name="Bemærk! 2 2 2 2 2 2 2" xfId="32151" xr:uid="{00000000-0005-0000-0000-0000991F0000}"/>
    <cellStyle name="Bemærk! 2 2 2 2 2 3" xfId="29374" xr:uid="{00000000-0005-0000-0000-00009A1F0000}"/>
    <cellStyle name="Bemærk! 2 2 2 2 3" xfId="11538" xr:uid="{00000000-0005-0000-0000-00009B1F0000}"/>
    <cellStyle name="Bemærk! 2 2 2 2 3 2" xfId="29377" xr:uid="{00000000-0005-0000-0000-00009C1F0000}"/>
    <cellStyle name="Bemærk! 2 2 2 2 3 2 2" xfId="33072" xr:uid="{00000000-0005-0000-0000-00009D1F0000}"/>
    <cellStyle name="Bemærk! 2 2 2 2 3 3" xfId="30747" xr:uid="{00000000-0005-0000-0000-00009E1F0000}"/>
    <cellStyle name="Bemærk! 2 2 2 2 3 4" xfId="29376" xr:uid="{00000000-0005-0000-0000-00009F1F0000}"/>
    <cellStyle name="Bemærk! 2 2 2 2 4" xfId="29378" xr:uid="{00000000-0005-0000-0000-0000A01F0000}"/>
    <cellStyle name="Bemærk! 2 2 2 2 4 2" xfId="31404" xr:uid="{00000000-0005-0000-0000-0000A11F0000}"/>
    <cellStyle name="Bemærk! 2 2 2 3" xfId="11539" xr:uid="{00000000-0005-0000-0000-0000A21F0000}"/>
    <cellStyle name="Bemærk! 2 2 2 3 2" xfId="11540" xr:uid="{00000000-0005-0000-0000-0000A31F0000}"/>
    <cellStyle name="Bemærk! 2 2 2 3 2 2" xfId="29381" xr:uid="{00000000-0005-0000-0000-0000A41F0000}"/>
    <cellStyle name="Bemærk! 2 2 2 3 2 2 2" xfId="32302" xr:uid="{00000000-0005-0000-0000-0000A51F0000}"/>
    <cellStyle name="Bemærk! 2 2 2 3 2 3" xfId="29380" xr:uid="{00000000-0005-0000-0000-0000A61F0000}"/>
    <cellStyle name="Bemærk! 2 2 2 3 3" xfId="11541" xr:uid="{00000000-0005-0000-0000-0000A71F0000}"/>
    <cellStyle name="Bemærk! 2 2 2 3 3 2" xfId="29383" xr:uid="{00000000-0005-0000-0000-0000A81F0000}"/>
    <cellStyle name="Bemærk! 2 2 2 3 3 2 2" xfId="32858" xr:uid="{00000000-0005-0000-0000-0000A91F0000}"/>
    <cellStyle name="Bemærk! 2 2 2 3 3 3" xfId="30876" xr:uid="{00000000-0005-0000-0000-0000AA1F0000}"/>
    <cellStyle name="Bemærk! 2 2 2 3 3 4" xfId="29382" xr:uid="{00000000-0005-0000-0000-0000AB1F0000}"/>
    <cellStyle name="Bemærk! 2 2 2 3 4" xfId="29384" xr:uid="{00000000-0005-0000-0000-0000AC1F0000}"/>
    <cellStyle name="Bemærk! 2 2 2 3 4 2" xfId="31556" xr:uid="{00000000-0005-0000-0000-0000AD1F0000}"/>
    <cellStyle name="Bemærk! 2 2 2 3 5" xfId="29379" xr:uid="{00000000-0005-0000-0000-0000AE1F0000}"/>
    <cellStyle name="Bemærk! 2 2 2 4" xfId="11542" xr:uid="{00000000-0005-0000-0000-0000AF1F0000}"/>
    <cellStyle name="Bemærk! 2 2 2 4 2" xfId="11543" xr:uid="{00000000-0005-0000-0000-0000B01F0000}"/>
    <cellStyle name="Bemærk! 2 2 2 4 2 2" xfId="29387" xr:uid="{00000000-0005-0000-0000-0000B11F0000}"/>
    <cellStyle name="Bemærk! 2 2 2 4 2 2 2" xfId="32387" xr:uid="{00000000-0005-0000-0000-0000B21F0000}"/>
    <cellStyle name="Bemærk! 2 2 2 4 2 3" xfId="29386" xr:uid="{00000000-0005-0000-0000-0000B31F0000}"/>
    <cellStyle name="Bemærk! 2 2 2 4 3" xfId="11544" xr:uid="{00000000-0005-0000-0000-0000B41F0000}"/>
    <cellStyle name="Bemærk! 2 2 2 4 3 2" xfId="29389" xr:uid="{00000000-0005-0000-0000-0000B51F0000}"/>
    <cellStyle name="Bemærk! 2 2 2 4 3 2 2" xfId="32724" xr:uid="{00000000-0005-0000-0000-0000B61F0000}"/>
    <cellStyle name="Bemærk! 2 2 2 4 3 3" xfId="30949" xr:uid="{00000000-0005-0000-0000-0000B71F0000}"/>
    <cellStyle name="Bemærk! 2 2 2 4 3 4" xfId="29388" xr:uid="{00000000-0005-0000-0000-0000B81F0000}"/>
    <cellStyle name="Bemærk! 2 2 2 4 4" xfId="29390" xr:uid="{00000000-0005-0000-0000-0000B91F0000}"/>
    <cellStyle name="Bemærk! 2 2 2 4 4 2" xfId="31686" xr:uid="{00000000-0005-0000-0000-0000BA1F0000}"/>
    <cellStyle name="Bemærk! 2 2 2 4 5" xfId="29385" xr:uid="{00000000-0005-0000-0000-0000BB1F0000}"/>
    <cellStyle name="Bemærk! 2 2 2 5" xfId="11545" xr:uid="{00000000-0005-0000-0000-0000BC1F0000}"/>
    <cellStyle name="Bemærk! 2 2 2 5 2" xfId="11546" xr:uid="{00000000-0005-0000-0000-0000BD1F0000}"/>
    <cellStyle name="Bemærk! 2 2 2 5 2 2" xfId="29393" xr:uid="{00000000-0005-0000-0000-0000BE1F0000}"/>
    <cellStyle name="Bemærk! 2 2 2 5 2 2 2" xfId="32504" xr:uid="{00000000-0005-0000-0000-0000BF1F0000}"/>
    <cellStyle name="Bemærk! 2 2 2 5 2 3" xfId="29392" xr:uid="{00000000-0005-0000-0000-0000C01F0000}"/>
    <cellStyle name="Bemærk! 2 2 2 5 3" xfId="11547" xr:uid="{00000000-0005-0000-0000-0000C11F0000}"/>
    <cellStyle name="Bemærk! 2 2 2 5 3 2" xfId="29395" xr:uid="{00000000-0005-0000-0000-0000C21F0000}"/>
    <cellStyle name="Bemærk! 2 2 2 5 3 2 2" xfId="32675" xr:uid="{00000000-0005-0000-0000-0000C31F0000}"/>
    <cellStyle name="Bemærk! 2 2 2 5 3 3" xfId="31048" xr:uid="{00000000-0005-0000-0000-0000C41F0000}"/>
    <cellStyle name="Bemærk! 2 2 2 5 3 4" xfId="29394" xr:uid="{00000000-0005-0000-0000-0000C51F0000}"/>
    <cellStyle name="Bemærk! 2 2 2 5 4" xfId="29396" xr:uid="{00000000-0005-0000-0000-0000C61F0000}"/>
    <cellStyle name="Bemærk! 2 2 2 5 4 2" xfId="31803" xr:uid="{00000000-0005-0000-0000-0000C71F0000}"/>
    <cellStyle name="Bemærk! 2 2 2 5 5" xfId="29391" xr:uid="{00000000-0005-0000-0000-0000C81F0000}"/>
    <cellStyle name="Bemærk! 2 2 2 6" xfId="11548" xr:uid="{00000000-0005-0000-0000-0000C91F0000}"/>
    <cellStyle name="Bemærk! 2 2 2 6 2" xfId="11549" xr:uid="{00000000-0005-0000-0000-0000CA1F0000}"/>
    <cellStyle name="Bemærk! 2 2 2 6 2 2" xfId="29399" xr:uid="{00000000-0005-0000-0000-0000CB1F0000}"/>
    <cellStyle name="Bemærk! 2 2 2 6 2 2 2" xfId="32654" xr:uid="{00000000-0005-0000-0000-0000CC1F0000}"/>
    <cellStyle name="Bemærk! 2 2 2 6 2 3" xfId="29398" xr:uid="{00000000-0005-0000-0000-0000CD1F0000}"/>
    <cellStyle name="Bemærk! 2 2 2 6 3" xfId="11550" xr:uid="{00000000-0005-0000-0000-0000CE1F0000}"/>
    <cellStyle name="Bemærk! 2 2 2 6 3 2" xfId="29401" xr:uid="{00000000-0005-0000-0000-0000CF1F0000}"/>
    <cellStyle name="Bemærk! 2 2 2 6 3 2 2" xfId="33254" xr:uid="{00000000-0005-0000-0000-0000D01F0000}"/>
    <cellStyle name="Bemærk! 2 2 2 6 3 3" xfId="31174" xr:uid="{00000000-0005-0000-0000-0000D11F0000}"/>
    <cellStyle name="Bemærk! 2 2 2 6 3 4" xfId="29400" xr:uid="{00000000-0005-0000-0000-0000D21F0000}"/>
    <cellStyle name="Bemærk! 2 2 2 6 4" xfId="29402" xr:uid="{00000000-0005-0000-0000-0000D31F0000}"/>
    <cellStyle name="Bemærk! 2 2 2 6 4 2" xfId="31954" xr:uid="{00000000-0005-0000-0000-0000D41F0000}"/>
    <cellStyle name="Bemærk! 2 2 2 6 5" xfId="29397" xr:uid="{00000000-0005-0000-0000-0000D51F0000}"/>
    <cellStyle name="Bemærk! 2 2 2 7" xfId="11551" xr:uid="{00000000-0005-0000-0000-0000D61F0000}"/>
    <cellStyle name="Bemærk! 2 2 2 7 2" xfId="11552" xr:uid="{00000000-0005-0000-0000-0000D71F0000}"/>
    <cellStyle name="Bemærk! 2 2 2 7 2 2" xfId="32040" xr:uid="{00000000-0005-0000-0000-0000D81F0000}"/>
    <cellStyle name="Bemærk! 2 2 2 7 2 3" xfId="29404" xr:uid="{00000000-0005-0000-0000-0000D91F0000}"/>
    <cellStyle name="Bemærk! 2 2 2 7 3" xfId="29403" xr:uid="{00000000-0005-0000-0000-0000DA1F0000}"/>
    <cellStyle name="Bemærk! 2 2 2 8" xfId="11553" xr:uid="{00000000-0005-0000-0000-0000DB1F0000}"/>
    <cellStyle name="Bemærk! 2 2 2 8 2" xfId="29406" xr:uid="{00000000-0005-0000-0000-0000DC1F0000}"/>
    <cellStyle name="Bemærk! 2 2 2 8 2 2" xfId="32873" xr:uid="{00000000-0005-0000-0000-0000DD1F0000}"/>
    <cellStyle name="Bemærk! 2 2 2 8 3" xfId="30648" xr:uid="{00000000-0005-0000-0000-0000DE1F0000}"/>
    <cellStyle name="Bemærk! 2 2 2 8 4" xfId="29405" xr:uid="{00000000-0005-0000-0000-0000DF1F0000}"/>
    <cellStyle name="Bemærk! 2 2 2 9" xfId="29407" xr:uid="{00000000-0005-0000-0000-0000E01F0000}"/>
    <cellStyle name="Bemærk! 2 2 2 9 2" xfId="31285" xr:uid="{00000000-0005-0000-0000-0000E11F0000}"/>
    <cellStyle name="Bemærk! 2 2 3" xfId="969" xr:uid="{00000000-0005-0000-0000-0000E21F0000}"/>
    <cellStyle name="Bemærk! 2 2 3 2" xfId="970" xr:uid="{00000000-0005-0000-0000-0000E31F0000}"/>
    <cellStyle name="Bemærk! 2 2 3 2 2" xfId="11554" xr:uid="{00000000-0005-0000-0000-0000E41F0000}"/>
    <cellStyle name="Bemærk! 2 2 3 2 2 2" xfId="29409" xr:uid="{00000000-0005-0000-0000-0000E51F0000}"/>
    <cellStyle name="Bemærk! 2 2 3 2 2 2 2" xfId="32190" xr:uid="{00000000-0005-0000-0000-0000E61F0000}"/>
    <cellStyle name="Bemærk! 2 2 3 2 2 3" xfId="29408" xr:uid="{00000000-0005-0000-0000-0000E71F0000}"/>
    <cellStyle name="Bemærk! 2 2 3 2 3" xfId="11555" xr:uid="{00000000-0005-0000-0000-0000E81F0000}"/>
    <cellStyle name="Bemærk! 2 2 3 2 3 2" xfId="29411" xr:uid="{00000000-0005-0000-0000-0000E91F0000}"/>
    <cellStyle name="Bemærk! 2 2 3 2 3 2 2" xfId="32850" xr:uid="{00000000-0005-0000-0000-0000EA1F0000}"/>
    <cellStyle name="Bemærk! 2 2 3 2 3 3" xfId="30780" xr:uid="{00000000-0005-0000-0000-0000EB1F0000}"/>
    <cellStyle name="Bemærk! 2 2 3 2 3 4" xfId="29410" xr:uid="{00000000-0005-0000-0000-0000EC1F0000}"/>
    <cellStyle name="Bemærk! 2 2 3 2 4" xfId="29412" xr:uid="{00000000-0005-0000-0000-0000ED1F0000}"/>
    <cellStyle name="Bemærk! 2 2 3 2 4 2" xfId="31443" xr:uid="{00000000-0005-0000-0000-0000EE1F0000}"/>
    <cellStyle name="Bemærk! 2 2 3 3" xfId="11556" xr:uid="{00000000-0005-0000-0000-0000EF1F0000}"/>
    <cellStyle name="Bemærk! 2 2 3 3 2" xfId="11557" xr:uid="{00000000-0005-0000-0000-0000F01F0000}"/>
    <cellStyle name="Bemærk! 2 2 3 3 2 2" xfId="29415" xr:uid="{00000000-0005-0000-0000-0000F11F0000}"/>
    <cellStyle name="Bemærk! 2 2 3 3 2 2 2" xfId="32303" xr:uid="{00000000-0005-0000-0000-0000F21F0000}"/>
    <cellStyle name="Bemærk! 2 2 3 3 2 3" xfId="29414" xr:uid="{00000000-0005-0000-0000-0000F31F0000}"/>
    <cellStyle name="Bemærk! 2 2 3 3 3" xfId="11558" xr:uid="{00000000-0005-0000-0000-0000F41F0000}"/>
    <cellStyle name="Bemærk! 2 2 3 3 3 2" xfId="29417" xr:uid="{00000000-0005-0000-0000-0000F51F0000}"/>
    <cellStyle name="Bemærk! 2 2 3 3 3 2 2" xfId="33071" xr:uid="{00000000-0005-0000-0000-0000F61F0000}"/>
    <cellStyle name="Bemærk! 2 2 3 3 3 3" xfId="30877" xr:uid="{00000000-0005-0000-0000-0000F71F0000}"/>
    <cellStyle name="Bemærk! 2 2 3 3 3 4" xfId="29416" xr:uid="{00000000-0005-0000-0000-0000F81F0000}"/>
    <cellStyle name="Bemærk! 2 2 3 3 4" xfId="29418" xr:uid="{00000000-0005-0000-0000-0000F91F0000}"/>
    <cellStyle name="Bemærk! 2 2 3 3 4 2" xfId="31557" xr:uid="{00000000-0005-0000-0000-0000FA1F0000}"/>
    <cellStyle name="Bemærk! 2 2 3 3 5" xfId="29413" xr:uid="{00000000-0005-0000-0000-0000FB1F0000}"/>
    <cellStyle name="Bemærk! 2 2 3 4" xfId="11559" xr:uid="{00000000-0005-0000-0000-0000FC1F0000}"/>
    <cellStyle name="Bemærk! 2 2 3 4 2" xfId="11560" xr:uid="{00000000-0005-0000-0000-0000FD1F0000}"/>
    <cellStyle name="Bemærk! 2 2 3 4 2 2" xfId="29421" xr:uid="{00000000-0005-0000-0000-0000FE1F0000}"/>
    <cellStyle name="Bemærk! 2 2 3 4 2 2 2" xfId="32426" xr:uid="{00000000-0005-0000-0000-0000FF1F0000}"/>
    <cellStyle name="Bemærk! 2 2 3 4 2 3" xfId="29420" xr:uid="{00000000-0005-0000-0000-000000200000}"/>
    <cellStyle name="Bemærk! 2 2 3 4 3" xfId="11561" xr:uid="{00000000-0005-0000-0000-000001200000}"/>
    <cellStyle name="Bemærk! 2 2 3 4 3 2" xfId="29423" xr:uid="{00000000-0005-0000-0000-000002200000}"/>
    <cellStyle name="Bemærk! 2 2 3 4 3 2 2" xfId="32899" xr:uid="{00000000-0005-0000-0000-000003200000}"/>
    <cellStyle name="Bemærk! 2 2 3 4 3 3" xfId="30982" xr:uid="{00000000-0005-0000-0000-000004200000}"/>
    <cellStyle name="Bemærk! 2 2 3 4 3 4" xfId="29422" xr:uid="{00000000-0005-0000-0000-000005200000}"/>
    <cellStyle name="Bemærk! 2 2 3 4 4" xfId="29424" xr:uid="{00000000-0005-0000-0000-000006200000}"/>
    <cellStyle name="Bemærk! 2 2 3 4 4 2" xfId="31725" xr:uid="{00000000-0005-0000-0000-000007200000}"/>
    <cellStyle name="Bemærk! 2 2 3 4 5" xfId="29419" xr:uid="{00000000-0005-0000-0000-000008200000}"/>
    <cellStyle name="Bemærk! 2 2 3 5" xfId="11562" xr:uid="{00000000-0005-0000-0000-000009200000}"/>
    <cellStyle name="Bemærk! 2 2 3 5 2" xfId="11563" xr:uid="{00000000-0005-0000-0000-00000A200000}"/>
    <cellStyle name="Bemærk! 2 2 3 5 2 2" xfId="29427" xr:uid="{00000000-0005-0000-0000-00000B200000}"/>
    <cellStyle name="Bemærk! 2 2 3 5 2 2 2" xfId="32543" xr:uid="{00000000-0005-0000-0000-00000C200000}"/>
    <cellStyle name="Bemærk! 2 2 3 5 2 3" xfId="29426" xr:uid="{00000000-0005-0000-0000-00000D200000}"/>
    <cellStyle name="Bemærk! 2 2 3 5 3" xfId="11564" xr:uid="{00000000-0005-0000-0000-00000E200000}"/>
    <cellStyle name="Bemærk! 2 2 3 5 3 2" xfId="29429" xr:uid="{00000000-0005-0000-0000-00000F200000}"/>
    <cellStyle name="Bemærk! 2 2 3 5 3 2 2" xfId="33251" xr:uid="{00000000-0005-0000-0000-000010200000}"/>
    <cellStyle name="Bemærk! 2 2 3 5 3 3" xfId="31081" xr:uid="{00000000-0005-0000-0000-000011200000}"/>
    <cellStyle name="Bemærk! 2 2 3 5 3 4" xfId="29428" xr:uid="{00000000-0005-0000-0000-000012200000}"/>
    <cellStyle name="Bemærk! 2 2 3 5 4" xfId="29430" xr:uid="{00000000-0005-0000-0000-000013200000}"/>
    <cellStyle name="Bemærk! 2 2 3 5 4 2" xfId="31842" xr:uid="{00000000-0005-0000-0000-000014200000}"/>
    <cellStyle name="Bemærk! 2 2 3 5 5" xfId="29425" xr:uid="{00000000-0005-0000-0000-000015200000}"/>
    <cellStyle name="Bemærk! 2 2 3 6" xfId="11565" xr:uid="{00000000-0005-0000-0000-000016200000}"/>
    <cellStyle name="Bemærk! 2 2 3 6 2" xfId="11566" xr:uid="{00000000-0005-0000-0000-000017200000}"/>
    <cellStyle name="Bemærk! 2 2 3 6 2 2" xfId="29433" xr:uid="{00000000-0005-0000-0000-000018200000}"/>
    <cellStyle name="Bemærk! 2 2 3 6 2 2 2" xfId="32655" xr:uid="{00000000-0005-0000-0000-000019200000}"/>
    <cellStyle name="Bemærk! 2 2 3 6 2 3" xfId="29432" xr:uid="{00000000-0005-0000-0000-00001A200000}"/>
    <cellStyle name="Bemærk! 2 2 3 6 3" xfId="11567" xr:uid="{00000000-0005-0000-0000-00001B200000}"/>
    <cellStyle name="Bemærk! 2 2 3 6 3 2" xfId="29435" xr:uid="{00000000-0005-0000-0000-00001C200000}"/>
    <cellStyle name="Bemærk! 2 2 3 6 3 2 2" xfId="33255" xr:uid="{00000000-0005-0000-0000-00001D200000}"/>
    <cellStyle name="Bemærk! 2 2 3 6 3 3" xfId="31175" xr:uid="{00000000-0005-0000-0000-00001E200000}"/>
    <cellStyle name="Bemærk! 2 2 3 6 3 4" xfId="29434" xr:uid="{00000000-0005-0000-0000-00001F200000}"/>
    <cellStyle name="Bemærk! 2 2 3 6 4" xfId="29436" xr:uid="{00000000-0005-0000-0000-000020200000}"/>
    <cellStyle name="Bemærk! 2 2 3 6 4 2" xfId="31955" xr:uid="{00000000-0005-0000-0000-000021200000}"/>
    <cellStyle name="Bemærk! 2 2 3 6 5" xfId="29431" xr:uid="{00000000-0005-0000-0000-000022200000}"/>
    <cellStyle name="Bemærk! 2 2 3 7" xfId="11568" xr:uid="{00000000-0005-0000-0000-000023200000}"/>
    <cellStyle name="Bemærk! 2 2 3 7 2" xfId="11569" xr:uid="{00000000-0005-0000-0000-000024200000}"/>
    <cellStyle name="Bemærk! 2 2 3 7 2 2" xfId="32073" xr:uid="{00000000-0005-0000-0000-000025200000}"/>
    <cellStyle name="Bemærk! 2 2 3 7 2 3" xfId="29438" xr:uid="{00000000-0005-0000-0000-000026200000}"/>
    <cellStyle name="Bemærk! 2 2 3 7 3" xfId="29437" xr:uid="{00000000-0005-0000-0000-000027200000}"/>
    <cellStyle name="Bemærk! 2 2 3 8" xfId="11570" xr:uid="{00000000-0005-0000-0000-000028200000}"/>
    <cellStyle name="Bemærk! 2 2 3 8 2" xfId="29440" xr:uid="{00000000-0005-0000-0000-000029200000}"/>
    <cellStyle name="Bemærk! 2 2 3 8 2 2" xfId="32920" xr:uid="{00000000-0005-0000-0000-00002A200000}"/>
    <cellStyle name="Bemærk! 2 2 3 8 3" xfId="30681" xr:uid="{00000000-0005-0000-0000-00002B200000}"/>
    <cellStyle name="Bemærk! 2 2 3 8 4" xfId="29439" xr:uid="{00000000-0005-0000-0000-00002C200000}"/>
    <cellStyle name="Bemærk! 2 2 3 9" xfId="29441" xr:uid="{00000000-0005-0000-0000-00002D200000}"/>
    <cellStyle name="Bemærk! 2 2 3 9 2" xfId="31324" xr:uid="{00000000-0005-0000-0000-00002E200000}"/>
    <cellStyle name="Bemærk! 2 2 4" xfId="971" xr:uid="{00000000-0005-0000-0000-00002F200000}"/>
    <cellStyle name="Bemærk! 2 2 4 2" xfId="11571" xr:uid="{00000000-0005-0000-0000-000030200000}"/>
    <cellStyle name="Bemærk! 2 2 4 2 2" xfId="29443" xr:uid="{00000000-0005-0000-0000-000031200000}"/>
    <cellStyle name="Bemærk! 2 2 4 2 2 2" xfId="32112" xr:uid="{00000000-0005-0000-0000-000032200000}"/>
    <cellStyle name="Bemærk! 2 2 4 2 3" xfId="29442" xr:uid="{00000000-0005-0000-0000-000033200000}"/>
    <cellStyle name="Bemærk! 2 2 4 3" xfId="11572" xr:uid="{00000000-0005-0000-0000-000034200000}"/>
    <cellStyle name="Bemærk! 2 2 4 3 2" xfId="29445" xr:uid="{00000000-0005-0000-0000-000035200000}"/>
    <cellStyle name="Bemærk! 2 2 4 3 2 2" xfId="33201" xr:uid="{00000000-0005-0000-0000-000036200000}"/>
    <cellStyle name="Bemærk! 2 2 4 3 3" xfId="30714" xr:uid="{00000000-0005-0000-0000-000037200000}"/>
    <cellStyle name="Bemærk! 2 2 4 3 4" xfId="29444" xr:uid="{00000000-0005-0000-0000-000038200000}"/>
    <cellStyle name="Bemærk! 2 2 4 4" xfId="29446" xr:uid="{00000000-0005-0000-0000-000039200000}"/>
    <cellStyle name="Bemærk! 2 2 4 4 2" xfId="31365" xr:uid="{00000000-0005-0000-0000-00003A200000}"/>
    <cellStyle name="Bemærk! 2 2 5" xfId="11573" xr:uid="{00000000-0005-0000-0000-00003B200000}"/>
    <cellStyle name="Bemærk! 2 2 5 2" xfId="11574" xr:uid="{00000000-0005-0000-0000-00003C200000}"/>
    <cellStyle name="Bemærk! 2 2 5 2 2" xfId="29449" xr:uid="{00000000-0005-0000-0000-00003D200000}"/>
    <cellStyle name="Bemærk! 2 2 5 2 2 2" xfId="32301" xr:uid="{00000000-0005-0000-0000-00003E200000}"/>
    <cellStyle name="Bemærk! 2 2 5 2 3" xfId="29448" xr:uid="{00000000-0005-0000-0000-00003F200000}"/>
    <cellStyle name="Bemærk! 2 2 5 3" xfId="11575" xr:uid="{00000000-0005-0000-0000-000040200000}"/>
    <cellStyle name="Bemærk! 2 2 5 3 2" xfId="29451" xr:uid="{00000000-0005-0000-0000-000041200000}"/>
    <cellStyle name="Bemærk! 2 2 5 3 2 2" xfId="33131" xr:uid="{00000000-0005-0000-0000-000042200000}"/>
    <cellStyle name="Bemærk! 2 2 5 3 3" xfId="30875" xr:uid="{00000000-0005-0000-0000-000043200000}"/>
    <cellStyle name="Bemærk! 2 2 5 3 4" xfId="29450" xr:uid="{00000000-0005-0000-0000-000044200000}"/>
    <cellStyle name="Bemærk! 2 2 5 4" xfId="29452" xr:uid="{00000000-0005-0000-0000-000045200000}"/>
    <cellStyle name="Bemærk! 2 2 5 4 2" xfId="31555" xr:uid="{00000000-0005-0000-0000-000046200000}"/>
    <cellStyle name="Bemærk! 2 2 5 5" xfId="29447" xr:uid="{00000000-0005-0000-0000-000047200000}"/>
    <cellStyle name="Bemærk! 2 2 6" xfId="11576" xr:uid="{00000000-0005-0000-0000-000048200000}"/>
    <cellStyle name="Bemærk! 2 2 6 2" xfId="11577" xr:uid="{00000000-0005-0000-0000-000049200000}"/>
    <cellStyle name="Bemærk! 2 2 6 2 2" xfId="29455" xr:uid="{00000000-0005-0000-0000-00004A200000}"/>
    <cellStyle name="Bemærk! 2 2 6 2 2 2" xfId="32348" xr:uid="{00000000-0005-0000-0000-00004B200000}"/>
    <cellStyle name="Bemærk! 2 2 6 2 3" xfId="29454" xr:uid="{00000000-0005-0000-0000-00004C200000}"/>
    <cellStyle name="Bemærk! 2 2 6 3" xfId="11578" xr:uid="{00000000-0005-0000-0000-00004D200000}"/>
    <cellStyle name="Bemærk! 2 2 6 3 2" xfId="29457" xr:uid="{00000000-0005-0000-0000-00004E200000}"/>
    <cellStyle name="Bemærk! 2 2 6 3 2 2" xfId="31565" xr:uid="{00000000-0005-0000-0000-00004F200000}"/>
    <cellStyle name="Bemærk! 2 2 6 3 3" xfId="30916" xr:uid="{00000000-0005-0000-0000-000050200000}"/>
    <cellStyle name="Bemærk! 2 2 6 3 4" xfId="29456" xr:uid="{00000000-0005-0000-0000-000051200000}"/>
    <cellStyle name="Bemærk! 2 2 6 4" xfId="29458" xr:uid="{00000000-0005-0000-0000-000052200000}"/>
    <cellStyle name="Bemærk! 2 2 6 4 2" xfId="31647" xr:uid="{00000000-0005-0000-0000-000053200000}"/>
    <cellStyle name="Bemærk! 2 2 6 5" xfId="29453" xr:uid="{00000000-0005-0000-0000-000054200000}"/>
    <cellStyle name="Bemærk! 2 2 7" xfId="11579" xr:uid="{00000000-0005-0000-0000-000055200000}"/>
    <cellStyle name="Bemærk! 2 2 7 2" xfId="11580" xr:uid="{00000000-0005-0000-0000-000056200000}"/>
    <cellStyle name="Bemærk! 2 2 7 2 2" xfId="29461" xr:uid="{00000000-0005-0000-0000-000057200000}"/>
    <cellStyle name="Bemærk! 2 2 7 2 2 2" xfId="32465" xr:uid="{00000000-0005-0000-0000-000058200000}"/>
    <cellStyle name="Bemærk! 2 2 7 2 3" xfId="29460" xr:uid="{00000000-0005-0000-0000-000059200000}"/>
    <cellStyle name="Bemærk! 2 2 7 3" xfId="11581" xr:uid="{00000000-0005-0000-0000-00005A200000}"/>
    <cellStyle name="Bemærk! 2 2 7 3 2" xfId="29463" xr:uid="{00000000-0005-0000-0000-00005B200000}"/>
    <cellStyle name="Bemærk! 2 2 7 3 2 2" xfId="32927" xr:uid="{00000000-0005-0000-0000-00005C200000}"/>
    <cellStyle name="Bemærk! 2 2 7 3 3" xfId="31015" xr:uid="{00000000-0005-0000-0000-00005D200000}"/>
    <cellStyle name="Bemærk! 2 2 7 3 4" xfId="29462" xr:uid="{00000000-0005-0000-0000-00005E200000}"/>
    <cellStyle name="Bemærk! 2 2 7 4" xfId="29464" xr:uid="{00000000-0005-0000-0000-00005F200000}"/>
    <cellStyle name="Bemærk! 2 2 7 4 2" xfId="31764" xr:uid="{00000000-0005-0000-0000-000060200000}"/>
    <cellStyle name="Bemærk! 2 2 7 5" xfId="29459" xr:uid="{00000000-0005-0000-0000-000061200000}"/>
    <cellStyle name="Bemærk! 2 2 8" xfId="11582" xr:uid="{00000000-0005-0000-0000-000062200000}"/>
    <cellStyle name="Bemærk! 2 2 8 2" xfId="11583" xr:uid="{00000000-0005-0000-0000-000063200000}"/>
    <cellStyle name="Bemærk! 2 2 8 2 2" xfId="29467" xr:uid="{00000000-0005-0000-0000-000064200000}"/>
    <cellStyle name="Bemærk! 2 2 8 2 2 2" xfId="32653" xr:uid="{00000000-0005-0000-0000-000065200000}"/>
    <cellStyle name="Bemærk! 2 2 8 2 3" xfId="29466" xr:uid="{00000000-0005-0000-0000-000066200000}"/>
    <cellStyle name="Bemærk! 2 2 8 3" xfId="11584" xr:uid="{00000000-0005-0000-0000-000067200000}"/>
    <cellStyle name="Bemærk! 2 2 8 3 2" xfId="29469" xr:uid="{00000000-0005-0000-0000-000068200000}"/>
    <cellStyle name="Bemærk! 2 2 8 3 2 2" xfId="33253" xr:uid="{00000000-0005-0000-0000-000069200000}"/>
    <cellStyle name="Bemærk! 2 2 8 3 3" xfId="31173" xr:uid="{00000000-0005-0000-0000-00006A200000}"/>
    <cellStyle name="Bemærk! 2 2 8 3 4" xfId="29468" xr:uid="{00000000-0005-0000-0000-00006B200000}"/>
    <cellStyle name="Bemærk! 2 2 8 4" xfId="29470" xr:uid="{00000000-0005-0000-0000-00006C200000}"/>
    <cellStyle name="Bemærk! 2 2 8 4 2" xfId="31953" xr:uid="{00000000-0005-0000-0000-00006D200000}"/>
    <cellStyle name="Bemærk! 2 2 8 5" xfId="29465" xr:uid="{00000000-0005-0000-0000-00006E200000}"/>
    <cellStyle name="Bemærk! 2 2 9" xfId="11585" xr:uid="{00000000-0005-0000-0000-00006F200000}"/>
    <cellStyle name="Bemærk! 2 2 9 2" xfId="11586" xr:uid="{00000000-0005-0000-0000-000070200000}"/>
    <cellStyle name="Bemærk! 2 2 9 2 2" xfId="32007" xr:uid="{00000000-0005-0000-0000-000071200000}"/>
    <cellStyle name="Bemærk! 2 2 9 2 3" xfId="29472" xr:uid="{00000000-0005-0000-0000-000072200000}"/>
    <cellStyle name="Bemærk! 2 2 9 3" xfId="29471" xr:uid="{00000000-0005-0000-0000-000073200000}"/>
    <cellStyle name="Bemærk! 2 3" xfId="972" xr:uid="{00000000-0005-0000-0000-000074200000}"/>
    <cellStyle name="Bemærk! 2 3 2" xfId="973" xr:uid="{00000000-0005-0000-0000-000075200000}"/>
    <cellStyle name="Bemærk! 2 3 2 2" xfId="11587" xr:uid="{00000000-0005-0000-0000-000076200000}"/>
    <cellStyle name="Bemærk! 2 3 2 2 2" xfId="29474" xr:uid="{00000000-0005-0000-0000-000077200000}"/>
    <cellStyle name="Bemærk! 2 3 2 2 2 2" xfId="32125" xr:uid="{00000000-0005-0000-0000-000078200000}"/>
    <cellStyle name="Bemærk! 2 3 2 2 3" xfId="29473" xr:uid="{00000000-0005-0000-0000-000079200000}"/>
    <cellStyle name="Bemærk! 2 3 2 3" xfId="11588" xr:uid="{00000000-0005-0000-0000-00007A200000}"/>
    <cellStyle name="Bemærk! 2 3 2 3 2" xfId="29476" xr:uid="{00000000-0005-0000-0000-00007B200000}"/>
    <cellStyle name="Bemærk! 2 3 2 3 2 2" xfId="33011" xr:uid="{00000000-0005-0000-0000-00007C200000}"/>
    <cellStyle name="Bemærk! 2 3 2 3 3" xfId="30725" xr:uid="{00000000-0005-0000-0000-00007D200000}"/>
    <cellStyle name="Bemærk! 2 3 2 3 4" xfId="29475" xr:uid="{00000000-0005-0000-0000-00007E200000}"/>
    <cellStyle name="Bemærk! 2 3 2 4" xfId="29477" xr:uid="{00000000-0005-0000-0000-00007F200000}"/>
    <cellStyle name="Bemærk! 2 3 2 4 2" xfId="31378" xr:uid="{00000000-0005-0000-0000-000080200000}"/>
    <cellStyle name="Bemærk! 2 3 3" xfId="11589" xr:uid="{00000000-0005-0000-0000-000081200000}"/>
    <cellStyle name="Bemærk! 2 3 3 2" xfId="11590" xr:uid="{00000000-0005-0000-0000-000082200000}"/>
    <cellStyle name="Bemærk! 2 3 3 2 2" xfId="29480" xr:uid="{00000000-0005-0000-0000-000083200000}"/>
    <cellStyle name="Bemærk! 2 3 3 2 2 2" xfId="32304" xr:uid="{00000000-0005-0000-0000-000084200000}"/>
    <cellStyle name="Bemærk! 2 3 3 2 3" xfId="29479" xr:uid="{00000000-0005-0000-0000-000085200000}"/>
    <cellStyle name="Bemærk! 2 3 3 3" xfId="11591" xr:uid="{00000000-0005-0000-0000-000086200000}"/>
    <cellStyle name="Bemærk! 2 3 3 3 2" xfId="29482" xr:uid="{00000000-0005-0000-0000-000087200000}"/>
    <cellStyle name="Bemærk! 2 3 3 3 2 2" xfId="32725" xr:uid="{00000000-0005-0000-0000-000088200000}"/>
    <cellStyle name="Bemærk! 2 3 3 3 3" xfId="30878" xr:uid="{00000000-0005-0000-0000-000089200000}"/>
    <cellStyle name="Bemærk! 2 3 3 3 4" xfId="29481" xr:uid="{00000000-0005-0000-0000-00008A200000}"/>
    <cellStyle name="Bemærk! 2 3 3 4" xfId="29483" xr:uid="{00000000-0005-0000-0000-00008B200000}"/>
    <cellStyle name="Bemærk! 2 3 3 4 2" xfId="31558" xr:uid="{00000000-0005-0000-0000-00008C200000}"/>
    <cellStyle name="Bemærk! 2 3 3 5" xfId="29478" xr:uid="{00000000-0005-0000-0000-00008D200000}"/>
    <cellStyle name="Bemærk! 2 3 4" xfId="11592" xr:uid="{00000000-0005-0000-0000-00008E200000}"/>
    <cellStyle name="Bemærk! 2 3 4 2" xfId="11593" xr:uid="{00000000-0005-0000-0000-00008F200000}"/>
    <cellStyle name="Bemærk! 2 3 4 2 2" xfId="29486" xr:uid="{00000000-0005-0000-0000-000090200000}"/>
    <cellStyle name="Bemærk! 2 3 4 2 2 2" xfId="32361" xr:uid="{00000000-0005-0000-0000-000091200000}"/>
    <cellStyle name="Bemærk! 2 3 4 2 3" xfId="29485" xr:uid="{00000000-0005-0000-0000-000092200000}"/>
    <cellStyle name="Bemærk! 2 3 4 3" xfId="11594" xr:uid="{00000000-0005-0000-0000-000093200000}"/>
    <cellStyle name="Bemærk! 2 3 4 3 2" xfId="29488" xr:uid="{00000000-0005-0000-0000-000094200000}"/>
    <cellStyle name="Bemærk! 2 3 4 3 2 2" xfId="33039" xr:uid="{00000000-0005-0000-0000-000095200000}"/>
    <cellStyle name="Bemærk! 2 3 4 3 3" xfId="30927" xr:uid="{00000000-0005-0000-0000-000096200000}"/>
    <cellStyle name="Bemærk! 2 3 4 3 4" xfId="29487" xr:uid="{00000000-0005-0000-0000-000097200000}"/>
    <cellStyle name="Bemærk! 2 3 4 4" xfId="29489" xr:uid="{00000000-0005-0000-0000-000098200000}"/>
    <cellStyle name="Bemærk! 2 3 4 4 2" xfId="31660" xr:uid="{00000000-0005-0000-0000-000099200000}"/>
    <cellStyle name="Bemærk! 2 3 4 5" xfId="29484" xr:uid="{00000000-0005-0000-0000-00009A200000}"/>
    <cellStyle name="Bemærk! 2 3 5" xfId="11595" xr:uid="{00000000-0005-0000-0000-00009B200000}"/>
    <cellStyle name="Bemærk! 2 3 5 2" xfId="11596" xr:uid="{00000000-0005-0000-0000-00009C200000}"/>
    <cellStyle name="Bemærk! 2 3 5 2 2" xfId="29492" xr:uid="{00000000-0005-0000-0000-00009D200000}"/>
    <cellStyle name="Bemærk! 2 3 5 2 2 2" xfId="32478" xr:uid="{00000000-0005-0000-0000-00009E200000}"/>
    <cellStyle name="Bemærk! 2 3 5 2 3" xfId="29491" xr:uid="{00000000-0005-0000-0000-00009F200000}"/>
    <cellStyle name="Bemærk! 2 3 5 3" xfId="11597" xr:uid="{00000000-0005-0000-0000-0000A0200000}"/>
    <cellStyle name="Bemærk! 2 3 5 3 2" xfId="29494" xr:uid="{00000000-0005-0000-0000-0000A1200000}"/>
    <cellStyle name="Bemærk! 2 3 5 3 2 2" xfId="32998" xr:uid="{00000000-0005-0000-0000-0000A2200000}"/>
    <cellStyle name="Bemærk! 2 3 5 3 3" xfId="31026" xr:uid="{00000000-0005-0000-0000-0000A3200000}"/>
    <cellStyle name="Bemærk! 2 3 5 3 4" xfId="29493" xr:uid="{00000000-0005-0000-0000-0000A4200000}"/>
    <cellStyle name="Bemærk! 2 3 5 4" xfId="29495" xr:uid="{00000000-0005-0000-0000-0000A5200000}"/>
    <cellStyle name="Bemærk! 2 3 5 4 2" xfId="31777" xr:uid="{00000000-0005-0000-0000-0000A6200000}"/>
    <cellStyle name="Bemærk! 2 3 5 5" xfId="29490" xr:uid="{00000000-0005-0000-0000-0000A7200000}"/>
    <cellStyle name="Bemærk! 2 3 6" xfId="11598" xr:uid="{00000000-0005-0000-0000-0000A8200000}"/>
    <cellStyle name="Bemærk! 2 3 6 2" xfId="11599" xr:uid="{00000000-0005-0000-0000-0000A9200000}"/>
    <cellStyle name="Bemærk! 2 3 6 2 2" xfId="29498" xr:uid="{00000000-0005-0000-0000-0000AA200000}"/>
    <cellStyle name="Bemærk! 2 3 6 2 2 2" xfId="32656" xr:uid="{00000000-0005-0000-0000-0000AB200000}"/>
    <cellStyle name="Bemærk! 2 3 6 2 3" xfId="29497" xr:uid="{00000000-0005-0000-0000-0000AC200000}"/>
    <cellStyle name="Bemærk! 2 3 6 3" xfId="11600" xr:uid="{00000000-0005-0000-0000-0000AD200000}"/>
    <cellStyle name="Bemærk! 2 3 6 3 2" xfId="29500" xr:uid="{00000000-0005-0000-0000-0000AE200000}"/>
    <cellStyle name="Bemærk! 2 3 6 3 2 2" xfId="33256" xr:uid="{00000000-0005-0000-0000-0000AF200000}"/>
    <cellStyle name="Bemærk! 2 3 6 3 3" xfId="31176" xr:uid="{00000000-0005-0000-0000-0000B0200000}"/>
    <cellStyle name="Bemærk! 2 3 6 3 4" xfId="29499" xr:uid="{00000000-0005-0000-0000-0000B1200000}"/>
    <cellStyle name="Bemærk! 2 3 6 4" xfId="29501" xr:uid="{00000000-0005-0000-0000-0000B2200000}"/>
    <cellStyle name="Bemærk! 2 3 6 4 2" xfId="31956" xr:uid="{00000000-0005-0000-0000-0000B3200000}"/>
    <cellStyle name="Bemærk! 2 3 6 5" xfId="29496" xr:uid="{00000000-0005-0000-0000-0000B4200000}"/>
    <cellStyle name="Bemærk! 2 3 7" xfId="11601" xr:uid="{00000000-0005-0000-0000-0000B5200000}"/>
    <cellStyle name="Bemærk! 2 3 7 2" xfId="11602" xr:uid="{00000000-0005-0000-0000-0000B6200000}"/>
    <cellStyle name="Bemærk! 2 3 7 2 2" xfId="32018" xr:uid="{00000000-0005-0000-0000-0000B7200000}"/>
    <cellStyle name="Bemærk! 2 3 7 2 3" xfId="29503" xr:uid="{00000000-0005-0000-0000-0000B8200000}"/>
    <cellStyle name="Bemærk! 2 3 7 3" xfId="29502" xr:uid="{00000000-0005-0000-0000-0000B9200000}"/>
    <cellStyle name="Bemærk! 2 3 8" xfId="11603" xr:uid="{00000000-0005-0000-0000-0000BA200000}"/>
    <cellStyle name="Bemærk! 2 3 8 2" xfId="29505" xr:uid="{00000000-0005-0000-0000-0000BB200000}"/>
    <cellStyle name="Bemærk! 2 3 8 2 2" xfId="31196" xr:uid="{00000000-0005-0000-0000-0000BC200000}"/>
    <cellStyle name="Bemærk! 2 3 8 3" xfId="30626" xr:uid="{00000000-0005-0000-0000-0000BD200000}"/>
    <cellStyle name="Bemærk! 2 3 8 4" xfId="29504" xr:uid="{00000000-0005-0000-0000-0000BE200000}"/>
    <cellStyle name="Bemærk! 2 3 9" xfId="29506" xr:uid="{00000000-0005-0000-0000-0000BF200000}"/>
    <cellStyle name="Bemærk! 2 3 9 2" xfId="31259" xr:uid="{00000000-0005-0000-0000-0000C0200000}"/>
    <cellStyle name="Bemærk! 2 4" xfId="974" xr:uid="{00000000-0005-0000-0000-0000C1200000}"/>
    <cellStyle name="Bemærk! 2 4 2" xfId="975" xr:uid="{00000000-0005-0000-0000-0000C2200000}"/>
    <cellStyle name="Bemærk! 2 4 2 2" xfId="11604" xr:uid="{00000000-0005-0000-0000-0000C3200000}"/>
    <cellStyle name="Bemærk! 2 4 2 2 2" xfId="29508" xr:uid="{00000000-0005-0000-0000-0000C4200000}"/>
    <cellStyle name="Bemærk! 2 4 2 2 2 2" xfId="32164" xr:uid="{00000000-0005-0000-0000-0000C5200000}"/>
    <cellStyle name="Bemærk! 2 4 2 2 3" xfId="29507" xr:uid="{00000000-0005-0000-0000-0000C6200000}"/>
    <cellStyle name="Bemærk! 2 4 2 3" xfId="11605" xr:uid="{00000000-0005-0000-0000-0000C7200000}"/>
    <cellStyle name="Bemærk! 2 4 2 3 2" xfId="29510" xr:uid="{00000000-0005-0000-0000-0000C8200000}"/>
    <cellStyle name="Bemærk! 2 4 2 3 2 2" xfId="32726" xr:uid="{00000000-0005-0000-0000-0000C9200000}"/>
    <cellStyle name="Bemærk! 2 4 2 3 3" xfId="30758" xr:uid="{00000000-0005-0000-0000-0000CA200000}"/>
    <cellStyle name="Bemærk! 2 4 2 3 4" xfId="29509" xr:uid="{00000000-0005-0000-0000-0000CB200000}"/>
    <cellStyle name="Bemærk! 2 4 2 4" xfId="29511" xr:uid="{00000000-0005-0000-0000-0000CC200000}"/>
    <cellStyle name="Bemærk! 2 4 2 4 2" xfId="31417" xr:uid="{00000000-0005-0000-0000-0000CD200000}"/>
    <cellStyle name="Bemærk! 2 4 3" xfId="11606" xr:uid="{00000000-0005-0000-0000-0000CE200000}"/>
    <cellStyle name="Bemærk! 2 4 3 2" xfId="11607" xr:uid="{00000000-0005-0000-0000-0000CF200000}"/>
    <cellStyle name="Bemærk! 2 4 3 2 2" xfId="29514" xr:uid="{00000000-0005-0000-0000-0000D0200000}"/>
    <cellStyle name="Bemærk! 2 4 3 2 2 2" xfId="32305" xr:uid="{00000000-0005-0000-0000-0000D1200000}"/>
    <cellStyle name="Bemærk! 2 4 3 2 3" xfId="29513" xr:uid="{00000000-0005-0000-0000-0000D2200000}"/>
    <cellStyle name="Bemærk! 2 4 3 3" xfId="11608" xr:uid="{00000000-0005-0000-0000-0000D3200000}"/>
    <cellStyle name="Bemærk! 2 4 3 3 2" xfId="29516" xr:uid="{00000000-0005-0000-0000-0000D4200000}"/>
    <cellStyle name="Bemærk! 2 4 3 3 2 2" xfId="33043" xr:uid="{00000000-0005-0000-0000-0000D5200000}"/>
    <cellStyle name="Bemærk! 2 4 3 3 3" xfId="30879" xr:uid="{00000000-0005-0000-0000-0000D6200000}"/>
    <cellStyle name="Bemærk! 2 4 3 3 4" xfId="29515" xr:uid="{00000000-0005-0000-0000-0000D7200000}"/>
    <cellStyle name="Bemærk! 2 4 3 4" xfId="29517" xr:uid="{00000000-0005-0000-0000-0000D8200000}"/>
    <cellStyle name="Bemærk! 2 4 3 4 2" xfId="31559" xr:uid="{00000000-0005-0000-0000-0000D9200000}"/>
    <cellStyle name="Bemærk! 2 4 3 5" xfId="29512" xr:uid="{00000000-0005-0000-0000-0000DA200000}"/>
    <cellStyle name="Bemærk! 2 4 4" xfId="11609" xr:uid="{00000000-0005-0000-0000-0000DB200000}"/>
    <cellStyle name="Bemærk! 2 4 4 2" xfId="11610" xr:uid="{00000000-0005-0000-0000-0000DC200000}"/>
    <cellStyle name="Bemærk! 2 4 4 2 2" xfId="29520" xr:uid="{00000000-0005-0000-0000-0000DD200000}"/>
    <cellStyle name="Bemærk! 2 4 4 2 2 2" xfId="32400" xr:uid="{00000000-0005-0000-0000-0000DE200000}"/>
    <cellStyle name="Bemærk! 2 4 4 2 3" xfId="29519" xr:uid="{00000000-0005-0000-0000-0000DF200000}"/>
    <cellStyle name="Bemærk! 2 4 4 3" xfId="11611" xr:uid="{00000000-0005-0000-0000-0000E0200000}"/>
    <cellStyle name="Bemærk! 2 4 4 3 2" xfId="29522" xr:uid="{00000000-0005-0000-0000-0000E1200000}"/>
    <cellStyle name="Bemærk! 2 4 4 3 2 2" xfId="33117" xr:uid="{00000000-0005-0000-0000-0000E2200000}"/>
    <cellStyle name="Bemærk! 2 4 4 3 3" xfId="30960" xr:uid="{00000000-0005-0000-0000-0000E3200000}"/>
    <cellStyle name="Bemærk! 2 4 4 3 4" xfId="29521" xr:uid="{00000000-0005-0000-0000-0000E4200000}"/>
    <cellStyle name="Bemærk! 2 4 4 4" xfId="29523" xr:uid="{00000000-0005-0000-0000-0000E5200000}"/>
    <cellStyle name="Bemærk! 2 4 4 4 2" xfId="31699" xr:uid="{00000000-0005-0000-0000-0000E6200000}"/>
    <cellStyle name="Bemærk! 2 4 4 5" xfId="29518" xr:uid="{00000000-0005-0000-0000-0000E7200000}"/>
    <cellStyle name="Bemærk! 2 4 5" xfId="11612" xr:uid="{00000000-0005-0000-0000-0000E8200000}"/>
    <cellStyle name="Bemærk! 2 4 5 2" xfId="11613" xr:uid="{00000000-0005-0000-0000-0000E9200000}"/>
    <cellStyle name="Bemærk! 2 4 5 2 2" xfId="29526" xr:uid="{00000000-0005-0000-0000-0000EA200000}"/>
    <cellStyle name="Bemærk! 2 4 5 2 2 2" xfId="32517" xr:uid="{00000000-0005-0000-0000-0000EB200000}"/>
    <cellStyle name="Bemærk! 2 4 5 2 3" xfId="29525" xr:uid="{00000000-0005-0000-0000-0000EC200000}"/>
    <cellStyle name="Bemærk! 2 4 5 3" xfId="11614" xr:uid="{00000000-0005-0000-0000-0000ED200000}"/>
    <cellStyle name="Bemærk! 2 4 5 3 2" xfId="29528" xr:uid="{00000000-0005-0000-0000-0000EE200000}"/>
    <cellStyle name="Bemærk! 2 4 5 3 2 2" xfId="32706" xr:uid="{00000000-0005-0000-0000-0000EF200000}"/>
    <cellStyle name="Bemærk! 2 4 5 3 3" xfId="31059" xr:uid="{00000000-0005-0000-0000-0000F0200000}"/>
    <cellStyle name="Bemærk! 2 4 5 3 4" xfId="29527" xr:uid="{00000000-0005-0000-0000-0000F1200000}"/>
    <cellStyle name="Bemærk! 2 4 5 4" xfId="29529" xr:uid="{00000000-0005-0000-0000-0000F2200000}"/>
    <cellStyle name="Bemærk! 2 4 5 4 2" xfId="31816" xr:uid="{00000000-0005-0000-0000-0000F3200000}"/>
    <cellStyle name="Bemærk! 2 4 5 5" xfId="29524" xr:uid="{00000000-0005-0000-0000-0000F4200000}"/>
    <cellStyle name="Bemærk! 2 4 6" xfId="11615" xr:uid="{00000000-0005-0000-0000-0000F5200000}"/>
    <cellStyle name="Bemærk! 2 4 6 2" xfId="11616" xr:uid="{00000000-0005-0000-0000-0000F6200000}"/>
    <cellStyle name="Bemærk! 2 4 6 2 2" xfId="29532" xr:uid="{00000000-0005-0000-0000-0000F7200000}"/>
    <cellStyle name="Bemærk! 2 4 6 2 2 2" xfId="32657" xr:uid="{00000000-0005-0000-0000-0000F8200000}"/>
    <cellStyle name="Bemærk! 2 4 6 2 3" xfId="29531" xr:uid="{00000000-0005-0000-0000-0000F9200000}"/>
    <cellStyle name="Bemærk! 2 4 6 3" xfId="11617" xr:uid="{00000000-0005-0000-0000-0000FA200000}"/>
    <cellStyle name="Bemærk! 2 4 6 3 2" xfId="29534" xr:uid="{00000000-0005-0000-0000-0000FB200000}"/>
    <cellStyle name="Bemærk! 2 4 6 3 2 2" xfId="33257" xr:uid="{00000000-0005-0000-0000-0000FC200000}"/>
    <cellStyle name="Bemærk! 2 4 6 3 3" xfId="31177" xr:uid="{00000000-0005-0000-0000-0000FD200000}"/>
    <cellStyle name="Bemærk! 2 4 6 3 4" xfId="29533" xr:uid="{00000000-0005-0000-0000-0000FE200000}"/>
    <cellStyle name="Bemærk! 2 4 6 4" xfId="29535" xr:uid="{00000000-0005-0000-0000-0000FF200000}"/>
    <cellStyle name="Bemærk! 2 4 6 4 2" xfId="31957" xr:uid="{00000000-0005-0000-0000-000000210000}"/>
    <cellStyle name="Bemærk! 2 4 6 5" xfId="29530" xr:uid="{00000000-0005-0000-0000-000001210000}"/>
    <cellStyle name="Bemærk! 2 4 7" xfId="11618" xr:uid="{00000000-0005-0000-0000-000002210000}"/>
    <cellStyle name="Bemærk! 2 4 7 2" xfId="11619" xr:uid="{00000000-0005-0000-0000-000003210000}"/>
    <cellStyle name="Bemærk! 2 4 7 2 2" xfId="32051" xr:uid="{00000000-0005-0000-0000-000004210000}"/>
    <cellStyle name="Bemærk! 2 4 7 2 3" xfId="29537" xr:uid="{00000000-0005-0000-0000-000005210000}"/>
    <cellStyle name="Bemærk! 2 4 7 3" xfId="29536" xr:uid="{00000000-0005-0000-0000-000006210000}"/>
    <cellStyle name="Bemærk! 2 4 8" xfId="11620" xr:uid="{00000000-0005-0000-0000-000007210000}"/>
    <cellStyle name="Bemærk! 2 4 8 2" xfId="29539" xr:uid="{00000000-0005-0000-0000-000008210000}"/>
    <cellStyle name="Bemærk! 2 4 8 2 2" xfId="33133" xr:uid="{00000000-0005-0000-0000-000009210000}"/>
    <cellStyle name="Bemærk! 2 4 8 3" xfId="30659" xr:uid="{00000000-0005-0000-0000-00000A210000}"/>
    <cellStyle name="Bemærk! 2 4 8 4" xfId="29538" xr:uid="{00000000-0005-0000-0000-00000B210000}"/>
    <cellStyle name="Bemærk! 2 4 9" xfId="29540" xr:uid="{00000000-0005-0000-0000-00000C210000}"/>
    <cellStyle name="Bemærk! 2 4 9 2" xfId="31298" xr:uid="{00000000-0005-0000-0000-00000D210000}"/>
    <cellStyle name="Bemærk! 2 5" xfId="976" xr:uid="{00000000-0005-0000-0000-00000E210000}"/>
    <cellStyle name="Bemærk! 2 5 2" xfId="977" xr:uid="{00000000-0005-0000-0000-00000F210000}"/>
    <cellStyle name="Bemærk! 2 5 2 2" xfId="29541" xr:uid="{00000000-0005-0000-0000-000010210000}"/>
    <cellStyle name="Bemærk! 2 5 2 2 2" xfId="32086" xr:uid="{00000000-0005-0000-0000-000011210000}"/>
    <cellStyle name="Bemærk! 2 5 3" xfId="11621" xr:uid="{00000000-0005-0000-0000-000012210000}"/>
    <cellStyle name="Bemærk! 2 5 3 2" xfId="29543" xr:uid="{00000000-0005-0000-0000-000013210000}"/>
    <cellStyle name="Bemærk! 2 5 3 2 2" xfId="33178" xr:uid="{00000000-0005-0000-0000-000014210000}"/>
    <cellStyle name="Bemærk! 2 5 3 3" xfId="30692" xr:uid="{00000000-0005-0000-0000-000015210000}"/>
    <cellStyle name="Bemærk! 2 5 3 4" xfId="29542" xr:uid="{00000000-0005-0000-0000-000016210000}"/>
    <cellStyle name="Bemærk! 2 5 4" xfId="29544" xr:uid="{00000000-0005-0000-0000-000017210000}"/>
    <cellStyle name="Bemærk! 2 5 4 2" xfId="31339" xr:uid="{00000000-0005-0000-0000-000018210000}"/>
    <cellStyle name="Bemærk! 2 6" xfId="978" xr:uid="{00000000-0005-0000-0000-000019210000}"/>
    <cellStyle name="Bemærk! 2 6 2" xfId="11622" xr:uid="{00000000-0005-0000-0000-00001A210000}"/>
    <cellStyle name="Bemærk! 2 6 2 2" xfId="29547" xr:uid="{00000000-0005-0000-0000-00001B210000}"/>
    <cellStyle name="Bemærk! 2 6 2 2 2" xfId="32300" xr:uid="{00000000-0005-0000-0000-00001C210000}"/>
    <cellStyle name="Bemærk! 2 6 2 3" xfId="29546" xr:uid="{00000000-0005-0000-0000-00001D210000}"/>
    <cellStyle name="Bemærk! 2 6 3" xfId="11623" xr:uid="{00000000-0005-0000-0000-00001E210000}"/>
    <cellStyle name="Bemærk! 2 6 3 2" xfId="29549" xr:uid="{00000000-0005-0000-0000-00001F210000}"/>
    <cellStyle name="Bemærk! 2 6 3 2 2" xfId="32900" xr:uid="{00000000-0005-0000-0000-000020210000}"/>
    <cellStyle name="Bemærk! 2 6 3 3" xfId="30874" xr:uid="{00000000-0005-0000-0000-000021210000}"/>
    <cellStyle name="Bemærk! 2 6 3 4" xfId="29548" xr:uid="{00000000-0005-0000-0000-000022210000}"/>
    <cellStyle name="Bemærk! 2 6 4" xfId="29550" xr:uid="{00000000-0005-0000-0000-000023210000}"/>
    <cellStyle name="Bemærk! 2 6 4 2" xfId="31554" xr:uid="{00000000-0005-0000-0000-000024210000}"/>
    <cellStyle name="Bemærk! 2 6 5" xfId="29545" xr:uid="{00000000-0005-0000-0000-000025210000}"/>
    <cellStyle name="Bemærk! 2 7" xfId="979" xr:uid="{00000000-0005-0000-0000-000026210000}"/>
    <cellStyle name="Bemærk! 2 7 2" xfId="980" xr:uid="{00000000-0005-0000-0000-000027210000}"/>
    <cellStyle name="Bemærk! 2 7 2 2" xfId="29551" xr:uid="{00000000-0005-0000-0000-000028210000}"/>
    <cellStyle name="Bemærk! 2 7 2 2 2" xfId="32322" xr:uid="{00000000-0005-0000-0000-000029210000}"/>
    <cellStyle name="Bemærk! 2 7 3" xfId="11624" xr:uid="{00000000-0005-0000-0000-00002A210000}"/>
    <cellStyle name="Bemærk! 2 7 3 2" xfId="29553" xr:uid="{00000000-0005-0000-0000-00002B210000}"/>
    <cellStyle name="Bemærk! 2 7 3 2 2" xfId="33199" xr:uid="{00000000-0005-0000-0000-00002C210000}"/>
    <cellStyle name="Bemærk! 2 7 3 3" xfId="30894" xr:uid="{00000000-0005-0000-0000-00002D210000}"/>
    <cellStyle name="Bemærk! 2 7 3 4" xfId="29552" xr:uid="{00000000-0005-0000-0000-00002E210000}"/>
    <cellStyle name="Bemærk! 2 7 4" xfId="29554" xr:uid="{00000000-0005-0000-0000-00002F210000}"/>
    <cellStyle name="Bemærk! 2 7 4 2" xfId="31621" xr:uid="{00000000-0005-0000-0000-000030210000}"/>
    <cellStyle name="Bemærk! 2 8" xfId="981" xr:uid="{00000000-0005-0000-0000-000031210000}"/>
    <cellStyle name="Bemærk! 2 8 2" xfId="11625" xr:uid="{00000000-0005-0000-0000-000032210000}"/>
    <cellStyle name="Bemærk! 2 8 2 2" xfId="29556" xr:uid="{00000000-0005-0000-0000-000033210000}"/>
    <cellStyle name="Bemærk! 2 8 2 2 2" xfId="32439" xr:uid="{00000000-0005-0000-0000-000034210000}"/>
    <cellStyle name="Bemærk! 2 8 2 3" xfId="29555" xr:uid="{00000000-0005-0000-0000-000035210000}"/>
    <cellStyle name="Bemærk! 2 8 3" xfId="11626" xr:uid="{00000000-0005-0000-0000-000036210000}"/>
    <cellStyle name="Bemærk! 2 8 3 2" xfId="29558" xr:uid="{00000000-0005-0000-0000-000037210000}"/>
    <cellStyle name="Bemærk! 2 8 3 2 2" xfId="33164" xr:uid="{00000000-0005-0000-0000-000038210000}"/>
    <cellStyle name="Bemærk! 2 8 3 3" xfId="30993" xr:uid="{00000000-0005-0000-0000-000039210000}"/>
    <cellStyle name="Bemærk! 2 8 3 4" xfId="29557" xr:uid="{00000000-0005-0000-0000-00003A210000}"/>
    <cellStyle name="Bemærk! 2 8 4" xfId="29559" xr:uid="{00000000-0005-0000-0000-00003B210000}"/>
    <cellStyle name="Bemærk! 2 8 4 2" xfId="31738" xr:uid="{00000000-0005-0000-0000-00003C210000}"/>
    <cellStyle name="Bemærk! 2 9" xfId="11627" xr:uid="{00000000-0005-0000-0000-00003D210000}"/>
    <cellStyle name="Bemærk! 2 9 2" xfId="11628" xr:uid="{00000000-0005-0000-0000-00003E210000}"/>
    <cellStyle name="Bemærk! 2 9 2 2" xfId="29562" xr:uid="{00000000-0005-0000-0000-00003F210000}"/>
    <cellStyle name="Bemærk! 2 9 2 2 2" xfId="32652" xr:uid="{00000000-0005-0000-0000-000040210000}"/>
    <cellStyle name="Bemærk! 2 9 2 3" xfId="29561" xr:uid="{00000000-0005-0000-0000-000041210000}"/>
    <cellStyle name="Bemærk! 2 9 3" xfId="11629" xr:uid="{00000000-0005-0000-0000-000042210000}"/>
    <cellStyle name="Bemærk! 2 9 3 2" xfId="29564" xr:uid="{00000000-0005-0000-0000-000043210000}"/>
    <cellStyle name="Bemærk! 2 9 3 2 2" xfId="33252" xr:uid="{00000000-0005-0000-0000-000044210000}"/>
    <cellStyle name="Bemærk! 2 9 3 3" xfId="31172" xr:uid="{00000000-0005-0000-0000-000045210000}"/>
    <cellStyle name="Bemærk! 2 9 3 4" xfId="29563" xr:uid="{00000000-0005-0000-0000-000046210000}"/>
    <cellStyle name="Bemærk! 2 9 4" xfId="29565" xr:uid="{00000000-0005-0000-0000-000047210000}"/>
    <cellStyle name="Bemærk! 2 9 4 2" xfId="31952" xr:uid="{00000000-0005-0000-0000-000048210000}"/>
    <cellStyle name="Bemærk! 2 9 5" xfId="29560" xr:uid="{00000000-0005-0000-0000-000049210000}"/>
    <cellStyle name="Bemærk! 3" xfId="982" xr:uid="{00000000-0005-0000-0000-00004A210000}"/>
    <cellStyle name="Bemærk! 3 10" xfId="11630" xr:uid="{00000000-0005-0000-0000-00004B210000}"/>
    <cellStyle name="Bemærk! 3 10 2" xfId="29568" xr:uid="{00000000-0005-0000-0000-00004C210000}"/>
    <cellStyle name="Bemærk! 3 10 2 2" xfId="32929" xr:uid="{00000000-0005-0000-0000-00004D210000}"/>
    <cellStyle name="Bemærk! 3 10 3" xfId="30594" xr:uid="{00000000-0005-0000-0000-00004E210000}"/>
    <cellStyle name="Bemærk! 3 10 4" xfId="29567" xr:uid="{00000000-0005-0000-0000-00004F210000}"/>
    <cellStyle name="Bemærk! 3 11" xfId="29569" xr:uid="{00000000-0005-0000-0000-000050210000}"/>
    <cellStyle name="Bemærk! 3 11 2" xfId="31218" xr:uid="{00000000-0005-0000-0000-000051210000}"/>
    <cellStyle name="Bemærk! 3 12" xfId="29566" xr:uid="{00000000-0005-0000-0000-000052210000}"/>
    <cellStyle name="Bemærk! 3 2" xfId="9656" xr:uid="{00000000-0005-0000-0000-000053210000}"/>
    <cellStyle name="Bemærk! 3 2 10" xfId="29570" xr:uid="{00000000-0005-0000-0000-000054210000}"/>
    <cellStyle name="Bemærk! 3 2 2" xfId="11631" xr:uid="{00000000-0005-0000-0000-000055210000}"/>
    <cellStyle name="Bemærk! 3 2 2 2" xfId="11632" xr:uid="{00000000-0005-0000-0000-000056210000}"/>
    <cellStyle name="Bemærk! 3 2 2 2 2" xfId="29573" xr:uid="{00000000-0005-0000-0000-000057210000}"/>
    <cellStyle name="Bemærk! 3 2 2 2 2 2" xfId="32126" xr:uid="{00000000-0005-0000-0000-000058210000}"/>
    <cellStyle name="Bemærk! 3 2 2 2 3" xfId="29572" xr:uid="{00000000-0005-0000-0000-000059210000}"/>
    <cellStyle name="Bemærk! 3 2 2 3" xfId="11633" xr:uid="{00000000-0005-0000-0000-00005A210000}"/>
    <cellStyle name="Bemærk! 3 2 2 3 2" xfId="29575" xr:uid="{00000000-0005-0000-0000-00005B210000}"/>
    <cellStyle name="Bemærk! 3 2 2 3 2 2" xfId="33200" xr:uid="{00000000-0005-0000-0000-00005C210000}"/>
    <cellStyle name="Bemærk! 3 2 2 3 3" xfId="30726" xr:uid="{00000000-0005-0000-0000-00005D210000}"/>
    <cellStyle name="Bemærk! 3 2 2 3 4" xfId="29574" xr:uid="{00000000-0005-0000-0000-00005E210000}"/>
    <cellStyle name="Bemærk! 3 2 2 4" xfId="29576" xr:uid="{00000000-0005-0000-0000-00005F210000}"/>
    <cellStyle name="Bemærk! 3 2 2 4 2" xfId="31379" xr:uid="{00000000-0005-0000-0000-000060210000}"/>
    <cellStyle name="Bemærk! 3 2 2 5" xfId="29571" xr:uid="{00000000-0005-0000-0000-000061210000}"/>
    <cellStyle name="Bemærk! 3 2 3" xfId="11634" xr:uid="{00000000-0005-0000-0000-000062210000}"/>
    <cellStyle name="Bemærk! 3 2 3 2" xfId="11635" xr:uid="{00000000-0005-0000-0000-000063210000}"/>
    <cellStyle name="Bemærk! 3 2 3 2 2" xfId="29579" xr:uid="{00000000-0005-0000-0000-000064210000}"/>
    <cellStyle name="Bemærk! 3 2 3 2 2 2" xfId="32307" xr:uid="{00000000-0005-0000-0000-000065210000}"/>
    <cellStyle name="Bemærk! 3 2 3 2 3" xfId="29578" xr:uid="{00000000-0005-0000-0000-000066210000}"/>
    <cellStyle name="Bemærk! 3 2 3 3" xfId="11636" xr:uid="{00000000-0005-0000-0000-000067210000}"/>
    <cellStyle name="Bemærk! 3 2 3 3 2" xfId="29581" xr:uid="{00000000-0005-0000-0000-000068210000}"/>
    <cellStyle name="Bemærk! 3 2 3 3 2 2" xfId="31191" xr:uid="{00000000-0005-0000-0000-000069210000}"/>
    <cellStyle name="Bemærk! 3 2 3 3 3" xfId="30881" xr:uid="{00000000-0005-0000-0000-00006A210000}"/>
    <cellStyle name="Bemærk! 3 2 3 3 4" xfId="29580" xr:uid="{00000000-0005-0000-0000-00006B210000}"/>
    <cellStyle name="Bemærk! 3 2 3 4" xfId="29582" xr:uid="{00000000-0005-0000-0000-00006C210000}"/>
    <cellStyle name="Bemærk! 3 2 3 4 2" xfId="31561" xr:uid="{00000000-0005-0000-0000-00006D210000}"/>
    <cellStyle name="Bemærk! 3 2 3 5" xfId="29577" xr:uid="{00000000-0005-0000-0000-00006E210000}"/>
    <cellStyle name="Bemærk! 3 2 4" xfId="11637" xr:uid="{00000000-0005-0000-0000-00006F210000}"/>
    <cellStyle name="Bemærk! 3 2 4 2" xfId="11638" xr:uid="{00000000-0005-0000-0000-000070210000}"/>
    <cellStyle name="Bemærk! 3 2 4 2 2" xfId="29585" xr:uid="{00000000-0005-0000-0000-000071210000}"/>
    <cellStyle name="Bemærk! 3 2 4 2 2 2" xfId="32362" xr:uid="{00000000-0005-0000-0000-000072210000}"/>
    <cellStyle name="Bemærk! 3 2 4 2 3" xfId="29584" xr:uid="{00000000-0005-0000-0000-000073210000}"/>
    <cellStyle name="Bemærk! 3 2 4 3" xfId="11639" xr:uid="{00000000-0005-0000-0000-000074210000}"/>
    <cellStyle name="Bemærk! 3 2 4 3 2" xfId="29587" xr:uid="{00000000-0005-0000-0000-000075210000}"/>
    <cellStyle name="Bemærk! 3 2 4 3 2 2" xfId="32692" xr:uid="{00000000-0005-0000-0000-000076210000}"/>
    <cellStyle name="Bemærk! 3 2 4 3 3" xfId="30928" xr:uid="{00000000-0005-0000-0000-000077210000}"/>
    <cellStyle name="Bemærk! 3 2 4 3 4" xfId="29586" xr:uid="{00000000-0005-0000-0000-000078210000}"/>
    <cellStyle name="Bemærk! 3 2 4 4" xfId="29588" xr:uid="{00000000-0005-0000-0000-000079210000}"/>
    <cellStyle name="Bemærk! 3 2 4 4 2" xfId="31661" xr:uid="{00000000-0005-0000-0000-00007A210000}"/>
    <cellStyle name="Bemærk! 3 2 4 5" xfId="29583" xr:uid="{00000000-0005-0000-0000-00007B210000}"/>
    <cellStyle name="Bemærk! 3 2 5" xfId="11640" xr:uid="{00000000-0005-0000-0000-00007C210000}"/>
    <cellStyle name="Bemærk! 3 2 5 2" xfId="11641" xr:uid="{00000000-0005-0000-0000-00007D210000}"/>
    <cellStyle name="Bemærk! 3 2 5 2 2" xfId="29591" xr:uid="{00000000-0005-0000-0000-00007E210000}"/>
    <cellStyle name="Bemærk! 3 2 5 2 2 2" xfId="32479" xr:uid="{00000000-0005-0000-0000-00007F210000}"/>
    <cellStyle name="Bemærk! 3 2 5 2 3" xfId="29590" xr:uid="{00000000-0005-0000-0000-000080210000}"/>
    <cellStyle name="Bemærk! 3 2 5 3" xfId="11642" xr:uid="{00000000-0005-0000-0000-000081210000}"/>
    <cellStyle name="Bemærk! 3 2 5 3 2" xfId="29593" xr:uid="{00000000-0005-0000-0000-000082210000}"/>
    <cellStyle name="Bemærk! 3 2 5 3 2 2" xfId="33197" xr:uid="{00000000-0005-0000-0000-000083210000}"/>
    <cellStyle name="Bemærk! 3 2 5 3 3" xfId="31027" xr:uid="{00000000-0005-0000-0000-000084210000}"/>
    <cellStyle name="Bemærk! 3 2 5 3 4" xfId="29592" xr:uid="{00000000-0005-0000-0000-000085210000}"/>
    <cellStyle name="Bemærk! 3 2 5 4" xfId="29594" xr:uid="{00000000-0005-0000-0000-000086210000}"/>
    <cellStyle name="Bemærk! 3 2 5 4 2" xfId="31778" xr:uid="{00000000-0005-0000-0000-000087210000}"/>
    <cellStyle name="Bemærk! 3 2 5 5" xfId="29589" xr:uid="{00000000-0005-0000-0000-000088210000}"/>
    <cellStyle name="Bemærk! 3 2 6" xfId="11643" xr:uid="{00000000-0005-0000-0000-000089210000}"/>
    <cellStyle name="Bemærk! 3 2 6 2" xfId="11644" xr:uid="{00000000-0005-0000-0000-00008A210000}"/>
    <cellStyle name="Bemærk! 3 2 6 2 2" xfId="29597" xr:uid="{00000000-0005-0000-0000-00008B210000}"/>
    <cellStyle name="Bemærk! 3 2 6 2 2 2" xfId="32659" xr:uid="{00000000-0005-0000-0000-00008C210000}"/>
    <cellStyle name="Bemærk! 3 2 6 2 3" xfId="29596" xr:uid="{00000000-0005-0000-0000-00008D210000}"/>
    <cellStyle name="Bemærk! 3 2 6 3" xfId="11645" xr:uid="{00000000-0005-0000-0000-00008E210000}"/>
    <cellStyle name="Bemærk! 3 2 6 3 2" xfId="29599" xr:uid="{00000000-0005-0000-0000-00008F210000}"/>
    <cellStyle name="Bemærk! 3 2 6 3 2 2" xfId="33259" xr:uid="{00000000-0005-0000-0000-000090210000}"/>
    <cellStyle name="Bemærk! 3 2 6 3 3" xfId="31179" xr:uid="{00000000-0005-0000-0000-000091210000}"/>
    <cellStyle name="Bemærk! 3 2 6 3 4" xfId="29598" xr:uid="{00000000-0005-0000-0000-000092210000}"/>
    <cellStyle name="Bemærk! 3 2 6 4" xfId="29600" xr:uid="{00000000-0005-0000-0000-000093210000}"/>
    <cellStyle name="Bemærk! 3 2 6 4 2" xfId="31959" xr:uid="{00000000-0005-0000-0000-000094210000}"/>
    <cellStyle name="Bemærk! 3 2 6 5" xfId="29595" xr:uid="{00000000-0005-0000-0000-000095210000}"/>
    <cellStyle name="Bemærk! 3 2 7" xfId="11646" xr:uid="{00000000-0005-0000-0000-000096210000}"/>
    <cellStyle name="Bemærk! 3 2 7 2" xfId="11647" xr:uid="{00000000-0005-0000-0000-000097210000}"/>
    <cellStyle name="Bemærk! 3 2 7 2 2" xfId="32019" xr:uid="{00000000-0005-0000-0000-000098210000}"/>
    <cellStyle name="Bemærk! 3 2 7 2 3" xfId="29602" xr:uid="{00000000-0005-0000-0000-000099210000}"/>
    <cellStyle name="Bemærk! 3 2 7 3" xfId="29601" xr:uid="{00000000-0005-0000-0000-00009A210000}"/>
    <cellStyle name="Bemærk! 3 2 8" xfId="11648" xr:uid="{00000000-0005-0000-0000-00009B210000}"/>
    <cellStyle name="Bemærk! 3 2 8 2" xfId="29604" xr:uid="{00000000-0005-0000-0000-00009C210000}"/>
    <cellStyle name="Bemærk! 3 2 8 2 2" xfId="31567" xr:uid="{00000000-0005-0000-0000-00009D210000}"/>
    <cellStyle name="Bemærk! 3 2 8 3" xfId="30627" xr:uid="{00000000-0005-0000-0000-00009E210000}"/>
    <cellStyle name="Bemærk! 3 2 8 4" xfId="29603" xr:uid="{00000000-0005-0000-0000-00009F210000}"/>
    <cellStyle name="Bemærk! 3 2 9" xfId="29605" xr:uid="{00000000-0005-0000-0000-0000A0210000}"/>
    <cellStyle name="Bemærk! 3 2 9 2" xfId="31260" xr:uid="{00000000-0005-0000-0000-0000A1210000}"/>
    <cellStyle name="Bemærk! 3 3" xfId="11649" xr:uid="{00000000-0005-0000-0000-0000A2210000}"/>
    <cellStyle name="Bemærk! 3 3 10" xfId="29606" xr:uid="{00000000-0005-0000-0000-0000A3210000}"/>
    <cellStyle name="Bemærk! 3 3 2" xfId="11650" xr:uid="{00000000-0005-0000-0000-0000A4210000}"/>
    <cellStyle name="Bemærk! 3 3 2 2" xfId="11651" xr:uid="{00000000-0005-0000-0000-0000A5210000}"/>
    <cellStyle name="Bemærk! 3 3 2 2 2" xfId="29609" xr:uid="{00000000-0005-0000-0000-0000A6210000}"/>
    <cellStyle name="Bemærk! 3 3 2 2 2 2" xfId="32165" xr:uid="{00000000-0005-0000-0000-0000A7210000}"/>
    <cellStyle name="Bemærk! 3 3 2 2 3" xfId="29608" xr:uid="{00000000-0005-0000-0000-0000A8210000}"/>
    <cellStyle name="Bemærk! 3 3 2 3" xfId="11652" xr:uid="{00000000-0005-0000-0000-0000A9210000}"/>
    <cellStyle name="Bemærk! 3 3 2 3 2" xfId="29611" xr:uid="{00000000-0005-0000-0000-0000AA210000}"/>
    <cellStyle name="Bemærk! 3 3 2 3 2 2" xfId="33057" xr:uid="{00000000-0005-0000-0000-0000AB210000}"/>
    <cellStyle name="Bemærk! 3 3 2 3 3" xfId="30759" xr:uid="{00000000-0005-0000-0000-0000AC210000}"/>
    <cellStyle name="Bemærk! 3 3 2 3 4" xfId="29610" xr:uid="{00000000-0005-0000-0000-0000AD210000}"/>
    <cellStyle name="Bemærk! 3 3 2 4" xfId="29612" xr:uid="{00000000-0005-0000-0000-0000AE210000}"/>
    <cellStyle name="Bemærk! 3 3 2 4 2" xfId="31418" xr:uid="{00000000-0005-0000-0000-0000AF210000}"/>
    <cellStyle name="Bemærk! 3 3 2 5" xfId="29607" xr:uid="{00000000-0005-0000-0000-0000B0210000}"/>
    <cellStyle name="Bemærk! 3 3 3" xfId="11653" xr:uid="{00000000-0005-0000-0000-0000B1210000}"/>
    <cellStyle name="Bemærk! 3 3 3 2" xfId="11654" xr:uid="{00000000-0005-0000-0000-0000B2210000}"/>
    <cellStyle name="Bemærk! 3 3 3 2 2" xfId="29615" xr:uid="{00000000-0005-0000-0000-0000B3210000}"/>
    <cellStyle name="Bemærk! 3 3 3 2 2 2" xfId="32308" xr:uid="{00000000-0005-0000-0000-0000B4210000}"/>
    <cellStyle name="Bemærk! 3 3 3 2 3" xfId="29614" xr:uid="{00000000-0005-0000-0000-0000B5210000}"/>
    <cellStyle name="Bemærk! 3 3 3 3" xfId="11655" xr:uid="{00000000-0005-0000-0000-0000B6210000}"/>
    <cellStyle name="Bemærk! 3 3 3 3 2" xfId="29617" xr:uid="{00000000-0005-0000-0000-0000B7210000}"/>
    <cellStyle name="Bemærk! 3 3 3 3 2 2" xfId="32993" xr:uid="{00000000-0005-0000-0000-0000B8210000}"/>
    <cellStyle name="Bemærk! 3 3 3 3 3" xfId="30882" xr:uid="{00000000-0005-0000-0000-0000B9210000}"/>
    <cellStyle name="Bemærk! 3 3 3 3 4" xfId="29616" xr:uid="{00000000-0005-0000-0000-0000BA210000}"/>
    <cellStyle name="Bemærk! 3 3 3 4" xfId="29618" xr:uid="{00000000-0005-0000-0000-0000BB210000}"/>
    <cellStyle name="Bemærk! 3 3 3 4 2" xfId="31562" xr:uid="{00000000-0005-0000-0000-0000BC210000}"/>
    <cellStyle name="Bemærk! 3 3 3 5" xfId="29613" xr:uid="{00000000-0005-0000-0000-0000BD210000}"/>
    <cellStyle name="Bemærk! 3 3 4" xfId="11656" xr:uid="{00000000-0005-0000-0000-0000BE210000}"/>
    <cellStyle name="Bemærk! 3 3 4 2" xfId="11657" xr:uid="{00000000-0005-0000-0000-0000BF210000}"/>
    <cellStyle name="Bemærk! 3 3 4 2 2" xfId="29621" xr:uid="{00000000-0005-0000-0000-0000C0210000}"/>
    <cellStyle name="Bemærk! 3 3 4 2 2 2" xfId="32401" xr:uid="{00000000-0005-0000-0000-0000C1210000}"/>
    <cellStyle name="Bemærk! 3 3 4 2 3" xfId="29620" xr:uid="{00000000-0005-0000-0000-0000C2210000}"/>
    <cellStyle name="Bemærk! 3 3 4 3" xfId="11658" xr:uid="{00000000-0005-0000-0000-0000C3210000}"/>
    <cellStyle name="Bemærk! 3 3 4 3 2" xfId="29623" xr:uid="{00000000-0005-0000-0000-0000C4210000}"/>
    <cellStyle name="Bemærk! 3 3 4 3 2 2" xfId="32842" xr:uid="{00000000-0005-0000-0000-0000C5210000}"/>
    <cellStyle name="Bemærk! 3 3 4 3 3" xfId="30961" xr:uid="{00000000-0005-0000-0000-0000C6210000}"/>
    <cellStyle name="Bemærk! 3 3 4 3 4" xfId="29622" xr:uid="{00000000-0005-0000-0000-0000C7210000}"/>
    <cellStyle name="Bemærk! 3 3 4 4" xfId="29624" xr:uid="{00000000-0005-0000-0000-0000C8210000}"/>
    <cellStyle name="Bemærk! 3 3 4 4 2" xfId="31700" xr:uid="{00000000-0005-0000-0000-0000C9210000}"/>
    <cellStyle name="Bemærk! 3 3 4 5" xfId="29619" xr:uid="{00000000-0005-0000-0000-0000CA210000}"/>
    <cellStyle name="Bemærk! 3 3 5" xfId="11659" xr:uid="{00000000-0005-0000-0000-0000CB210000}"/>
    <cellStyle name="Bemærk! 3 3 5 2" xfId="11660" xr:uid="{00000000-0005-0000-0000-0000CC210000}"/>
    <cellStyle name="Bemærk! 3 3 5 2 2" xfId="29627" xr:uid="{00000000-0005-0000-0000-0000CD210000}"/>
    <cellStyle name="Bemærk! 3 3 5 2 2 2" xfId="32518" xr:uid="{00000000-0005-0000-0000-0000CE210000}"/>
    <cellStyle name="Bemærk! 3 3 5 2 3" xfId="29626" xr:uid="{00000000-0005-0000-0000-0000CF210000}"/>
    <cellStyle name="Bemærk! 3 3 5 3" xfId="11661" xr:uid="{00000000-0005-0000-0000-0000D0210000}"/>
    <cellStyle name="Bemærk! 3 3 5 3 2" xfId="29629" xr:uid="{00000000-0005-0000-0000-0000D1210000}"/>
    <cellStyle name="Bemærk! 3 3 5 3 2 2" xfId="31563" xr:uid="{00000000-0005-0000-0000-0000D2210000}"/>
    <cellStyle name="Bemærk! 3 3 5 3 3" xfId="31060" xr:uid="{00000000-0005-0000-0000-0000D3210000}"/>
    <cellStyle name="Bemærk! 3 3 5 3 4" xfId="29628" xr:uid="{00000000-0005-0000-0000-0000D4210000}"/>
    <cellStyle name="Bemærk! 3 3 5 4" xfId="29630" xr:uid="{00000000-0005-0000-0000-0000D5210000}"/>
    <cellStyle name="Bemærk! 3 3 5 4 2" xfId="31817" xr:uid="{00000000-0005-0000-0000-0000D6210000}"/>
    <cellStyle name="Bemærk! 3 3 5 5" xfId="29625" xr:uid="{00000000-0005-0000-0000-0000D7210000}"/>
    <cellStyle name="Bemærk! 3 3 6" xfId="11662" xr:uid="{00000000-0005-0000-0000-0000D8210000}"/>
    <cellStyle name="Bemærk! 3 3 6 2" xfId="11663" xr:uid="{00000000-0005-0000-0000-0000D9210000}"/>
    <cellStyle name="Bemærk! 3 3 6 2 2" xfId="29633" xr:uid="{00000000-0005-0000-0000-0000DA210000}"/>
    <cellStyle name="Bemærk! 3 3 6 2 2 2" xfId="32660" xr:uid="{00000000-0005-0000-0000-0000DB210000}"/>
    <cellStyle name="Bemærk! 3 3 6 2 3" xfId="29632" xr:uid="{00000000-0005-0000-0000-0000DC210000}"/>
    <cellStyle name="Bemærk! 3 3 6 3" xfId="11664" xr:uid="{00000000-0005-0000-0000-0000DD210000}"/>
    <cellStyle name="Bemærk! 3 3 6 3 2" xfId="29635" xr:uid="{00000000-0005-0000-0000-0000DE210000}"/>
    <cellStyle name="Bemærk! 3 3 6 3 2 2" xfId="33260" xr:uid="{00000000-0005-0000-0000-0000DF210000}"/>
    <cellStyle name="Bemærk! 3 3 6 3 3" xfId="31180" xr:uid="{00000000-0005-0000-0000-0000E0210000}"/>
    <cellStyle name="Bemærk! 3 3 6 3 4" xfId="29634" xr:uid="{00000000-0005-0000-0000-0000E1210000}"/>
    <cellStyle name="Bemærk! 3 3 6 4" xfId="29636" xr:uid="{00000000-0005-0000-0000-0000E2210000}"/>
    <cellStyle name="Bemærk! 3 3 6 4 2" xfId="31960" xr:uid="{00000000-0005-0000-0000-0000E3210000}"/>
    <cellStyle name="Bemærk! 3 3 6 5" xfId="29631" xr:uid="{00000000-0005-0000-0000-0000E4210000}"/>
    <cellStyle name="Bemærk! 3 3 7" xfId="11665" xr:uid="{00000000-0005-0000-0000-0000E5210000}"/>
    <cellStyle name="Bemærk! 3 3 7 2" xfId="11666" xr:uid="{00000000-0005-0000-0000-0000E6210000}"/>
    <cellStyle name="Bemærk! 3 3 7 2 2" xfId="32052" xr:uid="{00000000-0005-0000-0000-0000E7210000}"/>
    <cellStyle name="Bemærk! 3 3 7 2 3" xfId="29638" xr:uid="{00000000-0005-0000-0000-0000E8210000}"/>
    <cellStyle name="Bemærk! 3 3 7 3" xfId="29637" xr:uid="{00000000-0005-0000-0000-0000E9210000}"/>
    <cellStyle name="Bemærk! 3 3 8" xfId="11667" xr:uid="{00000000-0005-0000-0000-0000EA210000}"/>
    <cellStyle name="Bemærk! 3 3 8 2" xfId="29640" xr:uid="{00000000-0005-0000-0000-0000EB210000}"/>
    <cellStyle name="Bemærk! 3 3 8 2 2" xfId="32860" xr:uid="{00000000-0005-0000-0000-0000EC210000}"/>
    <cellStyle name="Bemærk! 3 3 8 3" xfId="30660" xr:uid="{00000000-0005-0000-0000-0000ED210000}"/>
    <cellStyle name="Bemærk! 3 3 8 4" xfId="29639" xr:uid="{00000000-0005-0000-0000-0000EE210000}"/>
    <cellStyle name="Bemærk! 3 3 9" xfId="29641" xr:uid="{00000000-0005-0000-0000-0000EF210000}"/>
    <cellStyle name="Bemærk! 3 3 9 2" xfId="31299" xr:uid="{00000000-0005-0000-0000-0000F0210000}"/>
    <cellStyle name="Bemærk! 3 4" xfId="11668" xr:uid="{00000000-0005-0000-0000-0000F1210000}"/>
    <cellStyle name="Bemærk! 3 4 2" xfId="11669" xr:uid="{00000000-0005-0000-0000-0000F2210000}"/>
    <cellStyle name="Bemærk! 3 4 2 2" xfId="29644" xr:uid="{00000000-0005-0000-0000-0000F3210000}"/>
    <cellStyle name="Bemærk! 3 4 2 2 2" xfId="32087" xr:uid="{00000000-0005-0000-0000-0000F4210000}"/>
    <cellStyle name="Bemærk! 3 4 2 3" xfId="29643" xr:uid="{00000000-0005-0000-0000-0000F5210000}"/>
    <cellStyle name="Bemærk! 3 4 3" xfId="11670" xr:uid="{00000000-0005-0000-0000-0000F6210000}"/>
    <cellStyle name="Bemærk! 3 4 3 2" xfId="29646" xr:uid="{00000000-0005-0000-0000-0000F7210000}"/>
    <cellStyle name="Bemærk! 3 4 3 2 2" xfId="32907" xr:uid="{00000000-0005-0000-0000-0000F8210000}"/>
    <cellStyle name="Bemærk! 3 4 3 3" xfId="30693" xr:uid="{00000000-0005-0000-0000-0000F9210000}"/>
    <cellStyle name="Bemærk! 3 4 3 4" xfId="29645" xr:uid="{00000000-0005-0000-0000-0000FA210000}"/>
    <cellStyle name="Bemærk! 3 4 4" xfId="29647" xr:uid="{00000000-0005-0000-0000-0000FB210000}"/>
    <cellStyle name="Bemærk! 3 4 4 2" xfId="31340" xr:uid="{00000000-0005-0000-0000-0000FC210000}"/>
    <cellStyle name="Bemærk! 3 4 5" xfId="29642" xr:uid="{00000000-0005-0000-0000-0000FD210000}"/>
    <cellStyle name="Bemærk! 3 5" xfId="11671" xr:uid="{00000000-0005-0000-0000-0000FE210000}"/>
    <cellStyle name="Bemærk! 3 5 2" xfId="11672" xr:uid="{00000000-0005-0000-0000-0000FF210000}"/>
    <cellStyle name="Bemærk! 3 5 2 2" xfId="29650" xr:uid="{00000000-0005-0000-0000-000000220000}"/>
    <cellStyle name="Bemærk! 3 5 2 2 2" xfId="32306" xr:uid="{00000000-0005-0000-0000-000001220000}"/>
    <cellStyle name="Bemærk! 3 5 2 3" xfId="29649" xr:uid="{00000000-0005-0000-0000-000002220000}"/>
    <cellStyle name="Bemærk! 3 5 3" xfId="11673" xr:uid="{00000000-0005-0000-0000-000003220000}"/>
    <cellStyle name="Bemærk! 3 5 3 2" xfId="29652" xr:uid="{00000000-0005-0000-0000-000004220000}"/>
    <cellStyle name="Bemærk! 3 5 3 2 2" xfId="32696" xr:uid="{00000000-0005-0000-0000-000005220000}"/>
    <cellStyle name="Bemærk! 3 5 3 3" xfId="30880" xr:uid="{00000000-0005-0000-0000-000006220000}"/>
    <cellStyle name="Bemærk! 3 5 3 4" xfId="29651" xr:uid="{00000000-0005-0000-0000-000007220000}"/>
    <cellStyle name="Bemærk! 3 5 4" xfId="29653" xr:uid="{00000000-0005-0000-0000-000008220000}"/>
    <cellStyle name="Bemærk! 3 5 4 2" xfId="31560" xr:uid="{00000000-0005-0000-0000-000009220000}"/>
    <cellStyle name="Bemærk! 3 5 5" xfId="29648" xr:uid="{00000000-0005-0000-0000-00000A220000}"/>
    <cellStyle name="Bemærk! 3 6" xfId="11674" xr:uid="{00000000-0005-0000-0000-00000B220000}"/>
    <cellStyle name="Bemærk! 3 6 2" xfId="11675" xr:uid="{00000000-0005-0000-0000-00000C220000}"/>
    <cellStyle name="Bemærk! 3 6 2 2" xfId="29656" xr:uid="{00000000-0005-0000-0000-00000D220000}"/>
    <cellStyle name="Bemærk! 3 6 2 2 2" xfId="32323" xr:uid="{00000000-0005-0000-0000-00000E220000}"/>
    <cellStyle name="Bemærk! 3 6 2 3" xfId="29655" xr:uid="{00000000-0005-0000-0000-00000F220000}"/>
    <cellStyle name="Bemærk! 3 6 3" xfId="11676" xr:uid="{00000000-0005-0000-0000-000010220000}"/>
    <cellStyle name="Bemærk! 3 6 3 2" xfId="29658" xr:uid="{00000000-0005-0000-0000-000011220000}"/>
    <cellStyle name="Bemærk! 3 6 3 2 2" xfId="32928" xr:uid="{00000000-0005-0000-0000-000012220000}"/>
    <cellStyle name="Bemærk! 3 6 3 3" xfId="30895" xr:uid="{00000000-0005-0000-0000-000013220000}"/>
    <cellStyle name="Bemærk! 3 6 3 4" xfId="29657" xr:uid="{00000000-0005-0000-0000-000014220000}"/>
    <cellStyle name="Bemærk! 3 6 4" xfId="29659" xr:uid="{00000000-0005-0000-0000-000015220000}"/>
    <cellStyle name="Bemærk! 3 6 4 2" xfId="31622" xr:uid="{00000000-0005-0000-0000-000016220000}"/>
    <cellStyle name="Bemærk! 3 6 5" xfId="29654" xr:uid="{00000000-0005-0000-0000-000017220000}"/>
    <cellStyle name="Bemærk! 3 7" xfId="11677" xr:uid="{00000000-0005-0000-0000-000018220000}"/>
    <cellStyle name="Bemærk! 3 7 2" xfId="11678" xr:uid="{00000000-0005-0000-0000-000019220000}"/>
    <cellStyle name="Bemærk! 3 7 2 2" xfId="29662" xr:uid="{00000000-0005-0000-0000-00001A220000}"/>
    <cellStyle name="Bemærk! 3 7 2 2 2" xfId="32440" xr:uid="{00000000-0005-0000-0000-00001B220000}"/>
    <cellStyle name="Bemærk! 3 7 2 3" xfId="29661" xr:uid="{00000000-0005-0000-0000-00001C220000}"/>
    <cellStyle name="Bemærk! 3 7 3" xfId="11679" xr:uid="{00000000-0005-0000-0000-00001D220000}"/>
    <cellStyle name="Bemærk! 3 7 3 2" xfId="29664" xr:uid="{00000000-0005-0000-0000-00001E220000}"/>
    <cellStyle name="Bemærk! 3 7 3 2 2" xfId="32892" xr:uid="{00000000-0005-0000-0000-00001F220000}"/>
    <cellStyle name="Bemærk! 3 7 3 3" xfId="30994" xr:uid="{00000000-0005-0000-0000-000020220000}"/>
    <cellStyle name="Bemærk! 3 7 3 4" xfId="29663" xr:uid="{00000000-0005-0000-0000-000021220000}"/>
    <cellStyle name="Bemærk! 3 7 4" xfId="29665" xr:uid="{00000000-0005-0000-0000-000022220000}"/>
    <cellStyle name="Bemærk! 3 7 4 2" xfId="31739" xr:uid="{00000000-0005-0000-0000-000023220000}"/>
    <cellStyle name="Bemærk! 3 7 5" xfId="29660" xr:uid="{00000000-0005-0000-0000-000024220000}"/>
    <cellStyle name="Bemærk! 3 8" xfId="11680" xr:uid="{00000000-0005-0000-0000-000025220000}"/>
    <cellStyle name="Bemærk! 3 8 2" xfId="11681" xr:uid="{00000000-0005-0000-0000-000026220000}"/>
    <cellStyle name="Bemærk! 3 8 2 2" xfId="29668" xr:uid="{00000000-0005-0000-0000-000027220000}"/>
    <cellStyle name="Bemærk! 3 8 2 2 2" xfId="32658" xr:uid="{00000000-0005-0000-0000-000028220000}"/>
    <cellStyle name="Bemærk! 3 8 2 3" xfId="29667" xr:uid="{00000000-0005-0000-0000-000029220000}"/>
    <cellStyle name="Bemærk! 3 8 3" xfId="11682" xr:uid="{00000000-0005-0000-0000-00002A220000}"/>
    <cellStyle name="Bemærk! 3 8 3 2" xfId="29670" xr:uid="{00000000-0005-0000-0000-00002B220000}"/>
    <cellStyle name="Bemærk! 3 8 3 2 2" xfId="33258" xr:uid="{00000000-0005-0000-0000-00002C220000}"/>
    <cellStyle name="Bemærk! 3 8 3 3" xfId="31178" xr:uid="{00000000-0005-0000-0000-00002D220000}"/>
    <cellStyle name="Bemærk! 3 8 3 4" xfId="29669" xr:uid="{00000000-0005-0000-0000-00002E220000}"/>
    <cellStyle name="Bemærk! 3 8 4" xfId="29671" xr:uid="{00000000-0005-0000-0000-00002F220000}"/>
    <cellStyle name="Bemærk! 3 8 4 2" xfId="31958" xr:uid="{00000000-0005-0000-0000-000030220000}"/>
    <cellStyle name="Bemærk! 3 8 5" xfId="29666" xr:uid="{00000000-0005-0000-0000-000031220000}"/>
    <cellStyle name="Bemærk! 3 9" xfId="11683" xr:uid="{00000000-0005-0000-0000-000032220000}"/>
    <cellStyle name="Bemærk! 3 9 2" xfId="11684" xr:uid="{00000000-0005-0000-0000-000033220000}"/>
    <cellStyle name="Bemærk! 3 9 2 2" xfId="31986" xr:uid="{00000000-0005-0000-0000-000034220000}"/>
    <cellStyle name="Bemærk! 3 9 2 3" xfId="29673" xr:uid="{00000000-0005-0000-0000-000035220000}"/>
    <cellStyle name="Bemærk! 3 9 3" xfId="29672" xr:uid="{00000000-0005-0000-0000-000036220000}"/>
    <cellStyle name="Bemærk! 4" xfId="983" xr:uid="{00000000-0005-0000-0000-000037220000}"/>
    <cellStyle name="Bemærk! 4 2" xfId="984" xr:uid="{00000000-0005-0000-0000-000038220000}"/>
    <cellStyle name="Bemærk! 4 2 2" xfId="985" xr:uid="{00000000-0005-0000-0000-000039220000}"/>
    <cellStyle name="Bemærk! 5" xfId="986" xr:uid="{00000000-0005-0000-0000-00003A220000}"/>
    <cellStyle name="Bemærk! 6" xfId="987" xr:uid="{00000000-0005-0000-0000-00003B220000}"/>
    <cellStyle name="Bemærk! 6 2" xfId="988" xr:uid="{00000000-0005-0000-0000-00003C220000}"/>
    <cellStyle name="Beregning 2" xfId="29675" xr:uid="{00000000-0005-0000-0000-00003D220000}"/>
    <cellStyle name="Beregning 3" xfId="29676" xr:uid="{00000000-0005-0000-0000-00003E220000}"/>
    <cellStyle name="Beregning 4" xfId="29677" xr:uid="{00000000-0005-0000-0000-00003F220000}"/>
    <cellStyle name="Beregning 5" xfId="29678" xr:uid="{00000000-0005-0000-0000-000040220000}"/>
    <cellStyle name="Beregning 5 2" xfId="33120" xr:uid="{00000000-0005-0000-0000-000041220000}"/>
    <cellStyle name="Beregning 6" xfId="29888" xr:uid="{00000000-0005-0000-0000-000042220000}"/>
    <cellStyle name="Beregning 7" xfId="29674" xr:uid="{00000000-0005-0000-0000-000043220000}"/>
    <cellStyle name="Bruger data" xfId="989" xr:uid="{00000000-0005-0000-0000-000044220000}"/>
    <cellStyle name="Bruger data 2" xfId="12648" xr:uid="{00000000-0005-0000-0000-000045220000}"/>
    <cellStyle name="Bruger data 2 2" xfId="15887" xr:uid="{00000000-0005-0000-0000-000046220000}"/>
    <cellStyle name="Bruger data 3" xfId="12722" xr:uid="{00000000-0005-0000-0000-000047220000}"/>
    <cellStyle name="C01_Main head" xfId="990" xr:uid="{00000000-0005-0000-0000-000048220000}"/>
    <cellStyle name="C02_Column heads" xfId="991" xr:uid="{00000000-0005-0000-0000-000049220000}"/>
    <cellStyle name="C03_Sub head bold" xfId="992" xr:uid="{00000000-0005-0000-0000-00004A220000}"/>
    <cellStyle name="C03a_Sub head" xfId="993" xr:uid="{00000000-0005-0000-0000-00004B220000}"/>
    <cellStyle name="C04_Total text white bold" xfId="994" xr:uid="{00000000-0005-0000-0000-00004C220000}"/>
    <cellStyle name="C04a_Total text black with rule" xfId="995" xr:uid="{00000000-0005-0000-0000-00004D220000}"/>
    <cellStyle name="C05_Main text" xfId="996" xr:uid="{00000000-0005-0000-0000-00004E220000}"/>
    <cellStyle name="C06_Figs" xfId="997" xr:uid="{00000000-0005-0000-0000-00004F220000}"/>
    <cellStyle name="C07_Figs 1 dec percent" xfId="998" xr:uid="{00000000-0005-0000-0000-000050220000}"/>
    <cellStyle name="C08_Figs 1 decimal" xfId="999" xr:uid="{00000000-0005-0000-0000-000051220000}"/>
    <cellStyle name="C09_Notes" xfId="1000" xr:uid="{00000000-0005-0000-0000-000052220000}"/>
    <cellStyle name="Calcolo" xfId="28" xr:uid="{00000000-0005-0000-0000-000053220000}"/>
    <cellStyle name="Calcolo 2" xfId="1001" xr:uid="{00000000-0005-0000-0000-000054220000}"/>
    <cellStyle name="Calcolo 2 2" xfId="1002" xr:uid="{00000000-0005-0000-0000-000055220000}"/>
    <cellStyle name="Calcolo 2 2 2" xfId="12649" xr:uid="{00000000-0005-0000-0000-000056220000}"/>
    <cellStyle name="Calcolo 2 2 2 2" xfId="15888" xr:uid="{00000000-0005-0000-0000-000057220000}"/>
    <cellStyle name="Calcolo 2 2 3" xfId="12725" xr:uid="{00000000-0005-0000-0000-000058220000}"/>
    <cellStyle name="Calcolo 2 3" xfId="9657" xr:uid="{00000000-0005-0000-0000-000059220000}"/>
    <cellStyle name="Calcolo 2 3 2" xfId="15385" xr:uid="{00000000-0005-0000-0000-00005A220000}"/>
    <cellStyle name="Calcolo 2 4" xfId="9658" xr:uid="{00000000-0005-0000-0000-00005B220000}"/>
    <cellStyle name="Calcolo 2 4 2" xfId="15386" xr:uid="{00000000-0005-0000-0000-00005C220000}"/>
    <cellStyle name="Calcolo 2 5" xfId="9659" xr:uid="{00000000-0005-0000-0000-00005D220000}"/>
    <cellStyle name="Calcolo 2 5 2" xfId="15387" xr:uid="{00000000-0005-0000-0000-00005E220000}"/>
    <cellStyle name="Calcolo 2 6" xfId="12724" xr:uid="{00000000-0005-0000-0000-00005F220000}"/>
    <cellStyle name="Calcolo 3" xfId="1003" xr:uid="{00000000-0005-0000-0000-000060220000}"/>
    <cellStyle name="Calcolo 3 2" xfId="11685" xr:uid="{00000000-0005-0000-0000-000061220000}"/>
    <cellStyle name="Calcolo 3 2 2" xfId="15394" xr:uid="{00000000-0005-0000-0000-000062220000}"/>
    <cellStyle name="Calcolo 3 3" xfId="12726" xr:uid="{00000000-0005-0000-0000-000063220000}"/>
    <cellStyle name="Calcolo 4" xfId="1004" xr:uid="{00000000-0005-0000-0000-000064220000}"/>
    <cellStyle name="Calcolo 4 2" xfId="12650" xr:uid="{00000000-0005-0000-0000-000065220000}"/>
    <cellStyle name="Calcolo 4 2 2" xfId="15889" xr:uid="{00000000-0005-0000-0000-000066220000}"/>
    <cellStyle name="Calcolo 4 3" xfId="12651" xr:uid="{00000000-0005-0000-0000-000067220000}"/>
    <cellStyle name="Calcolo 4 3 2" xfId="15890" xr:uid="{00000000-0005-0000-0000-000068220000}"/>
    <cellStyle name="Calcolo 4 4" xfId="12727" xr:uid="{00000000-0005-0000-0000-000069220000}"/>
    <cellStyle name="Calcolo 5" xfId="1005" xr:uid="{00000000-0005-0000-0000-00006A220000}"/>
    <cellStyle name="Calcolo 5 2" xfId="12652" xr:uid="{00000000-0005-0000-0000-00006B220000}"/>
    <cellStyle name="Calcolo 5 2 2" xfId="15891" xr:uid="{00000000-0005-0000-0000-00006C220000}"/>
    <cellStyle name="Calcolo 5 3" xfId="12653" xr:uid="{00000000-0005-0000-0000-00006D220000}"/>
    <cellStyle name="Calcolo 5 3 2" xfId="15892" xr:uid="{00000000-0005-0000-0000-00006E220000}"/>
    <cellStyle name="Calcolo 5 4" xfId="12728" xr:uid="{00000000-0005-0000-0000-00006F220000}"/>
    <cellStyle name="Calcolo 6" xfId="1006" xr:uid="{00000000-0005-0000-0000-000070220000}"/>
    <cellStyle name="Calcolo 6 2" xfId="12654" xr:uid="{00000000-0005-0000-0000-000071220000}"/>
    <cellStyle name="Calcolo 6 2 2" xfId="15893" xr:uid="{00000000-0005-0000-0000-000072220000}"/>
    <cellStyle name="Calcolo 6 3" xfId="12655" xr:uid="{00000000-0005-0000-0000-000073220000}"/>
    <cellStyle name="Calcolo 6 3 2" xfId="15894" xr:uid="{00000000-0005-0000-0000-000074220000}"/>
    <cellStyle name="Calcolo 6 4" xfId="12729" xr:uid="{00000000-0005-0000-0000-000075220000}"/>
    <cellStyle name="Calcolo 7" xfId="1007" xr:uid="{00000000-0005-0000-0000-000076220000}"/>
    <cellStyle name="Calcolo 7 2" xfId="12656" xr:uid="{00000000-0005-0000-0000-000077220000}"/>
    <cellStyle name="Calcolo 7 2 2" xfId="15895" xr:uid="{00000000-0005-0000-0000-000078220000}"/>
    <cellStyle name="Calcolo 7 3" xfId="12657" xr:uid="{00000000-0005-0000-0000-000079220000}"/>
    <cellStyle name="Calcolo 7 3 2" xfId="15896" xr:uid="{00000000-0005-0000-0000-00007A220000}"/>
    <cellStyle name="Calcolo 7 4" xfId="12730" xr:uid="{00000000-0005-0000-0000-00007B220000}"/>
    <cellStyle name="Calcolo 8" xfId="12723" xr:uid="{00000000-0005-0000-0000-00007C220000}"/>
    <cellStyle name="Calculation 2" xfId="1008" xr:uid="{00000000-0005-0000-0000-00007D220000}"/>
    <cellStyle name="Calculation 2 2" xfId="1009" xr:uid="{00000000-0005-0000-0000-00007E220000}"/>
    <cellStyle name="Calculation 2 2 2" xfId="12658" xr:uid="{00000000-0005-0000-0000-00007F220000}"/>
    <cellStyle name="Calculation 2 2 2 2" xfId="15897" xr:uid="{00000000-0005-0000-0000-000080220000}"/>
    <cellStyle name="Calculation 2 2 3" xfId="12659" xr:uid="{00000000-0005-0000-0000-000081220000}"/>
    <cellStyle name="Calculation 2 2 3 2" xfId="15898" xr:uid="{00000000-0005-0000-0000-000082220000}"/>
    <cellStyle name="Calculation 2 2 4" xfId="12731" xr:uid="{00000000-0005-0000-0000-000083220000}"/>
    <cellStyle name="Calculation 2 3" xfId="1010" xr:uid="{00000000-0005-0000-0000-000084220000}"/>
    <cellStyle name="Calculation 2 3 2" xfId="12660" xr:uid="{00000000-0005-0000-0000-000085220000}"/>
    <cellStyle name="Calculation 2 3 2 2" xfId="15899" xr:uid="{00000000-0005-0000-0000-000086220000}"/>
    <cellStyle name="Calculation 2 3 3" xfId="12661" xr:uid="{00000000-0005-0000-0000-000087220000}"/>
    <cellStyle name="Calculation 2 3 3 2" xfId="15900" xr:uid="{00000000-0005-0000-0000-000088220000}"/>
    <cellStyle name="Calculation 2 3 4" xfId="12732" xr:uid="{00000000-0005-0000-0000-000089220000}"/>
    <cellStyle name="Calculation 2 4" xfId="1011" xr:uid="{00000000-0005-0000-0000-00008A220000}"/>
    <cellStyle name="Calculations" xfId="1012" xr:uid="{00000000-0005-0000-0000-00008B220000}"/>
    <cellStyle name="Calculations 2" xfId="12662" xr:uid="{00000000-0005-0000-0000-00008C220000}"/>
    <cellStyle name="Calculations 2 2" xfId="15901" xr:uid="{00000000-0005-0000-0000-00008D220000}"/>
    <cellStyle name="Calculations 3" xfId="12733" xr:uid="{00000000-0005-0000-0000-00008E220000}"/>
    <cellStyle name="Cella collegata" xfId="29" xr:uid="{00000000-0005-0000-0000-00008F220000}"/>
    <cellStyle name="Cella da controllare" xfId="30" xr:uid="{00000000-0005-0000-0000-000090220000}"/>
    <cellStyle name="Check Cell 2" xfId="1013" xr:uid="{00000000-0005-0000-0000-000091220000}"/>
    <cellStyle name="Check Cell 3" xfId="26534" xr:uid="{00000000-0005-0000-0000-000092220000}"/>
    <cellStyle name="Colore 1" xfId="31" xr:uid="{00000000-0005-0000-0000-000093220000}"/>
    <cellStyle name="Colore 2" xfId="32" xr:uid="{00000000-0005-0000-0000-000094220000}"/>
    <cellStyle name="Colore 3" xfId="33" xr:uid="{00000000-0005-0000-0000-000095220000}"/>
    <cellStyle name="Colore 4" xfId="34" xr:uid="{00000000-0005-0000-0000-000096220000}"/>
    <cellStyle name="Colore 5" xfId="35" xr:uid="{00000000-0005-0000-0000-000097220000}"/>
    <cellStyle name="Colore 6" xfId="36" xr:uid="{00000000-0005-0000-0000-000098220000}"/>
    <cellStyle name="Comma 10" xfId="1014" xr:uid="{00000000-0005-0000-0000-000099220000}"/>
    <cellStyle name="Comma 11" xfId="1015" xr:uid="{00000000-0005-0000-0000-00009A220000}"/>
    <cellStyle name="Comma 12" xfId="1016" xr:uid="{00000000-0005-0000-0000-00009B220000}"/>
    <cellStyle name="Comma 13" xfId="1017" xr:uid="{00000000-0005-0000-0000-00009C220000}"/>
    <cellStyle name="Comma 13 2" xfId="12734" xr:uid="{00000000-0005-0000-0000-00009D220000}"/>
    <cellStyle name="Comma 14" xfId="715" xr:uid="{00000000-0005-0000-0000-00009E220000}"/>
    <cellStyle name="Comma 15" xfId="33386" xr:uid="{6A66E427-C843-498A-8D39-1867351E6255}"/>
    <cellStyle name="Comma 2" xfId="8" xr:uid="{00000000-0005-0000-0000-00009F220000}"/>
    <cellStyle name="Comma 2 10" xfId="1019" xr:uid="{00000000-0005-0000-0000-0000A0220000}"/>
    <cellStyle name="Comma 2 11" xfId="1020" xr:uid="{00000000-0005-0000-0000-0000A1220000}"/>
    <cellStyle name="Comma 2 12" xfId="12735" xr:uid="{00000000-0005-0000-0000-0000A2220000}"/>
    <cellStyle name="Comma 2 12 2" xfId="18579" xr:uid="{00000000-0005-0000-0000-0000A3220000}"/>
    <cellStyle name="Comma 2 12 3" xfId="23881" xr:uid="{00000000-0005-0000-0000-0000A4220000}"/>
    <cellStyle name="Comma 2 13" xfId="15928" xr:uid="{00000000-0005-0000-0000-0000A5220000}"/>
    <cellStyle name="Comma 2 14" xfId="21230" xr:uid="{00000000-0005-0000-0000-0000A6220000}"/>
    <cellStyle name="Comma 2 15" xfId="1018" xr:uid="{00000000-0005-0000-0000-0000A7220000}"/>
    <cellStyle name="Comma 2 2" xfId="1021" xr:uid="{00000000-0005-0000-0000-0000A8220000}"/>
    <cellStyle name="Comma 2 2 2" xfId="1022" xr:uid="{00000000-0005-0000-0000-0000A9220000}"/>
    <cellStyle name="Comma 2 2 2 2" xfId="1023" xr:uid="{00000000-0005-0000-0000-0000AA220000}"/>
    <cellStyle name="Comma 2 2 2 2 2" xfId="1024" xr:uid="{00000000-0005-0000-0000-0000AB220000}"/>
    <cellStyle name="Comma 2 2 2 3" xfId="1025" xr:uid="{00000000-0005-0000-0000-0000AC220000}"/>
    <cellStyle name="Comma 2 2 2 4" xfId="1026" xr:uid="{00000000-0005-0000-0000-0000AD220000}"/>
    <cellStyle name="Comma 2 2 3" xfId="1027" xr:uid="{00000000-0005-0000-0000-0000AE220000}"/>
    <cellStyle name="Comma 2 2 3 2" xfId="1028" xr:uid="{00000000-0005-0000-0000-0000AF220000}"/>
    <cellStyle name="Comma 2 2 4" xfId="1029" xr:uid="{00000000-0005-0000-0000-0000B0220000}"/>
    <cellStyle name="Comma 2 2 5" xfId="1030" xr:uid="{00000000-0005-0000-0000-0000B1220000}"/>
    <cellStyle name="Comma 2 2 6" xfId="1031" xr:uid="{00000000-0005-0000-0000-0000B2220000}"/>
    <cellStyle name="Comma 2 3" xfId="1032" xr:uid="{00000000-0005-0000-0000-0000B3220000}"/>
    <cellStyle name="Comma 2 3 2" xfId="1033" xr:uid="{00000000-0005-0000-0000-0000B4220000}"/>
    <cellStyle name="Comma 2 3 2 2" xfId="1034" xr:uid="{00000000-0005-0000-0000-0000B5220000}"/>
    <cellStyle name="Comma 2 3 2 2 2" xfId="1035" xr:uid="{00000000-0005-0000-0000-0000B6220000}"/>
    <cellStyle name="Comma 2 3 2 3" xfId="1036" xr:uid="{00000000-0005-0000-0000-0000B7220000}"/>
    <cellStyle name="Comma 2 3 3" xfId="1037" xr:uid="{00000000-0005-0000-0000-0000B8220000}"/>
    <cellStyle name="Comma 2 3 3 2" xfId="1038" xr:uid="{00000000-0005-0000-0000-0000B9220000}"/>
    <cellStyle name="Comma 2 3 3 2 2" xfId="1039" xr:uid="{00000000-0005-0000-0000-0000BA220000}"/>
    <cellStyle name="Comma 2 3 3 3" xfId="1040" xr:uid="{00000000-0005-0000-0000-0000BB220000}"/>
    <cellStyle name="Comma 2 3 4" xfId="1041" xr:uid="{00000000-0005-0000-0000-0000BC220000}"/>
    <cellStyle name="Comma 2 3 4 2" xfId="1042" xr:uid="{00000000-0005-0000-0000-0000BD220000}"/>
    <cellStyle name="Comma 2 3 5" xfId="1043" xr:uid="{00000000-0005-0000-0000-0000BE220000}"/>
    <cellStyle name="Comma 2 3 5 2" xfId="11686" xr:uid="{00000000-0005-0000-0000-0000BF220000}"/>
    <cellStyle name="Comma 2 3 5 2 2" xfId="15395" xr:uid="{00000000-0005-0000-0000-0000C0220000}"/>
    <cellStyle name="Comma 2 3 5 2 2 2" xfId="20745" xr:uid="{00000000-0005-0000-0000-0000C1220000}"/>
    <cellStyle name="Comma 2 3 5 2 2 3" xfId="26047" xr:uid="{00000000-0005-0000-0000-0000C2220000}"/>
    <cellStyle name="Comma 2 3 5 2 3" xfId="18094" xr:uid="{00000000-0005-0000-0000-0000C3220000}"/>
    <cellStyle name="Comma 2 3 5 2 4" xfId="23396" xr:uid="{00000000-0005-0000-0000-0000C4220000}"/>
    <cellStyle name="Comma 2 3 6" xfId="1044" xr:uid="{00000000-0005-0000-0000-0000C5220000}"/>
    <cellStyle name="Comma 2 4" xfId="1045" xr:uid="{00000000-0005-0000-0000-0000C6220000}"/>
    <cellStyle name="Comma 2 4 2" xfId="1046" xr:uid="{00000000-0005-0000-0000-0000C7220000}"/>
    <cellStyle name="Comma 2 4 3" xfId="1047" xr:uid="{00000000-0005-0000-0000-0000C8220000}"/>
    <cellStyle name="Comma 2 5" xfId="1048" xr:uid="{00000000-0005-0000-0000-0000C9220000}"/>
    <cellStyle name="Comma 2 5 2" xfId="1049" xr:uid="{00000000-0005-0000-0000-0000CA220000}"/>
    <cellStyle name="Comma 2 5 2 2" xfId="1050" xr:uid="{00000000-0005-0000-0000-0000CB220000}"/>
    <cellStyle name="Comma 2 5 2 3" xfId="12737" xr:uid="{00000000-0005-0000-0000-0000CC220000}"/>
    <cellStyle name="Comma 2 5 2 3 2" xfId="18581" xr:uid="{00000000-0005-0000-0000-0000CD220000}"/>
    <cellStyle name="Comma 2 5 2 3 3" xfId="23883" xr:uid="{00000000-0005-0000-0000-0000CE220000}"/>
    <cellStyle name="Comma 2 5 2 4" xfId="15930" xr:uid="{00000000-0005-0000-0000-0000CF220000}"/>
    <cellStyle name="Comma 2 5 2 5" xfId="21232" xr:uid="{00000000-0005-0000-0000-0000D0220000}"/>
    <cellStyle name="Comma 2 5 3" xfId="1051" xr:uid="{00000000-0005-0000-0000-0000D1220000}"/>
    <cellStyle name="Comma 2 5 4" xfId="1052" xr:uid="{00000000-0005-0000-0000-0000D2220000}"/>
    <cellStyle name="Comma 2 5 4 2" xfId="12738" xr:uid="{00000000-0005-0000-0000-0000D3220000}"/>
    <cellStyle name="Comma 2 5 4 2 2" xfId="18582" xr:uid="{00000000-0005-0000-0000-0000D4220000}"/>
    <cellStyle name="Comma 2 5 4 2 3" xfId="23884" xr:uid="{00000000-0005-0000-0000-0000D5220000}"/>
    <cellStyle name="Comma 2 5 4 3" xfId="15931" xr:uid="{00000000-0005-0000-0000-0000D6220000}"/>
    <cellStyle name="Comma 2 5 4 4" xfId="21233" xr:uid="{00000000-0005-0000-0000-0000D7220000}"/>
    <cellStyle name="Comma 2 5 5" xfId="1053" xr:uid="{00000000-0005-0000-0000-0000D8220000}"/>
    <cellStyle name="Comma 2 5 5 2" xfId="12739" xr:uid="{00000000-0005-0000-0000-0000D9220000}"/>
    <cellStyle name="Comma 2 5 5 2 2" xfId="18583" xr:uid="{00000000-0005-0000-0000-0000DA220000}"/>
    <cellStyle name="Comma 2 5 5 2 3" xfId="23885" xr:uid="{00000000-0005-0000-0000-0000DB220000}"/>
    <cellStyle name="Comma 2 5 5 3" xfId="15932" xr:uid="{00000000-0005-0000-0000-0000DC220000}"/>
    <cellStyle name="Comma 2 5 5 4" xfId="21234" xr:uid="{00000000-0005-0000-0000-0000DD220000}"/>
    <cellStyle name="Comma 2 5 6" xfId="1054" xr:uid="{00000000-0005-0000-0000-0000DE220000}"/>
    <cellStyle name="Comma 2 5 6 2" xfId="12740" xr:uid="{00000000-0005-0000-0000-0000DF220000}"/>
    <cellStyle name="Comma 2 5 6 2 2" xfId="18584" xr:uid="{00000000-0005-0000-0000-0000E0220000}"/>
    <cellStyle name="Comma 2 5 6 2 3" xfId="23886" xr:uid="{00000000-0005-0000-0000-0000E1220000}"/>
    <cellStyle name="Comma 2 5 6 3" xfId="15933" xr:uid="{00000000-0005-0000-0000-0000E2220000}"/>
    <cellStyle name="Comma 2 5 6 4" xfId="21235" xr:uid="{00000000-0005-0000-0000-0000E3220000}"/>
    <cellStyle name="Comma 2 5 7" xfId="12736" xr:uid="{00000000-0005-0000-0000-0000E4220000}"/>
    <cellStyle name="Comma 2 5 7 2" xfId="18580" xr:uid="{00000000-0005-0000-0000-0000E5220000}"/>
    <cellStyle name="Comma 2 5 7 3" xfId="23882" xr:uid="{00000000-0005-0000-0000-0000E6220000}"/>
    <cellStyle name="Comma 2 5 8" xfId="15929" xr:uid="{00000000-0005-0000-0000-0000E7220000}"/>
    <cellStyle name="Comma 2 5 9" xfId="21231" xr:uid="{00000000-0005-0000-0000-0000E8220000}"/>
    <cellStyle name="Comma 2 6" xfId="1055" xr:uid="{00000000-0005-0000-0000-0000E9220000}"/>
    <cellStyle name="Comma 2 6 2" xfId="1056" xr:uid="{00000000-0005-0000-0000-0000EA220000}"/>
    <cellStyle name="Comma 2 6 2 2" xfId="12742" xr:uid="{00000000-0005-0000-0000-0000EB220000}"/>
    <cellStyle name="Comma 2 6 2 2 2" xfId="18586" xr:uid="{00000000-0005-0000-0000-0000EC220000}"/>
    <cellStyle name="Comma 2 6 2 2 3" xfId="23888" xr:uid="{00000000-0005-0000-0000-0000ED220000}"/>
    <cellStyle name="Comma 2 6 2 3" xfId="15935" xr:uid="{00000000-0005-0000-0000-0000EE220000}"/>
    <cellStyle name="Comma 2 6 2 4" xfId="21237" xr:uid="{00000000-0005-0000-0000-0000EF220000}"/>
    <cellStyle name="Comma 2 6 3" xfId="1057" xr:uid="{00000000-0005-0000-0000-0000F0220000}"/>
    <cellStyle name="Comma 2 6 3 2" xfId="12743" xr:uid="{00000000-0005-0000-0000-0000F1220000}"/>
    <cellStyle name="Comma 2 6 3 2 2" xfId="18587" xr:uid="{00000000-0005-0000-0000-0000F2220000}"/>
    <cellStyle name="Comma 2 6 3 2 3" xfId="23889" xr:uid="{00000000-0005-0000-0000-0000F3220000}"/>
    <cellStyle name="Comma 2 6 3 3" xfId="15936" xr:uid="{00000000-0005-0000-0000-0000F4220000}"/>
    <cellStyle name="Comma 2 6 3 4" xfId="21238" xr:uid="{00000000-0005-0000-0000-0000F5220000}"/>
    <cellStyle name="Comma 2 6 4" xfId="12741" xr:uid="{00000000-0005-0000-0000-0000F6220000}"/>
    <cellStyle name="Comma 2 6 4 2" xfId="18585" xr:uid="{00000000-0005-0000-0000-0000F7220000}"/>
    <cellStyle name="Comma 2 6 4 3" xfId="23887" xr:uid="{00000000-0005-0000-0000-0000F8220000}"/>
    <cellStyle name="Comma 2 6 5" xfId="15934" xr:uid="{00000000-0005-0000-0000-0000F9220000}"/>
    <cellStyle name="Comma 2 6 6" xfId="21236" xr:uid="{00000000-0005-0000-0000-0000FA220000}"/>
    <cellStyle name="Comma 2 7" xfId="1058" xr:uid="{00000000-0005-0000-0000-0000FB220000}"/>
    <cellStyle name="Comma 2 7 2" xfId="11687" xr:uid="{00000000-0005-0000-0000-0000FC220000}"/>
    <cellStyle name="Comma 2 7 2 2" xfId="15396" xr:uid="{00000000-0005-0000-0000-0000FD220000}"/>
    <cellStyle name="Comma 2 7 2 2 2" xfId="20746" xr:uid="{00000000-0005-0000-0000-0000FE220000}"/>
    <cellStyle name="Comma 2 7 2 2 3" xfId="26048" xr:uid="{00000000-0005-0000-0000-0000FF220000}"/>
    <cellStyle name="Comma 2 7 2 3" xfId="18095" xr:uid="{00000000-0005-0000-0000-000000230000}"/>
    <cellStyle name="Comma 2 7 2 4" xfId="23397" xr:uid="{00000000-0005-0000-0000-000001230000}"/>
    <cellStyle name="Comma 2 7 3" xfId="12744" xr:uid="{00000000-0005-0000-0000-000002230000}"/>
    <cellStyle name="Comma 2 7 3 2" xfId="18588" xr:uid="{00000000-0005-0000-0000-000003230000}"/>
    <cellStyle name="Comma 2 7 3 3" xfId="23890" xr:uid="{00000000-0005-0000-0000-000004230000}"/>
    <cellStyle name="Comma 2 7 4" xfId="15937" xr:uid="{00000000-0005-0000-0000-000005230000}"/>
    <cellStyle name="Comma 2 7 5" xfId="21239" xr:uid="{00000000-0005-0000-0000-000006230000}"/>
    <cellStyle name="Comma 2 8" xfId="1059" xr:uid="{00000000-0005-0000-0000-000007230000}"/>
    <cellStyle name="Comma 2 9" xfId="1060" xr:uid="{00000000-0005-0000-0000-000008230000}"/>
    <cellStyle name="Comma 3" xfId="1061" xr:uid="{00000000-0005-0000-0000-000009230000}"/>
    <cellStyle name="Comma 3 2" xfId="1062" xr:uid="{00000000-0005-0000-0000-00000A230000}"/>
    <cellStyle name="Comma 3 2 2" xfId="1063" xr:uid="{00000000-0005-0000-0000-00000B230000}"/>
    <cellStyle name="Comma 3 2 2 2" xfId="1064" xr:uid="{00000000-0005-0000-0000-00000C230000}"/>
    <cellStyle name="Comma 3 2 3" xfId="1065" xr:uid="{00000000-0005-0000-0000-00000D230000}"/>
    <cellStyle name="Comma 3 2 4" xfId="1066" xr:uid="{00000000-0005-0000-0000-00000E230000}"/>
    <cellStyle name="Comma 3 2 5" xfId="1067" xr:uid="{00000000-0005-0000-0000-00000F230000}"/>
    <cellStyle name="Comma 3 3" xfId="1068" xr:uid="{00000000-0005-0000-0000-000010230000}"/>
    <cellStyle name="Comma 3 3 2" xfId="1069" xr:uid="{00000000-0005-0000-0000-000011230000}"/>
    <cellStyle name="Comma 3 3 2 2" xfId="1070" xr:uid="{00000000-0005-0000-0000-000012230000}"/>
    <cellStyle name="Comma 3 3 3" xfId="1071" xr:uid="{00000000-0005-0000-0000-000013230000}"/>
    <cellStyle name="Comma 3 3 4" xfId="1072" xr:uid="{00000000-0005-0000-0000-000014230000}"/>
    <cellStyle name="Comma 3 3 5" xfId="1073" xr:uid="{00000000-0005-0000-0000-000015230000}"/>
    <cellStyle name="Comma 3 3 5 2" xfId="12745" xr:uid="{00000000-0005-0000-0000-000016230000}"/>
    <cellStyle name="Comma 3 4" xfId="1074" xr:uid="{00000000-0005-0000-0000-000017230000}"/>
    <cellStyle name="Comma 3 4 2" xfId="1075" xr:uid="{00000000-0005-0000-0000-000018230000}"/>
    <cellStyle name="Comma 3 5" xfId="1076" xr:uid="{00000000-0005-0000-0000-000019230000}"/>
    <cellStyle name="Comma 3 6" xfId="1077" xr:uid="{00000000-0005-0000-0000-00001A230000}"/>
    <cellStyle name="Comma 3 7" xfId="1078" xr:uid="{00000000-0005-0000-0000-00001B230000}"/>
    <cellStyle name="Comma 3 7 2" xfId="33384" xr:uid="{6FC1AF68-6985-4E40-8553-A33040CA35D0}"/>
    <cellStyle name="Comma 3 8" xfId="1079" xr:uid="{00000000-0005-0000-0000-00001C230000}"/>
    <cellStyle name="Comma 3 8 2" xfId="33382" xr:uid="{EF696852-BDB4-4627-A9D0-218A39FA4260}"/>
    <cellStyle name="Comma 3 9" xfId="1080" xr:uid="{00000000-0005-0000-0000-00001D230000}"/>
    <cellStyle name="Comma 4" xfId="1081" xr:uid="{00000000-0005-0000-0000-00001E230000}"/>
    <cellStyle name="Comma 4 2" xfId="1082" xr:uid="{00000000-0005-0000-0000-00001F230000}"/>
    <cellStyle name="Comma 4 2 2" xfId="1083" xr:uid="{00000000-0005-0000-0000-000020230000}"/>
    <cellStyle name="Comma 4 2 2 2" xfId="1084" xr:uid="{00000000-0005-0000-0000-000021230000}"/>
    <cellStyle name="Comma 4 2 3" xfId="1085" xr:uid="{00000000-0005-0000-0000-000022230000}"/>
    <cellStyle name="Comma 4 2 4" xfId="1086" xr:uid="{00000000-0005-0000-0000-000023230000}"/>
    <cellStyle name="Comma 4 2 5" xfId="1087" xr:uid="{00000000-0005-0000-0000-000024230000}"/>
    <cellStyle name="Comma 4 2 6" xfId="1088" xr:uid="{00000000-0005-0000-0000-000025230000}"/>
    <cellStyle name="Comma 4 3" xfId="1089" xr:uid="{00000000-0005-0000-0000-000026230000}"/>
    <cellStyle name="Comma 4 3 2" xfId="1090" xr:uid="{00000000-0005-0000-0000-000027230000}"/>
    <cellStyle name="Comma 4 3 2 2" xfId="1091" xr:uid="{00000000-0005-0000-0000-000028230000}"/>
    <cellStyle name="Comma 4 3 3" xfId="1092" xr:uid="{00000000-0005-0000-0000-000029230000}"/>
    <cellStyle name="Comma 4 4" xfId="1093" xr:uid="{00000000-0005-0000-0000-00002A230000}"/>
    <cellStyle name="Comma 4 4 2" xfId="1094" xr:uid="{00000000-0005-0000-0000-00002B230000}"/>
    <cellStyle name="Comma 4 4 2 2" xfId="1095" xr:uid="{00000000-0005-0000-0000-00002C230000}"/>
    <cellStyle name="Comma 4 4 3" xfId="1096" xr:uid="{00000000-0005-0000-0000-00002D230000}"/>
    <cellStyle name="Comma 4 5" xfId="1097" xr:uid="{00000000-0005-0000-0000-00002E230000}"/>
    <cellStyle name="Comma 4 5 2" xfId="1098" xr:uid="{00000000-0005-0000-0000-00002F230000}"/>
    <cellStyle name="Comma 4 6" xfId="1099" xr:uid="{00000000-0005-0000-0000-000030230000}"/>
    <cellStyle name="Comma 4 7" xfId="1100" xr:uid="{00000000-0005-0000-0000-000031230000}"/>
    <cellStyle name="Comma 4 8" xfId="1101" xr:uid="{00000000-0005-0000-0000-000032230000}"/>
    <cellStyle name="Comma 4 9" xfId="1102" xr:uid="{00000000-0005-0000-0000-000033230000}"/>
    <cellStyle name="Comma 5" xfId="1103" xr:uid="{00000000-0005-0000-0000-000034230000}"/>
    <cellStyle name="Comma 5 2" xfId="1104" xr:uid="{00000000-0005-0000-0000-000035230000}"/>
    <cellStyle name="Comma 5 2 10" xfId="21240" xr:uid="{00000000-0005-0000-0000-000036230000}"/>
    <cellStyle name="Comma 5 2 2" xfId="1105" xr:uid="{00000000-0005-0000-0000-000037230000}"/>
    <cellStyle name="Comma 5 2 2 2" xfId="1106" xr:uid="{00000000-0005-0000-0000-000038230000}"/>
    <cellStyle name="Comma 5 2 2 3" xfId="12747" xr:uid="{00000000-0005-0000-0000-000039230000}"/>
    <cellStyle name="Comma 5 2 2 3 2" xfId="18590" xr:uid="{00000000-0005-0000-0000-00003A230000}"/>
    <cellStyle name="Comma 5 2 2 3 3" xfId="23892" xr:uid="{00000000-0005-0000-0000-00003B230000}"/>
    <cellStyle name="Comma 5 2 2 4" xfId="15939" xr:uid="{00000000-0005-0000-0000-00003C230000}"/>
    <cellStyle name="Comma 5 2 2 5" xfId="21241" xr:uid="{00000000-0005-0000-0000-00003D230000}"/>
    <cellStyle name="Comma 5 2 3" xfId="1107" xr:uid="{00000000-0005-0000-0000-00003E230000}"/>
    <cellStyle name="Comma 5 2 3 2" xfId="12748" xr:uid="{00000000-0005-0000-0000-00003F230000}"/>
    <cellStyle name="Comma 5 2 3 2 2" xfId="18591" xr:uid="{00000000-0005-0000-0000-000040230000}"/>
    <cellStyle name="Comma 5 2 3 2 3" xfId="23893" xr:uid="{00000000-0005-0000-0000-000041230000}"/>
    <cellStyle name="Comma 5 2 3 3" xfId="15940" xr:uid="{00000000-0005-0000-0000-000042230000}"/>
    <cellStyle name="Comma 5 2 3 4" xfId="21242" xr:uid="{00000000-0005-0000-0000-000043230000}"/>
    <cellStyle name="Comma 5 2 4" xfId="1108" xr:uid="{00000000-0005-0000-0000-000044230000}"/>
    <cellStyle name="Comma 5 2 5" xfId="1109" xr:uid="{00000000-0005-0000-0000-000045230000}"/>
    <cellStyle name="Comma 5 2 5 2" xfId="12749" xr:uid="{00000000-0005-0000-0000-000046230000}"/>
    <cellStyle name="Comma 5 2 5 2 2" xfId="18592" xr:uid="{00000000-0005-0000-0000-000047230000}"/>
    <cellStyle name="Comma 5 2 5 2 3" xfId="23894" xr:uid="{00000000-0005-0000-0000-000048230000}"/>
    <cellStyle name="Comma 5 2 5 3" xfId="15941" xr:uid="{00000000-0005-0000-0000-000049230000}"/>
    <cellStyle name="Comma 5 2 5 4" xfId="21243" xr:uid="{00000000-0005-0000-0000-00004A230000}"/>
    <cellStyle name="Comma 5 2 6" xfId="1110" xr:uid="{00000000-0005-0000-0000-00004B230000}"/>
    <cellStyle name="Comma 5 2 6 2" xfId="12750" xr:uid="{00000000-0005-0000-0000-00004C230000}"/>
    <cellStyle name="Comma 5 2 6 2 2" xfId="18593" xr:uid="{00000000-0005-0000-0000-00004D230000}"/>
    <cellStyle name="Comma 5 2 6 2 3" xfId="23895" xr:uid="{00000000-0005-0000-0000-00004E230000}"/>
    <cellStyle name="Comma 5 2 6 3" xfId="15942" xr:uid="{00000000-0005-0000-0000-00004F230000}"/>
    <cellStyle name="Comma 5 2 6 4" xfId="21244" xr:uid="{00000000-0005-0000-0000-000050230000}"/>
    <cellStyle name="Comma 5 2 7" xfId="1111" xr:uid="{00000000-0005-0000-0000-000051230000}"/>
    <cellStyle name="Comma 5 2 7 2" xfId="12751" xr:uid="{00000000-0005-0000-0000-000052230000}"/>
    <cellStyle name="Comma 5 2 7 2 2" xfId="18594" xr:uid="{00000000-0005-0000-0000-000053230000}"/>
    <cellStyle name="Comma 5 2 7 2 3" xfId="23896" xr:uid="{00000000-0005-0000-0000-000054230000}"/>
    <cellStyle name="Comma 5 2 7 3" xfId="15943" xr:uid="{00000000-0005-0000-0000-000055230000}"/>
    <cellStyle name="Comma 5 2 7 4" xfId="21245" xr:uid="{00000000-0005-0000-0000-000056230000}"/>
    <cellStyle name="Comma 5 2 8" xfId="12746" xr:uid="{00000000-0005-0000-0000-000057230000}"/>
    <cellStyle name="Comma 5 2 8 2" xfId="18589" xr:uid="{00000000-0005-0000-0000-000058230000}"/>
    <cellStyle name="Comma 5 2 8 3" xfId="23891" xr:uid="{00000000-0005-0000-0000-000059230000}"/>
    <cellStyle name="Comma 5 2 9" xfId="15938" xr:uid="{00000000-0005-0000-0000-00005A230000}"/>
    <cellStyle name="Comma 5 3" xfId="1112" xr:uid="{00000000-0005-0000-0000-00005B230000}"/>
    <cellStyle name="Comma 5 3 2" xfId="11688" xr:uid="{00000000-0005-0000-0000-00005C230000}"/>
    <cellStyle name="Comma 5 3 2 2" xfId="15397" xr:uid="{00000000-0005-0000-0000-00005D230000}"/>
    <cellStyle name="Comma 5 3 2 2 2" xfId="20747" xr:uid="{00000000-0005-0000-0000-00005E230000}"/>
    <cellStyle name="Comma 5 3 2 2 3" xfId="26049" xr:uid="{00000000-0005-0000-0000-00005F230000}"/>
    <cellStyle name="Comma 5 3 2 3" xfId="18096" xr:uid="{00000000-0005-0000-0000-000060230000}"/>
    <cellStyle name="Comma 5 3 2 4" xfId="23398" xr:uid="{00000000-0005-0000-0000-000061230000}"/>
    <cellStyle name="Comma 5 4" xfId="1113" xr:uid="{00000000-0005-0000-0000-000062230000}"/>
    <cellStyle name="Comma 5 5" xfId="1114" xr:uid="{00000000-0005-0000-0000-000063230000}"/>
    <cellStyle name="Comma 5 6" xfId="1115" xr:uid="{00000000-0005-0000-0000-000064230000}"/>
    <cellStyle name="Comma 6" xfId="1116" xr:uid="{00000000-0005-0000-0000-000065230000}"/>
    <cellStyle name="Comma 6 2" xfId="1117" xr:uid="{00000000-0005-0000-0000-000066230000}"/>
    <cellStyle name="Comma 6 2 2" xfId="1118" xr:uid="{00000000-0005-0000-0000-000067230000}"/>
    <cellStyle name="Comma 6 2 3" xfId="1119" xr:uid="{00000000-0005-0000-0000-000068230000}"/>
    <cellStyle name="Comma 6 2 4" xfId="1120" xr:uid="{00000000-0005-0000-0000-000069230000}"/>
    <cellStyle name="Comma 6 3" xfId="1121" xr:uid="{00000000-0005-0000-0000-00006A230000}"/>
    <cellStyle name="Comma 6 4" xfId="1122" xr:uid="{00000000-0005-0000-0000-00006B230000}"/>
    <cellStyle name="Comma 6 5" xfId="1123" xr:uid="{00000000-0005-0000-0000-00006C230000}"/>
    <cellStyle name="Comma 7" xfId="1124" xr:uid="{00000000-0005-0000-0000-00006D230000}"/>
    <cellStyle name="Comma 7 2" xfId="1125" xr:uid="{00000000-0005-0000-0000-00006E230000}"/>
    <cellStyle name="Comma 7 2 2" xfId="1126" xr:uid="{00000000-0005-0000-0000-00006F230000}"/>
    <cellStyle name="Comma 7 2 3" xfId="1127" xr:uid="{00000000-0005-0000-0000-000070230000}"/>
    <cellStyle name="Comma 7 3" xfId="1128" xr:uid="{00000000-0005-0000-0000-000071230000}"/>
    <cellStyle name="Comma 7 4" xfId="1129" xr:uid="{00000000-0005-0000-0000-000072230000}"/>
    <cellStyle name="Comma 7 5" xfId="1130" xr:uid="{00000000-0005-0000-0000-000073230000}"/>
    <cellStyle name="Comma 8" xfId="1131" xr:uid="{00000000-0005-0000-0000-000074230000}"/>
    <cellStyle name="Comma 8 2" xfId="1132" xr:uid="{00000000-0005-0000-0000-000075230000}"/>
    <cellStyle name="Comma 9" xfId="1133" xr:uid="{00000000-0005-0000-0000-000076230000}"/>
    <cellStyle name="Comma 9 2" xfId="1134" xr:uid="{00000000-0005-0000-0000-000077230000}"/>
    <cellStyle name="Comma 9 2 2" xfId="1135" xr:uid="{00000000-0005-0000-0000-000078230000}"/>
    <cellStyle name="Comma 9 2 2 2" xfId="1136" xr:uid="{00000000-0005-0000-0000-000079230000}"/>
    <cellStyle name="Comma 9 2 3" xfId="1137" xr:uid="{00000000-0005-0000-0000-00007A230000}"/>
    <cellStyle name="Comma 9 2 3 2" xfId="1138" xr:uid="{00000000-0005-0000-0000-00007B230000}"/>
    <cellStyle name="Comma 9 2 4" xfId="1139" xr:uid="{00000000-0005-0000-0000-00007C230000}"/>
    <cellStyle name="Comma 9 3" xfId="1140" xr:uid="{00000000-0005-0000-0000-00007D230000}"/>
    <cellStyle name="Comma 9 3 2" xfId="1141" xr:uid="{00000000-0005-0000-0000-00007E230000}"/>
    <cellStyle name="Comma 9 4" xfId="1142" xr:uid="{00000000-0005-0000-0000-00007F230000}"/>
    <cellStyle name="Comma 9 4 2" xfId="1143" xr:uid="{00000000-0005-0000-0000-000080230000}"/>
    <cellStyle name="Comma 9 5" xfId="1144" xr:uid="{00000000-0005-0000-0000-000081230000}"/>
    <cellStyle name="Comma 9 5 2" xfId="1145" xr:uid="{00000000-0005-0000-0000-000082230000}"/>
    <cellStyle name="Comma 9 6" xfId="1146" xr:uid="{00000000-0005-0000-0000-000083230000}"/>
    <cellStyle name="Comma 9 7" xfId="1147" xr:uid="{00000000-0005-0000-0000-000084230000}"/>
    <cellStyle name="Comma 9 8" xfId="1148" xr:uid="{00000000-0005-0000-0000-000085230000}"/>
    <cellStyle name="Comma 9 8 2" xfId="12752" xr:uid="{00000000-0005-0000-0000-000086230000}"/>
    <cellStyle name="Comma0" xfId="11689" xr:uid="{00000000-0005-0000-0000-000087230000}"/>
    <cellStyle name="Comma0 - Type3" xfId="37" xr:uid="{00000000-0005-0000-0000-000088230000}"/>
    <cellStyle name="Comma0 - Typografi1" xfId="11690" xr:uid="{00000000-0005-0000-0000-000089230000}"/>
    <cellStyle name="Comma0 - Typografi1 2" xfId="11691" xr:uid="{00000000-0005-0000-0000-00008A230000}"/>
    <cellStyle name="Comma0 - Typografi1 2 2" xfId="11692" xr:uid="{00000000-0005-0000-0000-00008B230000}"/>
    <cellStyle name="Comma0 - Typografi1 2 2 2" xfId="33296" xr:uid="{00000000-0005-0000-0000-00008C230000}"/>
    <cellStyle name="Comma0 - Typografi1 2 3" xfId="33295" xr:uid="{00000000-0005-0000-0000-00008D230000}"/>
    <cellStyle name="Comma0 - Typografi1 3" xfId="11693" xr:uid="{00000000-0005-0000-0000-00008E230000}"/>
    <cellStyle name="Comma0 - Typografi1 3 2" xfId="33297" xr:uid="{00000000-0005-0000-0000-00008F230000}"/>
    <cellStyle name="Comma0 - Typografi1 4" xfId="11694" xr:uid="{00000000-0005-0000-0000-000090230000}"/>
    <cellStyle name="Comma0 - Typografi1 4 2" xfId="33298" xr:uid="{00000000-0005-0000-0000-000091230000}"/>
    <cellStyle name="Comma0 - Typografi1 5" xfId="33294" xr:uid="{00000000-0005-0000-0000-000092230000}"/>
    <cellStyle name="Comma0 10" xfId="33275" xr:uid="{00000000-0005-0000-0000-000093230000}"/>
    <cellStyle name="Comma0 11" xfId="33283" xr:uid="{00000000-0005-0000-0000-000094230000}"/>
    <cellStyle name="Comma0 12" xfId="33267" xr:uid="{00000000-0005-0000-0000-000095230000}"/>
    <cellStyle name="Comma0 13" xfId="30592" xr:uid="{00000000-0005-0000-0000-000096230000}"/>
    <cellStyle name="Comma0 14" xfId="33276" xr:uid="{00000000-0005-0000-0000-000097230000}"/>
    <cellStyle name="Comma0 15" xfId="33266" xr:uid="{00000000-0005-0000-0000-000098230000}"/>
    <cellStyle name="Comma0 16" xfId="33272" xr:uid="{00000000-0005-0000-0000-000099230000}"/>
    <cellStyle name="Comma0 2" xfId="31964" xr:uid="{00000000-0005-0000-0000-00009A230000}"/>
    <cellStyle name="Comma0 3" xfId="33277" xr:uid="{00000000-0005-0000-0000-00009B230000}"/>
    <cellStyle name="Comma0 4" xfId="33282" xr:uid="{00000000-0005-0000-0000-00009C230000}"/>
    <cellStyle name="Comma0 5" xfId="33279" xr:uid="{00000000-0005-0000-0000-00009D230000}"/>
    <cellStyle name="Comma0 6" xfId="33263" xr:uid="{00000000-0005-0000-0000-00009E230000}"/>
    <cellStyle name="Comma0 7" xfId="33273" xr:uid="{00000000-0005-0000-0000-00009F230000}"/>
    <cellStyle name="Comma0 8" xfId="33271" xr:uid="{00000000-0005-0000-0000-0000A0230000}"/>
    <cellStyle name="Comma0 9" xfId="33287" xr:uid="{00000000-0005-0000-0000-0000A1230000}"/>
    <cellStyle name="Comma1 - Typografi1" xfId="11695" xr:uid="{00000000-0005-0000-0000-0000A2230000}"/>
    <cellStyle name="Constants" xfId="9648" xr:uid="{00000000-0005-0000-0000-0000A3230000}"/>
    <cellStyle name="Currency0" xfId="11696" xr:uid="{00000000-0005-0000-0000-0000A4230000}"/>
    <cellStyle name="Currency0 2" xfId="31965" xr:uid="{00000000-0005-0000-0000-0000A5230000}"/>
    <cellStyle name="CustomizationCells" xfId="1149" xr:uid="{00000000-0005-0000-0000-0000A6230000}"/>
    <cellStyle name="CustomizationCells 2" xfId="1150" xr:uid="{00000000-0005-0000-0000-0000A7230000}"/>
    <cellStyle name="CustomizationCells 2 2" xfId="11697" xr:uid="{00000000-0005-0000-0000-0000A8230000}"/>
    <cellStyle name="CustomizationCells 2 2 2" xfId="15398" xr:uid="{00000000-0005-0000-0000-0000A9230000}"/>
    <cellStyle name="CustomizationCells 2 3" xfId="11698" xr:uid="{00000000-0005-0000-0000-0000AA230000}"/>
    <cellStyle name="CustomizationCells 2 3 2" xfId="15399" xr:uid="{00000000-0005-0000-0000-0000AB230000}"/>
    <cellStyle name="CustomizationCells 2 4" xfId="12754" xr:uid="{00000000-0005-0000-0000-0000AC230000}"/>
    <cellStyle name="CustomizationCells 3" xfId="1151" xr:uid="{00000000-0005-0000-0000-0000AD230000}"/>
    <cellStyle name="CustomizationCells 3 2" xfId="11699" xr:uid="{00000000-0005-0000-0000-0000AE230000}"/>
    <cellStyle name="CustomizationCells 3 2 2" xfId="15400" xr:uid="{00000000-0005-0000-0000-0000AF230000}"/>
    <cellStyle name="CustomizationCells 3 3" xfId="12755" xr:uid="{00000000-0005-0000-0000-0000B0230000}"/>
    <cellStyle name="CustomizationCells 4" xfId="1152" xr:uid="{00000000-0005-0000-0000-0000B1230000}"/>
    <cellStyle name="CustomizationCells 4 2" xfId="12663" xr:uid="{00000000-0005-0000-0000-0000B2230000}"/>
    <cellStyle name="CustomizationCells 4 2 2" xfId="15902" xr:uid="{00000000-0005-0000-0000-0000B3230000}"/>
    <cellStyle name="CustomizationCells 4 3" xfId="12756" xr:uid="{00000000-0005-0000-0000-0000B4230000}"/>
    <cellStyle name="CustomizationCells 5" xfId="1153" xr:uid="{00000000-0005-0000-0000-0000B5230000}"/>
    <cellStyle name="CustomizationCells 5 2" xfId="12664" xr:uid="{00000000-0005-0000-0000-0000B6230000}"/>
    <cellStyle name="CustomizationCells 5 2 2" xfId="15903" xr:uid="{00000000-0005-0000-0000-0000B7230000}"/>
    <cellStyle name="CustomizationCells 5 3" xfId="12757" xr:uid="{00000000-0005-0000-0000-0000B8230000}"/>
    <cellStyle name="CustomizationCells 6" xfId="1154" xr:uid="{00000000-0005-0000-0000-0000B9230000}"/>
    <cellStyle name="CustomizationCells 6 2" xfId="12665" xr:uid="{00000000-0005-0000-0000-0000BA230000}"/>
    <cellStyle name="CustomizationCells 6 2 2" xfId="15904" xr:uid="{00000000-0005-0000-0000-0000BB230000}"/>
    <cellStyle name="CustomizationCells 6 3" xfId="12758" xr:uid="{00000000-0005-0000-0000-0000BC230000}"/>
    <cellStyle name="CustomizationCells 7" xfId="12666" xr:uid="{00000000-0005-0000-0000-0000BD230000}"/>
    <cellStyle name="CustomizationCells 7 2" xfId="15905" xr:uid="{00000000-0005-0000-0000-0000BE230000}"/>
    <cellStyle name="CustomizationCells 8" xfId="12753" xr:uid="{00000000-0005-0000-0000-0000BF230000}"/>
    <cellStyle name="Date" xfId="11700" xr:uid="{00000000-0005-0000-0000-0000C0230000}"/>
    <cellStyle name="Date - Typografi3" xfId="11701" xr:uid="{00000000-0005-0000-0000-0000C1230000}"/>
    <cellStyle name="Date 10" xfId="33285" xr:uid="{00000000-0005-0000-0000-0000C2230000}"/>
    <cellStyle name="Date 11" xfId="33270" xr:uid="{00000000-0005-0000-0000-0000C3230000}"/>
    <cellStyle name="Date 12" xfId="33268" xr:uid="{00000000-0005-0000-0000-0000C4230000}"/>
    <cellStyle name="Date 13" xfId="33265" xr:uid="{00000000-0005-0000-0000-0000C5230000}"/>
    <cellStyle name="Date 14" xfId="33284" xr:uid="{00000000-0005-0000-0000-0000C6230000}"/>
    <cellStyle name="Date 15" xfId="33274" xr:uid="{00000000-0005-0000-0000-0000C7230000}"/>
    <cellStyle name="Date 16" xfId="33281" xr:uid="{00000000-0005-0000-0000-0000C8230000}"/>
    <cellStyle name="Date 2" xfId="31966" xr:uid="{00000000-0005-0000-0000-0000C9230000}"/>
    <cellStyle name="Date 3" xfId="33278" xr:uid="{00000000-0005-0000-0000-0000CA230000}"/>
    <cellStyle name="Date 4" xfId="33262" xr:uid="{00000000-0005-0000-0000-0000CB230000}"/>
    <cellStyle name="Date 5" xfId="33280" xr:uid="{00000000-0005-0000-0000-0000CC230000}"/>
    <cellStyle name="Date 6" xfId="33264" xr:uid="{00000000-0005-0000-0000-0000CD230000}"/>
    <cellStyle name="Date 7" xfId="33288" xr:uid="{00000000-0005-0000-0000-0000CE230000}"/>
    <cellStyle name="Date 8" xfId="33269" xr:uid="{00000000-0005-0000-0000-0000CF230000}"/>
    <cellStyle name="Date 9" xfId="33286" xr:uid="{00000000-0005-0000-0000-0000D0230000}"/>
    <cellStyle name="DocBox_EmptyRow" xfId="9649" xr:uid="{00000000-0005-0000-0000-0000D1230000}"/>
    <cellStyle name="Empty_B_border" xfId="9650" xr:uid="{00000000-0005-0000-0000-0000D2230000}"/>
    <cellStyle name="Euro" xfId="38" xr:uid="{00000000-0005-0000-0000-0000D3230000}"/>
    <cellStyle name="Euro 10" xfId="39" xr:uid="{00000000-0005-0000-0000-0000D4230000}"/>
    <cellStyle name="Euro 10 2" xfId="40" xr:uid="{00000000-0005-0000-0000-0000D5230000}"/>
    <cellStyle name="Euro 10 2 2" xfId="1155" xr:uid="{00000000-0005-0000-0000-0000D6230000}"/>
    <cellStyle name="Euro 10 3" xfId="1156" xr:uid="{00000000-0005-0000-0000-0000D7230000}"/>
    <cellStyle name="Euro 10 3 2" xfId="1157" xr:uid="{00000000-0005-0000-0000-0000D8230000}"/>
    <cellStyle name="Euro 10 3 2 2" xfId="1158" xr:uid="{00000000-0005-0000-0000-0000D9230000}"/>
    <cellStyle name="Euro 10 3 2 3" xfId="11702" xr:uid="{00000000-0005-0000-0000-0000DA230000}"/>
    <cellStyle name="Euro 10 3 3" xfId="1159" xr:uid="{00000000-0005-0000-0000-0000DB230000}"/>
    <cellStyle name="Euro 10 3 3 2" xfId="1160" xr:uid="{00000000-0005-0000-0000-0000DC230000}"/>
    <cellStyle name="Euro 10 3 4" xfId="1161" xr:uid="{00000000-0005-0000-0000-0000DD230000}"/>
    <cellStyle name="Euro 10 4" xfId="1162" xr:uid="{00000000-0005-0000-0000-0000DE230000}"/>
    <cellStyle name="Euro 10 4 2" xfId="1163" xr:uid="{00000000-0005-0000-0000-0000DF230000}"/>
    <cellStyle name="Euro 10 4 2 2" xfId="1164" xr:uid="{00000000-0005-0000-0000-0000E0230000}"/>
    <cellStyle name="Euro 10 4 3" xfId="1165" xr:uid="{00000000-0005-0000-0000-0000E1230000}"/>
    <cellStyle name="Euro 10 5" xfId="1166" xr:uid="{00000000-0005-0000-0000-0000E2230000}"/>
    <cellStyle name="Euro 10 6" xfId="11703" xr:uid="{00000000-0005-0000-0000-0000E3230000}"/>
    <cellStyle name="Euro 10 6 2" xfId="11704" xr:uid="{00000000-0005-0000-0000-0000E4230000}"/>
    <cellStyle name="Euro 11" xfId="41" xr:uid="{00000000-0005-0000-0000-0000E5230000}"/>
    <cellStyle name="Euro 11 2" xfId="42" xr:uid="{00000000-0005-0000-0000-0000E6230000}"/>
    <cellStyle name="Euro 11 2 2" xfId="1167" xr:uid="{00000000-0005-0000-0000-0000E7230000}"/>
    <cellStyle name="Euro 11 3" xfId="1168" xr:uid="{00000000-0005-0000-0000-0000E8230000}"/>
    <cellStyle name="Euro 11 3 2" xfId="1169" xr:uid="{00000000-0005-0000-0000-0000E9230000}"/>
    <cellStyle name="Euro 11 3 2 2" xfId="1170" xr:uid="{00000000-0005-0000-0000-0000EA230000}"/>
    <cellStyle name="Euro 11 3 2 3" xfId="11705" xr:uid="{00000000-0005-0000-0000-0000EB230000}"/>
    <cellStyle name="Euro 11 3 3" xfId="1171" xr:uid="{00000000-0005-0000-0000-0000EC230000}"/>
    <cellStyle name="Euro 11 3 3 2" xfId="1172" xr:uid="{00000000-0005-0000-0000-0000ED230000}"/>
    <cellStyle name="Euro 11 3 4" xfId="1173" xr:uid="{00000000-0005-0000-0000-0000EE230000}"/>
    <cellStyle name="Euro 11 4" xfId="1174" xr:uid="{00000000-0005-0000-0000-0000EF230000}"/>
    <cellStyle name="Euro 11 4 2" xfId="1175" xr:uid="{00000000-0005-0000-0000-0000F0230000}"/>
    <cellStyle name="Euro 11 4 2 2" xfId="1176" xr:uid="{00000000-0005-0000-0000-0000F1230000}"/>
    <cellStyle name="Euro 11 4 3" xfId="1177" xr:uid="{00000000-0005-0000-0000-0000F2230000}"/>
    <cellStyle name="Euro 11 5" xfId="1178" xr:uid="{00000000-0005-0000-0000-0000F3230000}"/>
    <cellStyle name="Euro 11 6" xfId="11706" xr:uid="{00000000-0005-0000-0000-0000F4230000}"/>
    <cellStyle name="Euro 11 6 2" xfId="11707" xr:uid="{00000000-0005-0000-0000-0000F5230000}"/>
    <cellStyle name="Euro 12" xfId="43" xr:uid="{00000000-0005-0000-0000-0000F6230000}"/>
    <cellStyle name="Euro 12 2" xfId="44" xr:uid="{00000000-0005-0000-0000-0000F7230000}"/>
    <cellStyle name="Euro 12 2 2" xfId="1179" xr:uid="{00000000-0005-0000-0000-0000F8230000}"/>
    <cellStyle name="Euro 12 3" xfId="1180" xr:uid="{00000000-0005-0000-0000-0000F9230000}"/>
    <cellStyle name="Euro 12 3 2" xfId="1181" xr:uid="{00000000-0005-0000-0000-0000FA230000}"/>
    <cellStyle name="Euro 12 3 2 2" xfId="1182" xr:uid="{00000000-0005-0000-0000-0000FB230000}"/>
    <cellStyle name="Euro 12 3 2 3" xfId="11708" xr:uid="{00000000-0005-0000-0000-0000FC230000}"/>
    <cellStyle name="Euro 12 3 3" xfId="1183" xr:uid="{00000000-0005-0000-0000-0000FD230000}"/>
    <cellStyle name="Euro 12 3 3 2" xfId="1184" xr:uid="{00000000-0005-0000-0000-0000FE230000}"/>
    <cellStyle name="Euro 12 3 4" xfId="1185" xr:uid="{00000000-0005-0000-0000-0000FF230000}"/>
    <cellStyle name="Euro 12 4" xfId="1186" xr:uid="{00000000-0005-0000-0000-000000240000}"/>
    <cellStyle name="Euro 12 4 2" xfId="1187" xr:uid="{00000000-0005-0000-0000-000001240000}"/>
    <cellStyle name="Euro 12 4 2 2" xfId="1188" xr:uid="{00000000-0005-0000-0000-000002240000}"/>
    <cellStyle name="Euro 12 4 3" xfId="1189" xr:uid="{00000000-0005-0000-0000-000003240000}"/>
    <cellStyle name="Euro 12 5" xfId="1190" xr:uid="{00000000-0005-0000-0000-000004240000}"/>
    <cellStyle name="Euro 12 6" xfId="11709" xr:uid="{00000000-0005-0000-0000-000005240000}"/>
    <cellStyle name="Euro 12 6 2" xfId="11710" xr:uid="{00000000-0005-0000-0000-000006240000}"/>
    <cellStyle name="Euro 13" xfId="45" xr:uid="{00000000-0005-0000-0000-000007240000}"/>
    <cellStyle name="Euro 13 2" xfId="46" xr:uid="{00000000-0005-0000-0000-000008240000}"/>
    <cellStyle name="Euro 13 2 2" xfId="1191" xr:uid="{00000000-0005-0000-0000-000009240000}"/>
    <cellStyle name="Euro 13 3" xfId="1192" xr:uid="{00000000-0005-0000-0000-00000A240000}"/>
    <cellStyle name="Euro 13 3 2" xfId="1193" xr:uid="{00000000-0005-0000-0000-00000B240000}"/>
    <cellStyle name="Euro 13 3 2 2" xfId="1194" xr:uid="{00000000-0005-0000-0000-00000C240000}"/>
    <cellStyle name="Euro 13 3 2 3" xfId="11711" xr:uid="{00000000-0005-0000-0000-00000D240000}"/>
    <cellStyle name="Euro 13 3 3" xfId="1195" xr:uid="{00000000-0005-0000-0000-00000E240000}"/>
    <cellStyle name="Euro 13 3 3 2" xfId="1196" xr:uid="{00000000-0005-0000-0000-00000F240000}"/>
    <cellStyle name="Euro 13 3 4" xfId="1197" xr:uid="{00000000-0005-0000-0000-000010240000}"/>
    <cellStyle name="Euro 13 4" xfId="1198" xr:uid="{00000000-0005-0000-0000-000011240000}"/>
    <cellStyle name="Euro 13 4 2" xfId="1199" xr:uid="{00000000-0005-0000-0000-000012240000}"/>
    <cellStyle name="Euro 13 4 2 2" xfId="1200" xr:uid="{00000000-0005-0000-0000-000013240000}"/>
    <cellStyle name="Euro 13 4 3" xfId="1201" xr:uid="{00000000-0005-0000-0000-000014240000}"/>
    <cellStyle name="Euro 13 5" xfId="1202" xr:uid="{00000000-0005-0000-0000-000015240000}"/>
    <cellStyle name="Euro 13 6" xfId="11712" xr:uid="{00000000-0005-0000-0000-000016240000}"/>
    <cellStyle name="Euro 13 6 2" xfId="11713" xr:uid="{00000000-0005-0000-0000-000017240000}"/>
    <cellStyle name="Euro 14" xfId="47" xr:uid="{00000000-0005-0000-0000-000018240000}"/>
    <cellStyle name="Euro 14 2" xfId="48" xr:uid="{00000000-0005-0000-0000-000019240000}"/>
    <cellStyle name="Euro 14 2 2" xfId="1203" xr:uid="{00000000-0005-0000-0000-00001A240000}"/>
    <cellStyle name="Euro 14 3" xfId="1204" xr:uid="{00000000-0005-0000-0000-00001B240000}"/>
    <cellStyle name="Euro 14 3 2" xfId="1205" xr:uid="{00000000-0005-0000-0000-00001C240000}"/>
    <cellStyle name="Euro 14 3 2 2" xfId="1206" xr:uid="{00000000-0005-0000-0000-00001D240000}"/>
    <cellStyle name="Euro 14 3 2 3" xfId="11714" xr:uid="{00000000-0005-0000-0000-00001E240000}"/>
    <cellStyle name="Euro 14 3 3" xfId="1207" xr:uid="{00000000-0005-0000-0000-00001F240000}"/>
    <cellStyle name="Euro 14 3 3 2" xfId="1208" xr:uid="{00000000-0005-0000-0000-000020240000}"/>
    <cellStyle name="Euro 14 3 4" xfId="1209" xr:uid="{00000000-0005-0000-0000-000021240000}"/>
    <cellStyle name="Euro 14 4" xfId="1210" xr:uid="{00000000-0005-0000-0000-000022240000}"/>
    <cellStyle name="Euro 14 4 2" xfId="1211" xr:uid="{00000000-0005-0000-0000-000023240000}"/>
    <cellStyle name="Euro 14 4 2 2" xfId="1212" xr:uid="{00000000-0005-0000-0000-000024240000}"/>
    <cellStyle name="Euro 14 4 3" xfId="1213" xr:uid="{00000000-0005-0000-0000-000025240000}"/>
    <cellStyle name="Euro 14 5" xfId="1214" xr:uid="{00000000-0005-0000-0000-000026240000}"/>
    <cellStyle name="Euro 14 6" xfId="11715" xr:uid="{00000000-0005-0000-0000-000027240000}"/>
    <cellStyle name="Euro 14 6 2" xfId="11716" xr:uid="{00000000-0005-0000-0000-000028240000}"/>
    <cellStyle name="Euro 15" xfId="49" xr:uid="{00000000-0005-0000-0000-000029240000}"/>
    <cellStyle name="Euro 15 2" xfId="50" xr:uid="{00000000-0005-0000-0000-00002A240000}"/>
    <cellStyle name="Euro 15 2 2" xfId="1215" xr:uid="{00000000-0005-0000-0000-00002B240000}"/>
    <cellStyle name="Euro 15 3" xfId="1216" xr:uid="{00000000-0005-0000-0000-00002C240000}"/>
    <cellStyle name="Euro 15 3 2" xfId="1217" xr:uid="{00000000-0005-0000-0000-00002D240000}"/>
    <cellStyle name="Euro 15 3 2 2" xfId="1218" xr:uid="{00000000-0005-0000-0000-00002E240000}"/>
    <cellStyle name="Euro 15 3 2 3" xfId="11717" xr:uid="{00000000-0005-0000-0000-00002F240000}"/>
    <cellStyle name="Euro 15 3 3" xfId="1219" xr:uid="{00000000-0005-0000-0000-000030240000}"/>
    <cellStyle name="Euro 15 3 3 2" xfId="1220" xr:uid="{00000000-0005-0000-0000-000031240000}"/>
    <cellStyle name="Euro 15 3 4" xfId="1221" xr:uid="{00000000-0005-0000-0000-000032240000}"/>
    <cellStyle name="Euro 15 4" xfId="1222" xr:uid="{00000000-0005-0000-0000-000033240000}"/>
    <cellStyle name="Euro 15 4 2" xfId="1223" xr:uid="{00000000-0005-0000-0000-000034240000}"/>
    <cellStyle name="Euro 15 4 2 2" xfId="1224" xr:uid="{00000000-0005-0000-0000-000035240000}"/>
    <cellStyle name="Euro 15 4 3" xfId="1225" xr:uid="{00000000-0005-0000-0000-000036240000}"/>
    <cellStyle name="Euro 15 5" xfId="1226" xr:uid="{00000000-0005-0000-0000-000037240000}"/>
    <cellStyle name="Euro 15 6" xfId="11718" xr:uid="{00000000-0005-0000-0000-000038240000}"/>
    <cellStyle name="Euro 15 6 2" xfId="11719" xr:uid="{00000000-0005-0000-0000-000039240000}"/>
    <cellStyle name="Euro 16" xfId="51" xr:uid="{00000000-0005-0000-0000-00003A240000}"/>
    <cellStyle name="Euro 16 2" xfId="52" xr:uid="{00000000-0005-0000-0000-00003B240000}"/>
    <cellStyle name="Euro 16 2 2" xfId="1227" xr:uid="{00000000-0005-0000-0000-00003C240000}"/>
    <cellStyle name="Euro 16 3" xfId="1228" xr:uid="{00000000-0005-0000-0000-00003D240000}"/>
    <cellStyle name="Euro 16 3 2" xfId="1229" xr:uid="{00000000-0005-0000-0000-00003E240000}"/>
    <cellStyle name="Euro 16 3 2 2" xfId="1230" xr:uid="{00000000-0005-0000-0000-00003F240000}"/>
    <cellStyle name="Euro 16 3 2 3" xfId="11720" xr:uid="{00000000-0005-0000-0000-000040240000}"/>
    <cellStyle name="Euro 16 3 3" xfId="1231" xr:uid="{00000000-0005-0000-0000-000041240000}"/>
    <cellStyle name="Euro 16 3 3 2" xfId="1232" xr:uid="{00000000-0005-0000-0000-000042240000}"/>
    <cellStyle name="Euro 16 3 4" xfId="1233" xr:uid="{00000000-0005-0000-0000-000043240000}"/>
    <cellStyle name="Euro 16 4" xfId="1234" xr:uid="{00000000-0005-0000-0000-000044240000}"/>
    <cellStyle name="Euro 16 4 2" xfId="1235" xr:uid="{00000000-0005-0000-0000-000045240000}"/>
    <cellStyle name="Euro 16 4 2 2" xfId="1236" xr:uid="{00000000-0005-0000-0000-000046240000}"/>
    <cellStyle name="Euro 16 4 3" xfId="1237" xr:uid="{00000000-0005-0000-0000-000047240000}"/>
    <cellStyle name="Euro 16 5" xfId="1238" xr:uid="{00000000-0005-0000-0000-000048240000}"/>
    <cellStyle name="Euro 16 6" xfId="11721" xr:uid="{00000000-0005-0000-0000-000049240000}"/>
    <cellStyle name="Euro 16 6 2" xfId="11722" xr:uid="{00000000-0005-0000-0000-00004A240000}"/>
    <cellStyle name="Euro 17" xfId="53" xr:uid="{00000000-0005-0000-0000-00004B240000}"/>
    <cellStyle name="Euro 17 2" xfId="54" xr:uid="{00000000-0005-0000-0000-00004C240000}"/>
    <cellStyle name="Euro 17 2 2" xfId="1239" xr:uid="{00000000-0005-0000-0000-00004D240000}"/>
    <cellStyle name="Euro 17 3" xfId="1240" xr:uid="{00000000-0005-0000-0000-00004E240000}"/>
    <cellStyle name="Euro 17 3 2" xfId="1241" xr:uid="{00000000-0005-0000-0000-00004F240000}"/>
    <cellStyle name="Euro 17 3 2 2" xfId="1242" xr:uid="{00000000-0005-0000-0000-000050240000}"/>
    <cellStyle name="Euro 17 3 2 3" xfId="11723" xr:uid="{00000000-0005-0000-0000-000051240000}"/>
    <cellStyle name="Euro 17 3 3" xfId="1243" xr:uid="{00000000-0005-0000-0000-000052240000}"/>
    <cellStyle name="Euro 17 3 3 2" xfId="1244" xr:uid="{00000000-0005-0000-0000-000053240000}"/>
    <cellStyle name="Euro 17 3 4" xfId="1245" xr:uid="{00000000-0005-0000-0000-000054240000}"/>
    <cellStyle name="Euro 17 4" xfId="1246" xr:uid="{00000000-0005-0000-0000-000055240000}"/>
    <cellStyle name="Euro 17 4 2" xfId="1247" xr:uid="{00000000-0005-0000-0000-000056240000}"/>
    <cellStyle name="Euro 17 4 2 2" xfId="1248" xr:uid="{00000000-0005-0000-0000-000057240000}"/>
    <cellStyle name="Euro 17 4 3" xfId="1249" xr:uid="{00000000-0005-0000-0000-000058240000}"/>
    <cellStyle name="Euro 17 5" xfId="1250" xr:uid="{00000000-0005-0000-0000-000059240000}"/>
    <cellStyle name="Euro 17 6" xfId="11724" xr:uid="{00000000-0005-0000-0000-00005A240000}"/>
    <cellStyle name="Euro 17 6 2" xfId="11725" xr:uid="{00000000-0005-0000-0000-00005B240000}"/>
    <cellStyle name="Euro 18" xfId="55" xr:uid="{00000000-0005-0000-0000-00005C240000}"/>
    <cellStyle name="Euro 18 2" xfId="56" xr:uid="{00000000-0005-0000-0000-00005D240000}"/>
    <cellStyle name="Euro 18 2 2" xfId="1251" xr:uid="{00000000-0005-0000-0000-00005E240000}"/>
    <cellStyle name="Euro 18 3" xfId="1252" xr:uid="{00000000-0005-0000-0000-00005F240000}"/>
    <cellStyle name="Euro 18 3 2" xfId="1253" xr:uid="{00000000-0005-0000-0000-000060240000}"/>
    <cellStyle name="Euro 18 3 2 2" xfId="1254" xr:uid="{00000000-0005-0000-0000-000061240000}"/>
    <cellStyle name="Euro 18 3 2 3" xfId="11726" xr:uid="{00000000-0005-0000-0000-000062240000}"/>
    <cellStyle name="Euro 18 3 3" xfId="1255" xr:uid="{00000000-0005-0000-0000-000063240000}"/>
    <cellStyle name="Euro 18 3 3 2" xfId="1256" xr:uid="{00000000-0005-0000-0000-000064240000}"/>
    <cellStyle name="Euro 18 3 4" xfId="1257" xr:uid="{00000000-0005-0000-0000-000065240000}"/>
    <cellStyle name="Euro 18 4" xfId="1258" xr:uid="{00000000-0005-0000-0000-000066240000}"/>
    <cellStyle name="Euro 18 4 2" xfId="1259" xr:uid="{00000000-0005-0000-0000-000067240000}"/>
    <cellStyle name="Euro 18 4 2 2" xfId="1260" xr:uid="{00000000-0005-0000-0000-000068240000}"/>
    <cellStyle name="Euro 18 4 3" xfId="1261" xr:uid="{00000000-0005-0000-0000-000069240000}"/>
    <cellStyle name="Euro 18 5" xfId="1262" xr:uid="{00000000-0005-0000-0000-00006A240000}"/>
    <cellStyle name="Euro 18 6" xfId="11727" xr:uid="{00000000-0005-0000-0000-00006B240000}"/>
    <cellStyle name="Euro 18 6 2" xfId="11728" xr:uid="{00000000-0005-0000-0000-00006C240000}"/>
    <cellStyle name="Euro 19" xfId="57" xr:uid="{00000000-0005-0000-0000-00006D240000}"/>
    <cellStyle name="Euro 19 2" xfId="58" xr:uid="{00000000-0005-0000-0000-00006E240000}"/>
    <cellStyle name="Euro 19 2 2" xfId="1263" xr:uid="{00000000-0005-0000-0000-00006F240000}"/>
    <cellStyle name="Euro 19 3" xfId="1264" xr:uid="{00000000-0005-0000-0000-000070240000}"/>
    <cellStyle name="Euro 19 3 2" xfId="1265" xr:uid="{00000000-0005-0000-0000-000071240000}"/>
    <cellStyle name="Euro 19 3 2 2" xfId="1266" xr:uid="{00000000-0005-0000-0000-000072240000}"/>
    <cellStyle name="Euro 19 3 2 3" xfId="11729" xr:uid="{00000000-0005-0000-0000-000073240000}"/>
    <cellStyle name="Euro 19 3 3" xfId="1267" xr:uid="{00000000-0005-0000-0000-000074240000}"/>
    <cellStyle name="Euro 19 3 3 2" xfId="1268" xr:uid="{00000000-0005-0000-0000-000075240000}"/>
    <cellStyle name="Euro 19 3 4" xfId="1269" xr:uid="{00000000-0005-0000-0000-000076240000}"/>
    <cellStyle name="Euro 19 4" xfId="1270" xr:uid="{00000000-0005-0000-0000-000077240000}"/>
    <cellStyle name="Euro 19 4 2" xfId="1271" xr:uid="{00000000-0005-0000-0000-000078240000}"/>
    <cellStyle name="Euro 19 4 2 2" xfId="1272" xr:uid="{00000000-0005-0000-0000-000079240000}"/>
    <cellStyle name="Euro 19 4 3" xfId="1273" xr:uid="{00000000-0005-0000-0000-00007A240000}"/>
    <cellStyle name="Euro 19 5" xfId="1274" xr:uid="{00000000-0005-0000-0000-00007B240000}"/>
    <cellStyle name="Euro 19 6" xfId="11730" xr:uid="{00000000-0005-0000-0000-00007C240000}"/>
    <cellStyle name="Euro 19 6 2" xfId="11731" xr:uid="{00000000-0005-0000-0000-00007D240000}"/>
    <cellStyle name="Euro 2" xfId="59" xr:uid="{00000000-0005-0000-0000-00007E240000}"/>
    <cellStyle name="Euro 2 2" xfId="60" xr:uid="{00000000-0005-0000-0000-00007F240000}"/>
    <cellStyle name="Euro 2 2 2" xfId="1275" xr:uid="{00000000-0005-0000-0000-000080240000}"/>
    <cellStyle name="Euro 2 3" xfId="1276" xr:uid="{00000000-0005-0000-0000-000081240000}"/>
    <cellStyle name="Euro 2 3 2" xfId="1277" xr:uid="{00000000-0005-0000-0000-000082240000}"/>
    <cellStyle name="Euro 2 3 2 2" xfId="1278" xr:uid="{00000000-0005-0000-0000-000083240000}"/>
    <cellStyle name="Euro 2 3 2 3" xfId="11732" xr:uid="{00000000-0005-0000-0000-000084240000}"/>
    <cellStyle name="Euro 2 3 3" xfId="1279" xr:uid="{00000000-0005-0000-0000-000085240000}"/>
    <cellStyle name="Euro 2 3 3 2" xfId="1280" xr:uid="{00000000-0005-0000-0000-000086240000}"/>
    <cellStyle name="Euro 2 3 4" xfId="1281" xr:uid="{00000000-0005-0000-0000-000087240000}"/>
    <cellStyle name="Euro 2 4" xfId="1282" xr:uid="{00000000-0005-0000-0000-000088240000}"/>
    <cellStyle name="Euro 2 4 2" xfId="1283" xr:uid="{00000000-0005-0000-0000-000089240000}"/>
    <cellStyle name="Euro 2 4 2 2" xfId="1284" xr:uid="{00000000-0005-0000-0000-00008A240000}"/>
    <cellStyle name="Euro 2 4 3" xfId="1285" xr:uid="{00000000-0005-0000-0000-00008B240000}"/>
    <cellStyle name="Euro 2 5" xfId="1286" xr:uid="{00000000-0005-0000-0000-00008C240000}"/>
    <cellStyle name="Euro 2 6" xfId="11733" xr:uid="{00000000-0005-0000-0000-00008D240000}"/>
    <cellStyle name="Euro 2 6 2" xfId="11734" xr:uid="{00000000-0005-0000-0000-00008E240000}"/>
    <cellStyle name="Euro 2 7" xfId="33299" xr:uid="{00000000-0005-0000-0000-00008F240000}"/>
    <cellStyle name="Euro 20" xfId="61" xr:uid="{00000000-0005-0000-0000-000090240000}"/>
    <cellStyle name="Euro 20 2" xfId="62" xr:uid="{00000000-0005-0000-0000-000091240000}"/>
    <cellStyle name="Euro 20 2 2" xfId="1287" xr:uid="{00000000-0005-0000-0000-000092240000}"/>
    <cellStyle name="Euro 20 3" xfId="1288" xr:uid="{00000000-0005-0000-0000-000093240000}"/>
    <cellStyle name="Euro 20 3 2" xfId="1289" xr:uid="{00000000-0005-0000-0000-000094240000}"/>
    <cellStyle name="Euro 20 3 2 2" xfId="1290" xr:uid="{00000000-0005-0000-0000-000095240000}"/>
    <cellStyle name="Euro 20 3 2 3" xfId="11735" xr:uid="{00000000-0005-0000-0000-000096240000}"/>
    <cellStyle name="Euro 20 3 3" xfId="1291" xr:uid="{00000000-0005-0000-0000-000097240000}"/>
    <cellStyle name="Euro 20 3 3 2" xfId="1292" xr:uid="{00000000-0005-0000-0000-000098240000}"/>
    <cellStyle name="Euro 20 3 4" xfId="1293" xr:uid="{00000000-0005-0000-0000-000099240000}"/>
    <cellStyle name="Euro 20 4" xfId="1294" xr:uid="{00000000-0005-0000-0000-00009A240000}"/>
    <cellStyle name="Euro 20 4 2" xfId="1295" xr:uid="{00000000-0005-0000-0000-00009B240000}"/>
    <cellStyle name="Euro 20 4 2 2" xfId="1296" xr:uid="{00000000-0005-0000-0000-00009C240000}"/>
    <cellStyle name="Euro 20 4 3" xfId="1297" xr:uid="{00000000-0005-0000-0000-00009D240000}"/>
    <cellStyle name="Euro 20 5" xfId="1298" xr:uid="{00000000-0005-0000-0000-00009E240000}"/>
    <cellStyle name="Euro 20 6" xfId="11736" xr:uid="{00000000-0005-0000-0000-00009F240000}"/>
    <cellStyle name="Euro 20 6 2" xfId="11737" xr:uid="{00000000-0005-0000-0000-0000A0240000}"/>
    <cellStyle name="Euro 21" xfId="63" xr:uid="{00000000-0005-0000-0000-0000A1240000}"/>
    <cellStyle name="Euro 21 2" xfId="64" xr:uid="{00000000-0005-0000-0000-0000A2240000}"/>
    <cellStyle name="Euro 21 2 2" xfId="1299" xr:uid="{00000000-0005-0000-0000-0000A3240000}"/>
    <cellStyle name="Euro 21 3" xfId="1300" xr:uid="{00000000-0005-0000-0000-0000A4240000}"/>
    <cellStyle name="Euro 21 3 2" xfId="1301" xr:uid="{00000000-0005-0000-0000-0000A5240000}"/>
    <cellStyle name="Euro 21 3 2 2" xfId="1302" xr:uid="{00000000-0005-0000-0000-0000A6240000}"/>
    <cellStyle name="Euro 21 3 2 3" xfId="11738" xr:uid="{00000000-0005-0000-0000-0000A7240000}"/>
    <cellStyle name="Euro 21 3 3" xfId="1303" xr:uid="{00000000-0005-0000-0000-0000A8240000}"/>
    <cellStyle name="Euro 21 3 3 2" xfId="1304" xr:uid="{00000000-0005-0000-0000-0000A9240000}"/>
    <cellStyle name="Euro 21 3 4" xfId="1305" xr:uid="{00000000-0005-0000-0000-0000AA240000}"/>
    <cellStyle name="Euro 21 4" xfId="1306" xr:uid="{00000000-0005-0000-0000-0000AB240000}"/>
    <cellStyle name="Euro 21 4 2" xfId="1307" xr:uid="{00000000-0005-0000-0000-0000AC240000}"/>
    <cellStyle name="Euro 21 4 2 2" xfId="1308" xr:uid="{00000000-0005-0000-0000-0000AD240000}"/>
    <cellStyle name="Euro 21 4 3" xfId="1309" xr:uid="{00000000-0005-0000-0000-0000AE240000}"/>
    <cellStyle name="Euro 21 5" xfId="1310" xr:uid="{00000000-0005-0000-0000-0000AF240000}"/>
    <cellStyle name="Euro 21 6" xfId="11739" xr:uid="{00000000-0005-0000-0000-0000B0240000}"/>
    <cellStyle name="Euro 21 6 2" xfId="11740" xr:uid="{00000000-0005-0000-0000-0000B1240000}"/>
    <cellStyle name="Euro 22" xfId="65" xr:uid="{00000000-0005-0000-0000-0000B2240000}"/>
    <cellStyle name="Euro 22 2" xfId="66" xr:uid="{00000000-0005-0000-0000-0000B3240000}"/>
    <cellStyle name="Euro 22 2 2" xfId="1311" xr:uid="{00000000-0005-0000-0000-0000B4240000}"/>
    <cellStyle name="Euro 22 3" xfId="1312" xr:uid="{00000000-0005-0000-0000-0000B5240000}"/>
    <cellStyle name="Euro 22 3 2" xfId="1313" xr:uid="{00000000-0005-0000-0000-0000B6240000}"/>
    <cellStyle name="Euro 22 3 2 2" xfId="1314" xr:uid="{00000000-0005-0000-0000-0000B7240000}"/>
    <cellStyle name="Euro 22 3 2 3" xfId="11741" xr:uid="{00000000-0005-0000-0000-0000B8240000}"/>
    <cellStyle name="Euro 22 3 3" xfId="1315" xr:uid="{00000000-0005-0000-0000-0000B9240000}"/>
    <cellStyle name="Euro 22 3 3 2" xfId="1316" xr:uid="{00000000-0005-0000-0000-0000BA240000}"/>
    <cellStyle name="Euro 22 3 4" xfId="1317" xr:uid="{00000000-0005-0000-0000-0000BB240000}"/>
    <cellStyle name="Euro 22 4" xfId="1318" xr:uid="{00000000-0005-0000-0000-0000BC240000}"/>
    <cellStyle name="Euro 22 4 2" xfId="1319" xr:uid="{00000000-0005-0000-0000-0000BD240000}"/>
    <cellStyle name="Euro 22 4 2 2" xfId="1320" xr:uid="{00000000-0005-0000-0000-0000BE240000}"/>
    <cellStyle name="Euro 22 4 3" xfId="1321" xr:uid="{00000000-0005-0000-0000-0000BF240000}"/>
    <cellStyle name="Euro 22 5" xfId="1322" xr:uid="{00000000-0005-0000-0000-0000C0240000}"/>
    <cellStyle name="Euro 22 6" xfId="11742" xr:uid="{00000000-0005-0000-0000-0000C1240000}"/>
    <cellStyle name="Euro 22 6 2" xfId="11743" xr:uid="{00000000-0005-0000-0000-0000C2240000}"/>
    <cellStyle name="Euro 23" xfId="67" xr:uid="{00000000-0005-0000-0000-0000C3240000}"/>
    <cellStyle name="Euro 23 2" xfId="68" xr:uid="{00000000-0005-0000-0000-0000C4240000}"/>
    <cellStyle name="Euro 23 2 2" xfId="1323" xr:uid="{00000000-0005-0000-0000-0000C5240000}"/>
    <cellStyle name="Euro 23 3" xfId="1324" xr:uid="{00000000-0005-0000-0000-0000C6240000}"/>
    <cellStyle name="Euro 23 3 2" xfId="1325" xr:uid="{00000000-0005-0000-0000-0000C7240000}"/>
    <cellStyle name="Euro 23 3 2 2" xfId="1326" xr:uid="{00000000-0005-0000-0000-0000C8240000}"/>
    <cellStyle name="Euro 23 3 2 3" xfId="11744" xr:uid="{00000000-0005-0000-0000-0000C9240000}"/>
    <cellStyle name="Euro 23 3 3" xfId="1327" xr:uid="{00000000-0005-0000-0000-0000CA240000}"/>
    <cellStyle name="Euro 23 3 3 2" xfId="1328" xr:uid="{00000000-0005-0000-0000-0000CB240000}"/>
    <cellStyle name="Euro 23 3 4" xfId="1329" xr:uid="{00000000-0005-0000-0000-0000CC240000}"/>
    <cellStyle name="Euro 23 4" xfId="1330" xr:uid="{00000000-0005-0000-0000-0000CD240000}"/>
    <cellStyle name="Euro 23 4 2" xfId="1331" xr:uid="{00000000-0005-0000-0000-0000CE240000}"/>
    <cellStyle name="Euro 23 4 2 2" xfId="1332" xr:uid="{00000000-0005-0000-0000-0000CF240000}"/>
    <cellStyle name="Euro 23 4 3" xfId="1333" xr:uid="{00000000-0005-0000-0000-0000D0240000}"/>
    <cellStyle name="Euro 23 5" xfId="1334" xr:uid="{00000000-0005-0000-0000-0000D1240000}"/>
    <cellStyle name="Euro 23 6" xfId="11745" xr:uid="{00000000-0005-0000-0000-0000D2240000}"/>
    <cellStyle name="Euro 23 6 2" xfId="11746" xr:uid="{00000000-0005-0000-0000-0000D3240000}"/>
    <cellStyle name="Euro 24" xfId="69" xr:uid="{00000000-0005-0000-0000-0000D4240000}"/>
    <cellStyle name="Euro 24 2" xfId="70" xr:uid="{00000000-0005-0000-0000-0000D5240000}"/>
    <cellStyle name="Euro 24 2 2" xfId="1335" xr:uid="{00000000-0005-0000-0000-0000D6240000}"/>
    <cellStyle name="Euro 24 3" xfId="1336" xr:uid="{00000000-0005-0000-0000-0000D7240000}"/>
    <cellStyle name="Euro 24 3 2" xfId="1337" xr:uid="{00000000-0005-0000-0000-0000D8240000}"/>
    <cellStyle name="Euro 24 3 2 2" xfId="1338" xr:uid="{00000000-0005-0000-0000-0000D9240000}"/>
    <cellStyle name="Euro 24 3 2 3" xfId="11747" xr:uid="{00000000-0005-0000-0000-0000DA240000}"/>
    <cellStyle name="Euro 24 3 3" xfId="1339" xr:uid="{00000000-0005-0000-0000-0000DB240000}"/>
    <cellStyle name="Euro 24 3 3 2" xfId="1340" xr:uid="{00000000-0005-0000-0000-0000DC240000}"/>
    <cellStyle name="Euro 24 3 4" xfId="1341" xr:uid="{00000000-0005-0000-0000-0000DD240000}"/>
    <cellStyle name="Euro 24 4" xfId="1342" xr:uid="{00000000-0005-0000-0000-0000DE240000}"/>
    <cellStyle name="Euro 24 4 2" xfId="1343" xr:uid="{00000000-0005-0000-0000-0000DF240000}"/>
    <cellStyle name="Euro 24 4 2 2" xfId="1344" xr:uid="{00000000-0005-0000-0000-0000E0240000}"/>
    <cellStyle name="Euro 24 4 3" xfId="1345" xr:uid="{00000000-0005-0000-0000-0000E1240000}"/>
    <cellStyle name="Euro 24 5" xfId="1346" xr:uid="{00000000-0005-0000-0000-0000E2240000}"/>
    <cellStyle name="Euro 24 6" xfId="11748" xr:uid="{00000000-0005-0000-0000-0000E3240000}"/>
    <cellStyle name="Euro 24 6 2" xfId="11749" xr:uid="{00000000-0005-0000-0000-0000E4240000}"/>
    <cellStyle name="Euro 25" xfId="71" xr:uid="{00000000-0005-0000-0000-0000E5240000}"/>
    <cellStyle name="Euro 25 2" xfId="72" xr:uid="{00000000-0005-0000-0000-0000E6240000}"/>
    <cellStyle name="Euro 25 2 2" xfId="1347" xr:uid="{00000000-0005-0000-0000-0000E7240000}"/>
    <cellStyle name="Euro 25 3" xfId="1348" xr:uid="{00000000-0005-0000-0000-0000E8240000}"/>
    <cellStyle name="Euro 25 3 2" xfId="1349" xr:uid="{00000000-0005-0000-0000-0000E9240000}"/>
    <cellStyle name="Euro 25 3 2 2" xfId="1350" xr:uid="{00000000-0005-0000-0000-0000EA240000}"/>
    <cellStyle name="Euro 25 3 2 3" xfId="11750" xr:uid="{00000000-0005-0000-0000-0000EB240000}"/>
    <cellStyle name="Euro 25 3 3" xfId="1351" xr:uid="{00000000-0005-0000-0000-0000EC240000}"/>
    <cellStyle name="Euro 25 3 3 2" xfId="1352" xr:uid="{00000000-0005-0000-0000-0000ED240000}"/>
    <cellStyle name="Euro 25 3 4" xfId="1353" xr:uid="{00000000-0005-0000-0000-0000EE240000}"/>
    <cellStyle name="Euro 25 4" xfId="1354" xr:uid="{00000000-0005-0000-0000-0000EF240000}"/>
    <cellStyle name="Euro 25 4 2" xfId="1355" xr:uid="{00000000-0005-0000-0000-0000F0240000}"/>
    <cellStyle name="Euro 25 4 2 2" xfId="1356" xr:uid="{00000000-0005-0000-0000-0000F1240000}"/>
    <cellStyle name="Euro 25 4 3" xfId="1357" xr:uid="{00000000-0005-0000-0000-0000F2240000}"/>
    <cellStyle name="Euro 25 5" xfId="1358" xr:uid="{00000000-0005-0000-0000-0000F3240000}"/>
    <cellStyle name="Euro 25 6" xfId="11751" xr:uid="{00000000-0005-0000-0000-0000F4240000}"/>
    <cellStyle name="Euro 25 6 2" xfId="11752" xr:uid="{00000000-0005-0000-0000-0000F5240000}"/>
    <cellStyle name="Euro 26" xfId="73" xr:uid="{00000000-0005-0000-0000-0000F6240000}"/>
    <cellStyle name="Euro 26 2" xfId="74" xr:uid="{00000000-0005-0000-0000-0000F7240000}"/>
    <cellStyle name="Euro 26 2 2" xfId="1359" xr:uid="{00000000-0005-0000-0000-0000F8240000}"/>
    <cellStyle name="Euro 26 3" xfId="1360" xr:uid="{00000000-0005-0000-0000-0000F9240000}"/>
    <cellStyle name="Euro 26 3 2" xfId="1361" xr:uid="{00000000-0005-0000-0000-0000FA240000}"/>
    <cellStyle name="Euro 26 3 2 2" xfId="1362" xr:uid="{00000000-0005-0000-0000-0000FB240000}"/>
    <cellStyle name="Euro 26 3 2 3" xfId="11753" xr:uid="{00000000-0005-0000-0000-0000FC240000}"/>
    <cellStyle name="Euro 26 3 3" xfId="1363" xr:uid="{00000000-0005-0000-0000-0000FD240000}"/>
    <cellStyle name="Euro 26 3 3 2" xfId="1364" xr:uid="{00000000-0005-0000-0000-0000FE240000}"/>
    <cellStyle name="Euro 26 3 4" xfId="1365" xr:uid="{00000000-0005-0000-0000-0000FF240000}"/>
    <cellStyle name="Euro 26 4" xfId="1366" xr:uid="{00000000-0005-0000-0000-000000250000}"/>
    <cellStyle name="Euro 26 4 2" xfId="1367" xr:uid="{00000000-0005-0000-0000-000001250000}"/>
    <cellStyle name="Euro 26 4 2 2" xfId="1368" xr:uid="{00000000-0005-0000-0000-000002250000}"/>
    <cellStyle name="Euro 26 4 3" xfId="1369" xr:uid="{00000000-0005-0000-0000-000003250000}"/>
    <cellStyle name="Euro 26 5" xfId="1370" xr:uid="{00000000-0005-0000-0000-000004250000}"/>
    <cellStyle name="Euro 26 6" xfId="11754" xr:uid="{00000000-0005-0000-0000-000005250000}"/>
    <cellStyle name="Euro 26 6 2" xfId="11755" xr:uid="{00000000-0005-0000-0000-000006250000}"/>
    <cellStyle name="Euro 27" xfId="75" xr:uid="{00000000-0005-0000-0000-000007250000}"/>
    <cellStyle name="Euro 27 2" xfId="76" xr:uid="{00000000-0005-0000-0000-000008250000}"/>
    <cellStyle name="Euro 27 2 2" xfId="1371" xr:uid="{00000000-0005-0000-0000-000009250000}"/>
    <cellStyle name="Euro 27 3" xfId="1372" xr:uid="{00000000-0005-0000-0000-00000A250000}"/>
    <cellStyle name="Euro 27 3 2" xfId="1373" xr:uid="{00000000-0005-0000-0000-00000B250000}"/>
    <cellStyle name="Euro 27 3 2 2" xfId="1374" xr:uid="{00000000-0005-0000-0000-00000C250000}"/>
    <cellStyle name="Euro 27 3 2 3" xfId="11756" xr:uid="{00000000-0005-0000-0000-00000D250000}"/>
    <cellStyle name="Euro 27 3 3" xfId="1375" xr:uid="{00000000-0005-0000-0000-00000E250000}"/>
    <cellStyle name="Euro 27 3 3 2" xfId="1376" xr:uid="{00000000-0005-0000-0000-00000F250000}"/>
    <cellStyle name="Euro 27 3 4" xfId="1377" xr:uid="{00000000-0005-0000-0000-000010250000}"/>
    <cellStyle name="Euro 27 4" xfId="1378" xr:uid="{00000000-0005-0000-0000-000011250000}"/>
    <cellStyle name="Euro 27 4 2" xfId="1379" xr:uid="{00000000-0005-0000-0000-000012250000}"/>
    <cellStyle name="Euro 27 4 2 2" xfId="1380" xr:uid="{00000000-0005-0000-0000-000013250000}"/>
    <cellStyle name="Euro 27 4 3" xfId="1381" xr:uid="{00000000-0005-0000-0000-000014250000}"/>
    <cellStyle name="Euro 27 5" xfId="1382" xr:uid="{00000000-0005-0000-0000-000015250000}"/>
    <cellStyle name="Euro 27 6" xfId="11757" xr:uid="{00000000-0005-0000-0000-000016250000}"/>
    <cellStyle name="Euro 27 6 2" xfId="11758" xr:uid="{00000000-0005-0000-0000-000017250000}"/>
    <cellStyle name="Euro 28" xfId="77" xr:uid="{00000000-0005-0000-0000-000018250000}"/>
    <cellStyle name="Euro 28 2" xfId="78" xr:uid="{00000000-0005-0000-0000-000019250000}"/>
    <cellStyle name="Euro 28 2 2" xfId="1383" xr:uid="{00000000-0005-0000-0000-00001A250000}"/>
    <cellStyle name="Euro 28 3" xfId="1384" xr:uid="{00000000-0005-0000-0000-00001B250000}"/>
    <cellStyle name="Euro 28 3 2" xfId="1385" xr:uid="{00000000-0005-0000-0000-00001C250000}"/>
    <cellStyle name="Euro 28 3 2 2" xfId="1386" xr:uid="{00000000-0005-0000-0000-00001D250000}"/>
    <cellStyle name="Euro 28 3 2 3" xfId="11759" xr:uid="{00000000-0005-0000-0000-00001E250000}"/>
    <cellStyle name="Euro 28 3 3" xfId="1387" xr:uid="{00000000-0005-0000-0000-00001F250000}"/>
    <cellStyle name="Euro 28 3 3 2" xfId="1388" xr:uid="{00000000-0005-0000-0000-000020250000}"/>
    <cellStyle name="Euro 28 3 4" xfId="1389" xr:uid="{00000000-0005-0000-0000-000021250000}"/>
    <cellStyle name="Euro 28 4" xfId="1390" xr:uid="{00000000-0005-0000-0000-000022250000}"/>
    <cellStyle name="Euro 28 4 2" xfId="1391" xr:uid="{00000000-0005-0000-0000-000023250000}"/>
    <cellStyle name="Euro 28 4 2 2" xfId="1392" xr:uid="{00000000-0005-0000-0000-000024250000}"/>
    <cellStyle name="Euro 28 4 3" xfId="1393" xr:uid="{00000000-0005-0000-0000-000025250000}"/>
    <cellStyle name="Euro 28 5" xfId="1394" xr:uid="{00000000-0005-0000-0000-000026250000}"/>
    <cellStyle name="Euro 28 6" xfId="11760" xr:uid="{00000000-0005-0000-0000-000027250000}"/>
    <cellStyle name="Euro 28 6 2" xfId="11761" xr:uid="{00000000-0005-0000-0000-000028250000}"/>
    <cellStyle name="Euro 29" xfId="79" xr:uid="{00000000-0005-0000-0000-000029250000}"/>
    <cellStyle name="Euro 29 2" xfId="80" xr:uid="{00000000-0005-0000-0000-00002A250000}"/>
    <cellStyle name="Euro 29 2 2" xfId="1395" xr:uid="{00000000-0005-0000-0000-00002B250000}"/>
    <cellStyle name="Euro 29 3" xfId="1396" xr:uid="{00000000-0005-0000-0000-00002C250000}"/>
    <cellStyle name="Euro 29 3 2" xfId="1397" xr:uid="{00000000-0005-0000-0000-00002D250000}"/>
    <cellStyle name="Euro 29 3 2 2" xfId="1398" xr:uid="{00000000-0005-0000-0000-00002E250000}"/>
    <cellStyle name="Euro 29 3 2 3" xfId="11762" xr:uid="{00000000-0005-0000-0000-00002F250000}"/>
    <cellStyle name="Euro 29 3 3" xfId="1399" xr:uid="{00000000-0005-0000-0000-000030250000}"/>
    <cellStyle name="Euro 29 3 3 2" xfId="1400" xr:uid="{00000000-0005-0000-0000-000031250000}"/>
    <cellStyle name="Euro 29 3 4" xfId="1401" xr:uid="{00000000-0005-0000-0000-000032250000}"/>
    <cellStyle name="Euro 29 4" xfId="1402" xr:uid="{00000000-0005-0000-0000-000033250000}"/>
    <cellStyle name="Euro 29 4 2" xfId="1403" xr:uid="{00000000-0005-0000-0000-000034250000}"/>
    <cellStyle name="Euro 29 4 2 2" xfId="1404" xr:uid="{00000000-0005-0000-0000-000035250000}"/>
    <cellStyle name="Euro 29 4 3" xfId="1405" xr:uid="{00000000-0005-0000-0000-000036250000}"/>
    <cellStyle name="Euro 29 5" xfId="1406" xr:uid="{00000000-0005-0000-0000-000037250000}"/>
    <cellStyle name="Euro 29 6" xfId="11763" xr:uid="{00000000-0005-0000-0000-000038250000}"/>
    <cellStyle name="Euro 29 6 2" xfId="11764" xr:uid="{00000000-0005-0000-0000-000039250000}"/>
    <cellStyle name="Euro 3" xfId="81" xr:uid="{00000000-0005-0000-0000-00003A250000}"/>
    <cellStyle name="Euro 3 2" xfId="82" xr:uid="{00000000-0005-0000-0000-00003B250000}"/>
    <cellStyle name="Euro 3 2 2" xfId="1407" xr:uid="{00000000-0005-0000-0000-00003C250000}"/>
    <cellStyle name="Euro 3 3" xfId="1408" xr:uid="{00000000-0005-0000-0000-00003D250000}"/>
    <cellStyle name="Euro 3 3 2" xfId="1409" xr:uid="{00000000-0005-0000-0000-00003E250000}"/>
    <cellStyle name="Euro 3 3 2 2" xfId="1410" xr:uid="{00000000-0005-0000-0000-00003F250000}"/>
    <cellStyle name="Euro 3 3 2 3" xfId="11765" xr:uid="{00000000-0005-0000-0000-000040250000}"/>
    <cellStyle name="Euro 3 3 3" xfId="1411" xr:uid="{00000000-0005-0000-0000-000041250000}"/>
    <cellStyle name="Euro 3 3 3 2" xfId="1412" xr:uid="{00000000-0005-0000-0000-000042250000}"/>
    <cellStyle name="Euro 3 3 4" xfId="1413" xr:uid="{00000000-0005-0000-0000-000043250000}"/>
    <cellStyle name="Euro 3 4" xfId="1414" xr:uid="{00000000-0005-0000-0000-000044250000}"/>
    <cellStyle name="Euro 3 4 2" xfId="1415" xr:uid="{00000000-0005-0000-0000-000045250000}"/>
    <cellStyle name="Euro 3 4 2 2" xfId="1416" xr:uid="{00000000-0005-0000-0000-000046250000}"/>
    <cellStyle name="Euro 3 4 3" xfId="1417" xr:uid="{00000000-0005-0000-0000-000047250000}"/>
    <cellStyle name="Euro 3 5" xfId="1418" xr:uid="{00000000-0005-0000-0000-000048250000}"/>
    <cellStyle name="Euro 3 6" xfId="11766" xr:uid="{00000000-0005-0000-0000-000049250000}"/>
    <cellStyle name="Euro 3 6 2" xfId="11767" xr:uid="{00000000-0005-0000-0000-00004A250000}"/>
    <cellStyle name="Euro 30" xfId="83" xr:uid="{00000000-0005-0000-0000-00004B250000}"/>
    <cellStyle name="Euro 30 2" xfId="84" xr:uid="{00000000-0005-0000-0000-00004C250000}"/>
    <cellStyle name="Euro 30 2 2" xfId="1419" xr:uid="{00000000-0005-0000-0000-00004D250000}"/>
    <cellStyle name="Euro 30 3" xfId="1420" xr:uid="{00000000-0005-0000-0000-00004E250000}"/>
    <cellStyle name="Euro 30 3 2" xfId="1421" xr:uid="{00000000-0005-0000-0000-00004F250000}"/>
    <cellStyle name="Euro 30 3 2 2" xfId="1422" xr:uid="{00000000-0005-0000-0000-000050250000}"/>
    <cellStyle name="Euro 30 3 2 3" xfId="11768" xr:uid="{00000000-0005-0000-0000-000051250000}"/>
    <cellStyle name="Euro 30 3 3" xfId="1423" xr:uid="{00000000-0005-0000-0000-000052250000}"/>
    <cellStyle name="Euro 30 3 3 2" xfId="1424" xr:uid="{00000000-0005-0000-0000-000053250000}"/>
    <cellStyle name="Euro 30 3 4" xfId="1425" xr:uid="{00000000-0005-0000-0000-000054250000}"/>
    <cellStyle name="Euro 30 4" xfId="1426" xr:uid="{00000000-0005-0000-0000-000055250000}"/>
    <cellStyle name="Euro 30 4 2" xfId="1427" xr:uid="{00000000-0005-0000-0000-000056250000}"/>
    <cellStyle name="Euro 30 4 2 2" xfId="1428" xr:uid="{00000000-0005-0000-0000-000057250000}"/>
    <cellStyle name="Euro 30 4 3" xfId="1429" xr:uid="{00000000-0005-0000-0000-000058250000}"/>
    <cellStyle name="Euro 30 5" xfId="1430" xr:uid="{00000000-0005-0000-0000-000059250000}"/>
    <cellStyle name="Euro 30 6" xfId="11769" xr:uid="{00000000-0005-0000-0000-00005A250000}"/>
    <cellStyle name="Euro 30 6 2" xfId="11770" xr:uid="{00000000-0005-0000-0000-00005B250000}"/>
    <cellStyle name="Euro 31" xfId="85" xr:uid="{00000000-0005-0000-0000-00005C250000}"/>
    <cellStyle name="Euro 31 2" xfId="86" xr:uid="{00000000-0005-0000-0000-00005D250000}"/>
    <cellStyle name="Euro 31 2 2" xfId="1431" xr:uid="{00000000-0005-0000-0000-00005E250000}"/>
    <cellStyle name="Euro 31 3" xfId="1432" xr:uid="{00000000-0005-0000-0000-00005F250000}"/>
    <cellStyle name="Euro 31 3 2" xfId="1433" xr:uid="{00000000-0005-0000-0000-000060250000}"/>
    <cellStyle name="Euro 31 3 2 2" xfId="1434" xr:uid="{00000000-0005-0000-0000-000061250000}"/>
    <cellStyle name="Euro 31 3 2 3" xfId="11771" xr:uid="{00000000-0005-0000-0000-000062250000}"/>
    <cellStyle name="Euro 31 3 3" xfId="1435" xr:uid="{00000000-0005-0000-0000-000063250000}"/>
    <cellStyle name="Euro 31 3 3 2" xfId="1436" xr:uid="{00000000-0005-0000-0000-000064250000}"/>
    <cellStyle name="Euro 31 3 4" xfId="1437" xr:uid="{00000000-0005-0000-0000-000065250000}"/>
    <cellStyle name="Euro 31 4" xfId="1438" xr:uid="{00000000-0005-0000-0000-000066250000}"/>
    <cellStyle name="Euro 31 4 2" xfId="1439" xr:uid="{00000000-0005-0000-0000-000067250000}"/>
    <cellStyle name="Euro 31 4 2 2" xfId="1440" xr:uid="{00000000-0005-0000-0000-000068250000}"/>
    <cellStyle name="Euro 31 4 3" xfId="1441" xr:uid="{00000000-0005-0000-0000-000069250000}"/>
    <cellStyle name="Euro 31 5" xfId="1442" xr:uid="{00000000-0005-0000-0000-00006A250000}"/>
    <cellStyle name="Euro 31 6" xfId="11772" xr:uid="{00000000-0005-0000-0000-00006B250000}"/>
    <cellStyle name="Euro 31 6 2" xfId="11773" xr:uid="{00000000-0005-0000-0000-00006C250000}"/>
    <cellStyle name="Euro 32" xfId="87" xr:uid="{00000000-0005-0000-0000-00006D250000}"/>
    <cellStyle name="Euro 32 2" xfId="88" xr:uid="{00000000-0005-0000-0000-00006E250000}"/>
    <cellStyle name="Euro 32 2 2" xfId="1443" xr:uid="{00000000-0005-0000-0000-00006F250000}"/>
    <cellStyle name="Euro 32 3" xfId="1444" xr:uid="{00000000-0005-0000-0000-000070250000}"/>
    <cellStyle name="Euro 32 3 2" xfId="1445" xr:uid="{00000000-0005-0000-0000-000071250000}"/>
    <cellStyle name="Euro 32 3 2 2" xfId="1446" xr:uid="{00000000-0005-0000-0000-000072250000}"/>
    <cellStyle name="Euro 32 3 2 3" xfId="11774" xr:uid="{00000000-0005-0000-0000-000073250000}"/>
    <cellStyle name="Euro 32 3 3" xfId="1447" xr:uid="{00000000-0005-0000-0000-000074250000}"/>
    <cellStyle name="Euro 32 3 3 2" xfId="1448" xr:uid="{00000000-0005-0000-0000-000075250000}"/>
    <cellStyle name="Euro 32 3 4" xfId="1449" xr:uid="{00000000-0005-0000-0000-000076250000}"/>
    <cellStyle name="Euro 32 4" xfId="1450" xr:uid="{00000000-0005-0000-0000-000077250000}"/>
    <cellStyle name="Euro 32 4 2" xfId="1451" xr:uid="{00000000-0005-0000-0000-000078250000}"/>
    <cellStyle name="Euro 32 4 2 2" xfId="1452" xr:uid="{00000000-0005-0000-0000-000079250000}"/>
    <cellStyle name="Euro 32 4 3" xfId="1453" xr:uid="{00000000-0005-0000-0000-00007A250000}"/>
    <cellStyle name="Euro 32 5" xfId="1454" xr:uid="{00000000-0005-0000-0000-00007B250000}"/>
    <cellStyle name="Euro 32 6" xfId="11775" xr:uid="{00000000-0005-0000-0000-00007C250000}"/>
    <cellStyle name="Euro 32 6 2" xfId="11776" xr:uid="{00000000-0005-0000-0000-00007D250000}"/>
    <cellStyle name="Euro 33" xfId="89" xr:uid="{00000000-0005-0000-0000-00007E250000}"/>
    <cellStyle name="Euro 33 2" xfId="90" xr:uid="{00000000-0005-0000-0000-00007F250000}"/>
    <cellStyle name="Euro 33 2 2" xfId="1455" xr:uid="{00000000-0005-0000-0000-000080250000}"/>
    <cellStyle name="Euro 33 3" xfId="1456" xr:uid="{00000000-0005-0000-0000-000081250000}"/>
    <cellStyle name="Euro 33 3 2" xfId="1457" xr:uid="{00000000-0005-0000-0000-000082250000}"/>
    <cellStyle name="Euro 33 3 2 2" xfId="1458" xr:uid="{00000000-0005-0000-0000-000083250000}"/>
    <cellStyle name="Euro 33 3 2 3" xfId="11777" xr:uid="{00000000-0005-0000-0000-000084250000}"/>
    <cellStyle name="Euro 33 3 3" xfId="1459" xr:uid="{00000000-0005-0000-0000-000085250000}"/>
    <cellStyle name="Euro 33 3 3 2" xfId="1460" xr:uid="{00000000-0005-0000-0000-000086250000}"/>
    <cellStyle name="Euro 33 3 4" xfId="1461" xr:uid="{00000000-0005-0000-0000-000087250000}"/>
    <cellStyle name="Euro 33 4" xfId="1462" xr:uid="{00000000-0005-0000-0000-000088250000}"/>
    <cellStyle name="Euro 33 4 2" xfId="1463" xr:uid="{00000000-0005-0000-0000-000089250000}"/>
    <cellStyle name="Euro 33 4 2 2" xfId="1464" xr:uid="{00000000-0005-0000-0000-00008A250000}"/>
    <cellStyle name="Euro 33 4 3" xfId="1465" xr:uid="{00000000-0005-0000-0000-00008B250000}"/>
    <cellStyle name="Euro 33 5" xfId="1466" xr:uid="{00000000-0005-0000-0000-00008C250000}"/>
    <cellStyle name="Euro 33 6" xfId="11778" xr:uid="{00000000-0005-0000-0000-00008D250000}"/>
    <cellStyle name="Euro 33 6 2" xfId="11779" xr:uid="{00000000-0005-0000-0000-00008E250000}"/>
    <cellStyle name="Euro 34" xfId="91" xr:uid="{00000000-0005-0000-0000-00008F250000}"/>
    <cellStyle name="Euro 34 2" xfId="92" xr:uid="{00000000-0005-0000-0000-000090250000}"/>
    <cellStyle name="Euro 34 2 2" xfId="1467" xr:uid="{00000000-0005-0000-0000-000091250000}"/>
    <cellStyle name="Euro 34 3" xfId="1468" xr:uid="{00000000-0005-0000-0000-000092250000}"/>
    <cellStyle name="Euro 34 3 2" xfId="1469" xr:uid="{00000000-0005-0000-0000-000093250000}"/>
    <cellStyle name="Euro 34 3 2 2" xfId="1470" xr:uid="{00000000-0005-0000-0000-000094250000}"/>
    <cellStyle name="Euro 34 3 2 3" xfId="11780" xr:uid="{00000000-0005-0000-0000-000095250000}"/>
    <cellStyle name="Euro 34 3 3" xfId="1471" xr:uid="{00000000-0005-0000-0000-000096250000}"/>
    <cellStyle name="Euro 34 3 3 2" xfId="1472" xr:uid="{00000000-0005-0000-0000-000097250000}"/>
    <cellStyle name="Euro 34 3 4" xfId="1473" xr:uid="{00000000-0005-0000-0000-000098250000}"/>
    <cellStyle name="Euro 34 4" xfId="1474" xr:uid="{00000000-0005-0000-0000-000099250000}"/>
    <cellStyle name="Euro 34 4 2" xfId="1475" xr:uid="{00000000-0005-0000-0000-00009A250000}"/>
    <cellStyle name="Euro 34 4 2 2" xfId="1476" xr:uid="{00000000-0005-0000-0000-00009B250000}"/>
    <cellStyle name="Euro 34 4 3" xfId="1477" xr:uid="{00000000-0005-0000-0000-00009C250000}"/>
    <cellStyle name="Euro 34 5" xfId="1478" xr:uid="{00000000-0005-0000-0000-00009D250000}"/>
    <cellStyle name="Euro 34 6" xfId="11781" xr:uid="{00000000-0005-0000-0000-00009E250000}"/>
    <cellStyle name="Euro 34 6 2" xfId="11782" xr:uid="{00000000-0005-0000-0000-00009F250000}"/>
    <cellStyle name="Euro 35" xfId="93" xr:uid="{00000000-0005-0000-0000-0000A0250000}"/>
    <cellStyle name="Euro 35 2" xfId="94" xr:uid="{00000000-0005-0000-0000-0000A1250000}"/>
    <cellStyle name="Euro 35 2 2" xfId="1479" xr:uid="{00000000-0005-0000-0000-0000A2250000}"/>
    <cellStyle name="Euro 35 3" xfId="1480" xr:uid="{00000000-0005-0000-0000-0000A3250000}"/>
    <cellStyle name="Euro 35 3 2" xfId="1481" xr:uid="{00000000-0005-0000-0000-0000A4250000}"/>
    <cellStyle name="Euro 35 3 2 2" xfId="1482" xr:uid="{00000000-0005-0000-0000-0000A5250000}"/>
    <cellStyle name="Euro 35 3 2 3" xfId="11783" xr:uid="{00000000-0005-0000-0000-0000A6250000}"/>
    <cellStyle name="Euro 35 3 3" xfId="1483" xr:uid="{00000000-0005-0000-0000-0000A7250000}"/>
    <cellStyle name="Euro 35 3 3 2" xfId="1484" xr:uid="{00000000-0005-0000-0000-0000A8250000}"/>
    <cellStyle name="Euro 35 3 4" xfId="1485" xr:uid="{00000000-0005-0000-0000-0000A9250000}"/>
    <cellStyle name="Euro 35 4" xfId="1486" xr:uid="{00000000-0005-0000-0000-0000AA250000}"/>
    <cellStyle name="Euro 35 4 2" xfId="1487" xr:uid="{00000000-0005-0000-0000-0000AB250000}"/>
    <cellStyle name="Euro 35 4 2 2" xfId="1488" xr:uid="{00000000-0005-0000-0000-0000AC250000}"/>
    <cellStyle name="Euro 35 4 3" xfId="1489" xr:uid="{00000000-0005-0000-0000-0000AD250000}"/>
    <cellStyle name="Euro 35 5" xfId="1490" xr:uid="{00000000-0005-0000-0000-0000AE250000}"/>
    <cellStyle name="Euro 35 6" xfId="11784" xr:uid="{00000000-0005-0000-0000-0000AF250000}"/>
    <cellStyle name="Euro 35 6 2" xfId="11785" xr:uid="{00000000-0005-0000-0000-0000B0250000}"/>
    <cellStyle name="Euro 36" xfId="95" xr:uid="{00000000-0005-0000-0000-0000B1250000}"/>
    <cellStyle name="Euro 36 2" xfId="96" xr:uid="{00000000-0005-0000-0000-0000B2250000}"/>
    <cellStyle name="Euro 36 2 2" xfId="1491" xr:uid="{00000000-0005-0000-0000-0000B3250000}"/>
    <cellStyle name="Euro 36 3" xfId="1492" xr:uid="{00000000-0005-0000-0000-0000B4250000}"/>
    <cellStyle name="Euro 36 3 2" xfId="1493" xr:uid="{00000000-0005-0000-0000-0000B5250000}"/>
    <cellStyle name="Euro 36 3 2 2" xfId="1494" xr:uid="{00000000-0005-0000-0000-0000B6250000}"/>
    <cellStyle name="Euro 36 3 2 3" xfId="11786" xr:uid="{00000000-0005-0000-0000-0000B7250000}"/>
    <cellStyle name="Euro 36 3 3" xfId="1495" xr:uid="{00000000-0005-0000-0000-0000B8250000}"/>
    <cellStyle name="Euro 36 3 3 2" xfId="1496" xr:uid="{00000000-0005-0000-0000-0000B9250000}"/>
    <cellStyle name="Euro 36 3 4" xfId="1497" xr:uid="{00000000-0005-0000-0000-0000BA250000}"/>
    <cellStyle name="Euro 36 4" xfId="1498" xr:uid="{00000000-0005-0000-0000-0000BB250000}"/>
    <cellStyle name="Euro 36 4 2" xfId="1499" xr:uid="{00000000-0005-0000-0000-0000BC250000}"/>
    <cellStyle name="Euro 36 4 2 2" xfId="1500" xr:uid="{00000000-0005-0000-0000-0000BD250000}"/>
    <cellStyle name="Euro 36 4 3" xfId="1501" xr:uid="{00000000-0005-0000-0000-0000BE250000}"/>
    <cellStyle name="Euro 36 5" xfId="1502" xr:uid="{00000000-0005-0000-0000-0000BF250000}"/>
    <cellStyle name="Euro 36 6" xfId="11787" xr:uid="{00000000-0005-0000-0000-0000C0250000}"/>
    <cellStyle name="Euro 36 6 2" xfId="11788" xr:uid="{00000000-0005-0000-0000-0000C1250000}"/>
    <cellStyle name="Euro 37" xfId="97" xr:uid="{00000000-0005-0000-0000-0000C2250000}"/>
    <cellStyle name="Euro 37 2" xfId="98" xr:uid="{00000000-0005-0000-0000-0000C3250000}"/>
    <cellStyle name="Euro 37 2 2" xfId="1503" xr:uid="{00000000-0005-0000-0000-0000C4250000}"/>
    <cellStyle name="Euro 37 3" xfId="1504" xr:uid="{00000000-0005-0000-0000-0000C5250000}"/>
    <cellStyle name="Euro 37 3 2" xfId="1505" xr:uid="{00000000-0005-0000-0000-0000C6250000}"/>
    <cellStyle name="Euro 37 3 2 2" xfId="1506" xr:uid="{00000000-0005-0000-0000-0000C7250000}"/>
    <cellStyle name="Euro 37 3 2 3" xfId="11789" xr:uid="{00000000-0005-0000-0000-0000C8250000}"/>
    <cellStyle name="Euro 37 3 3" xfId="1507" xr:uid="{00000000-0005-0000-0000-0000C9250000}"/>
    <cellStyle name="Euro 37 3 3 2" xfId="1508" xr:uid="{00000000-0005-0000-0000-0000CA250000}"/>
    <cellStyle name="Euro 37 3 4" xfId="1509" xr:uid="{00000000-0005-0000-0000-0000CB250000}"/>
    <cellStyle name="Euro 37 4" xfId="1510" xr:uid="{00000000-0005-0000-0000-0000CC250000}"/>
    <cellStyle name="Euro 37 4 2" xfId="1511" xr:uid="{00000000-0005-0000-0000-0000CD250000}"/>
    <cellStyle name="Euro 37 4 2 2" xfId="1512" xr:uid="{00000000-0005-0000-0000-0000CE250000}"/>
    <cellStyle name="Euro 37 4 3" xfId="1513" xr:uid="{00000000-0005-0000-0000-0000CF250000}"/>
    <cellStyle name="Euro 37 5" xfId="1514" xr:uid="{00000000-0005-0000-0000-0000D0250000}"/>
    <cellStyle name="Euro 37 6" xfId="11790" xr:uid="{00000000-0005-0000-0000-0000D1250000}"/>
    <cellStyle name="Euro 37 6 2" xfId="11791" xr:uid="{00000000-0005-0000-0000-0000D2250000}"/>
    <cellStyle name="Euro 38" xfId="99" xr:uid="{00000000-0005-0000-0000-0000D3250000}"/>
    <cellStyle name="Euro 38 2" xfId="100" xr:uid="{00000000-0005-0000-0000-0000D4250000}"/>
    <cellStyle name="Euro 38 2 2" xfId="1515" xr:uid="{00000000-0005-0000-0000-0000D5250000}"/>
    <cellStyle name="Euro 38 3" xfId="1516" xr:uid="{00000000-0005-0000-0000-0000D6250000}"/>
    <cellStyle name="Euro 38 3 2" xfId="1517" xr:uid="{00000000-0005-0000-0000-0000D7250000}"/>
    <cellStyle name="Euro 38 3 2 2" xfId="1518" xr:uid="{00000000-0005-0000-0000-0000D8250000}"/>
    <cellStyle name="Euro 38 3 2 3" xfId="11792" xr:uid="{00000000-0005-0000-0000-0000D9250000}"/>
    <cellStyle name="Euro 38 3 3" xfId="1519" xr:uid="{00000000-0005-0000-0000-0000DA250000}"/>
    <cellStyle name="Euro 38 3 3 2" xfId="1520" xr:uid="{00000000-0005-0000-0000-0000DB250000}"/>
    <cellStyle name="Euro 38 3 4" xfId="1521" xr:uid="{00000000-0005-0000-0000-0000DC250000}"/>
    <cellStyle name="Euro 38 4" xfId="1522" xr:uid="{00000000-0005-0000-0000-0000DD250000}"/>
    <cellStyle name="Euro 38 4 2" xfId="1523" xr:uid="{00000000-0005-0000-0000-0000DE250000}"/>
    <cellStyle name="Euro 38 4 2 2" xfId="1524" xr:uid="{00000000-0005-0000-0000-0000DF250000}"/>
    <cellStyle name="Euro 38 4 3" xfId="1525" xr:uid="{00000000-0005-0000-0000-0000E0250000}"/>
    <cellStyle name="Euro 38 5" xfId="1526" xr:uid="{00000000-0005-0000-0000-0000E1250000}"/>
    <cellStyle name="Euro 38 6" xfId="11793" xr:uid="{00000000-0005-0000-0000-0000E2250000}"/>
    <cellStyle name="Euro 38 6 2" xfId="11794" xr:uid="{00000000-0005-0000-0000-0000E3250000}"/>
    <cellStyle name="Euro 39" xfId="101" xr:uid="{00000000-0005-0000-0000-0000E4250000}"/>
    <cellStyle name="Euro 39 2" xfId="102" xr:uid="{00000000-0005-0000-0000-0000E5250000}"/>
    <cellStyle name="Euro 39 2 2" xfId="1527" xr:uid="{00000000-0005-0000-0000-0000E6250000}"/>
    <cellStyle name="Euro 39 3" xfId="1528" xr:uid="{00000000-0005-0000-0000-0000E7250000}"/>
    <cellStyle name="Euro 39 3 2" xfId="1529" xr:uid="{00000000-0005-0000-0000-0000E8250000}"/>
    <cellStyle name="Euro 39 3 2 2" xfId="1530" xr:uid="{00000000-0005-0000-0000-0000E9250000}"/>
    <cellStyle name="Euro 39 3 2 3" xfId="11795" xr:uid="{00000000-0005-0000-0000-0000EA250000}"/>
    <cellStyle name="Euro 39 3 3" xfId="1531" xr:uid="{00000000-0005-0000-0000-0000EB250000}"/>
    <cellStyle name="Euro 39 3 3 2" xfId="1532" xr:uid="{00000000-0005-0000-0000-0000EC250000}"/>
    <cellStyle name="Euro 39 3 4" xfId="1533" xr:uid="{00000000-0005-0000-0000-0000ED250000}"/>
    <cellStyle name="Euro 39 4" xfId="1534" xr:uid="{00000000-0005-0000-0000-0000EE250000}"/>
    <cellStyle name="Euro 39 4 2" xfId="1535" xr:uid="{00000000-0005-0000-0000-0000EF250000}"/>
    <cellStyle name="Euro 39 4 2 2" xfId="1536" xr:uid="{00000000-0005-0000-0000-0000F0250000}"/>
    <cellStyle name="Euro 39 4 3" xfId="1537" xr:uid="{00000000-0005-0000-0000-0000F1250000}"/>
    <cellStyle name="Euro 39 5" xfId="1538" xr:uid="{00000000-0005-0000-0000-0000F2250000}"/>
    <cellStyle name="Euro 39 6" xfId="11796" xr:uid="{00000000-0005-0000-0000-0000F3250000}"/>
    <cellStyle name="Euro 39 6 2" xfId="11797" xr:uid="{00000000-0005-0000-0000-0000F4250000}"/>
    <cellStyle name="Euro 4" xfId="103" xr:uid="{00000000-0005-0000-0000-0000F5250000}"/>
    <cellStyle name="Euro 4 2" xfId="104" xr:uid="{00000000-0005-0000-0000-0000F6250000}"/>
    <cellStyle name="Euro 4 2 2" xfId="1539" xr:uid="{00000000-0005-0000-0000-0000F7250000}"/>
    <cellStyle name="Euro 4 3" xfId="1540" xr:uid="{00000000-0005-0000-0000-0000F8250000}"/>
    <cellStyle name="Euro 4 3 2" xfId="1541" xr:uid="{00000000-0005-0000-0000-0000F9250000}"/>
    <cellStyle name="Euro 4 3 2 2" xfId="1542" xr:uid="{00000000-0005-0000-0000-0000FA250000}"/>
    <cellStyle name="Euro 4 3 2 3" xfId="11798" xr:uid="{00000000-0005-0000-0000-0000FB250000}"/>
    <cellStyle name="Euro 4 3 3" xfId="1543" xr:uid="{00000000-0005-0000-0000-0000FC250000}"/>
    <cellStyle name="Euro 4 3 3 2" xfId="1544" xr:uid="{00000000-0005-0000-0000-0000FD250000}"/>
    <cellStyle name="Euro 4 3 4" xfId="1545" xr:uid="{00000000-0005-0000-0000-0000FE250000}"/>
    <cellStyle name="Euro 4 4" xfId="1546" xr:uid="{00000000-0005-0000-0000-0000FF250000}"/>
    <cellStyle name="Euro 4 4 2" xfId="1547" xr:uid="{00000000-0005-0000-0000-000000260000}"/>
    <cellStyle name="Euro 4 4 2 2" xfId="1548" xr:uid="{00000000-0005-0000-0000-000001260000}"/>
    <cellStyle name="Euro 4 4 3" xfId="1549" xr:uid="{00000000-0005-0000-0000-000002260000}"/>
    <cellStyle name="Euro 4 5" xfId="1550" xr:uid="{00000000-0005-0000-0000-000003260000}"/>
    <cellStyle name="Euro 4 6" xfId="11799" xr:uid="{00000000-0005-0000-0000-000004260000}"/>
    <cellStyle name="Euro 4 6 2" xfId="11800" xr:uid="{00000000-0005-0000-0000-000005260000}"/>
    <cellStyle name="Euro 40" xfId="105" xr:uid="{00000000-0005-0000-0000-000006260000}"/>
    <cellStyle name="Euro 40 2" xfId="106" xr:uid="{00000000-0005-0000-0000-000007260000}"/>
    <cellStyle name="Euro 40 2 2" xfId="1551" xr:uid="{00000000-0005-0000-0000-000008260000}"/>
    <cellStyle name="Euro 40 3" xfId="1552" xr:uid="{00000000-0005-0000-0000-000009260000}"/>
    <cellStyle name="Euro 40 3 2" xfId="1553" xr:uid="{00000000-0005-0000-0000-00000A260000}"/>
    <cellStyle name="Euro 40 3 2 2" xfId="1554" xr:uid="{00000000-0005-0000-0000-00000B260000}"/>
    <cellStyle name="Euro 40 3 2 3" xfId="11801" xr:uid="{00000000-0005-0000-0000-00000C260000}"/>
    <cellStyle name="Euro 40 3 3" xfId="1555" xr:uid="{00000000-0005-0000-0000-00000D260000}"/>
    <cellStyle name="Euro 40 3 3 2" xfId="1556" xr:uid="{00000000-0005-0000-0000-00000E260000}"/>
    <cellStyle name="Euro 40 3 4" xfId="1557" xr:uid="{00000000-0005-0000-0000-00000F260000}"/>
    <cellStyle name="Euro 40 4" xfId="1558" xr:uid="{00000000-0005-0000-0000-000010260000}"/>
    <cellStyle name="Euro 40 4 2" xfId="1559" xr:uid="{00000000-0005-0000-0000-000011260000}"/>
    <cellStyle name="Euro 40 4 2 2" xfId="1560" xr:uid="{00000000-0005-0000-0000-000012260000}"/>
    <cellStyle name="Euro 40 4 3" xfId="1561" xr:uid="{00000000-0005-0000-0000-000013260000}"/>
    <cellStyle name="Euro 40 5" xfId="1562" xr:uid="{00000000-0005-0000-0000-000014260000}"/>
    <cellStyle name="Euro 40 6" xfId="11802" xr:uid="{00000000-0005-0000-0000-000015260000}"/>
    <cellStyle name="Euro 40 6 2" xfId="11803" xr:uid="{00000000-0005-0000-0000-000016260000}"/>
    <cellStyle name="Euro 41" xfId="107" xr:uid="{00000000-0005-0000-0000-000017260000}"/>
    <cellStyle name="Euro 41 2" xfId="108" xr:uid="{00000000-0005-0000-0000-000018260000}"/>
    <cellStyle name="Euro 41 2 2" xfId="1563" xr:uid="{00000000-0005-0000-0000-000019260000}"/>
    <cellStyle name="Euro 41 3" xfId="1564" xr:uid="{00000000-0005-0000-0000-00001A260000}"/>
    <cellStyle name="Euro 41 3 2" xfId="1565" xr:uid="{00000000-0005-0000-0000-00001B260000}"/>
    <cellStyle name="Euro 41 3 2 2" xfId="1566" xr:uid="{00000000-0005-0000-0000-00001C260000}"/>
    <cellStyle name="Euro 41 3 2 3" xfId="11804" xr:uid="{00000000-0005-0000-0000-00001D260000}"/>
    <cellStyle name="Euro 41 3 3" xfId="1567" xr:uid="{00000000-0005-0000-0000-00001E260000}"/>
    <cellStyle name="Euro 41 3 3 2" xfId="1568" xr:uid="{00000000-0005-0000-0000-00001F260000}"/>
    <cellStyle name="Euro 41 3 4" xfId="1569" xr:uid="{00000000-0005-0000-0000-000020260000}"/>
    <cellStyle name="Euro 41 4" xfId="1570" xr:uid="{00000000-0005-0000-0000-000021260000}"/>
    <cellStyle name="Euro 41 4 2" xfId="1571" xr:uid="{00000000-0005-0000-0000-000022260000}"/>
    <cellStyle name="Euro 41 4 2 2" xfId="1572" xr:uid="{00000000-0005-0000-0000-000023260000}"/>
    <cellStyle name="Euro 41 4 3" xfId="1573" xr:uid="{00000000-0005-0000-0000-000024260000}"/>
    <cellStyle name="Euro 41 5" xfId="1574" xr:uid="{00000000-0005-0000-0000-000025260000}"/>
    <cellStyle name="Euro 41 6" xfId="11805" xr:uid="{00000000-0005-0000-0000-000026260000}"/>
    <cellStyle name="Euro 41 6 2" xfId="11806" xr:uid="{00000000-0005-0000-0000-000027260000}"/>
    <cellStyle name="Euro 42" xfId="109" xr:uid="{00000000-0005-0000-0000-000028260000}"/>
    <cellStyle name="Euro 42 2" xfId="110" xr:uid="{00000000-0005-0000-0000-000029260000}"/>
    <cellStyle name="Euro 42 2 2" xfId="1575" xr:uid="{00000000-0005-0000-0000-00002A260000}"/>
    <cellStyle name="Euro 42 3" xfId="1576" xr:uid="{00000000-0005-0000-0000-00002B260000}"/>
    <cellStyle name="Euro 42 3 2" xfId="1577" xr:uid="{00000000-0005-0000-0000-00002C260000}"/>
    <cellStyle name="Euro 42 3 2 2" xfId="1578" xr:uid="{00000000-0005-0000-0000-00002D260000}"/>
    <cellStyle name="Euro 42 3 2 3" xfId="11807" xr:uid="{00000000-0005-0000-0000-00002E260000}"/>
    <cellStyle name="Euro 42 3 3" xfId="1579" xr:uid="{00000000-0005-0000-0000-00002F260000}"/>
    <cellStyle name="Euro 42 3 3 2" xfId="1580" xr:uid="{00000000-0005-0000-0000-000030260000}"/>
    <cellStyle name="Euro 42 3 4" xfId="1581" xr:uid="{00000000-0005-0000-0000-000031260000}"/>
    <cellStyle name="Euro 42 4" xfId="1582" xr:uid="{00000000-0005-0000-0000-000032260000}"/>
    <cellStyle name="Euro 42 4 2" xfId="1583" xr:uid="{00000000-0005-0000-0000-000033260000}"/>
    <cellStyle name="Euro 42 4 2 2" xfId="1584" xr:uid="{00000000-0005-0000-0000-000034260000}"/>
    <cellStyle name="Euro 42 4 3" xfId="1585" xr:uid="{00000000-0005-0000-0000-000035260000}"/>
    <cellStyle name="Euro 42 5" xfId="1586" xr:uid="{00000000-0005-0000-0000-000036260000}"/>
    <cellStyle name="Euro 42 6" xfId="11808" xr:uid="{00000000-0005-0000-0000-000037260000}"/>
    <cellStyle name="Euro 42 6 2" xfId="11809" xr:uid="{00000000-0005-0000-0000-000038260000}"/>
    <cellStyle name="Euro 43" xfId="111" xr:uid="{00000000-0005-0000-0000-000039260000}"/>
    <cellStyle name="Euro 43 2" xfId="112" xr:uid="{00000000-0005-0000-0000-00003A260000}"/>
    <cellStyle name="Euro 43 2 2" xfId="1587" xr:uid="{00000000-0005-0000-0000-00003B260000}"/>
    <cellStyle name="Euro 43 3" xfId="1588" xr:uid="{00000000-0005-0000-0000-00003C260000}"/>
    <cellStyle name="Euro 43 3 2" xfId="1589" xr:uid="{00000000-0005-0000-0000-00003D260000}"/>
    <cellStyle name="Euro 43 3 2 2" xfId="1590" xr:uid="{00000000-0005-0000-0000-00003E260000}"/>
    <cellStyle name="Euro 43 3 2 3" xfId="11810" xr:uid="{00000000-0005-0000-0000-00003F260000}"/>
    <cellStyle name="Euro 43 3 3" xfId="1591" xr:uid="{00000000-0005-0000-0000-000040260000}"/>
    <cellStyle name="Euro 43 3 3 2" xfId="1592" xr:uid="{00000000-0005-0000-0000-000041260000}"/>
    <cellStyle name="Euro 43 3 4" xfId="1593" xr:uid="{00000000-0005-0000-0000-000042260000}"/>
    <cellStyle name="Euro 43 4" xfId="1594" xr:uid="{00000000-0005-0000-0000-000043260000}"/>
    <cellStyle name="Euro 43 4 2" xfId="1595" xr:uid="{00000000-0005-0000-0000-000044260000}"/>
    <cellStyle name="Euro 43 4 2 2" xfId="1596" xr:uid="{00000000-0005-0000-0000-000045260000}"/>
    <cellStyle name="Euro 43 4 3" xfId="1597" xr:uid="{00000000-0005-0000-0000-000046260000}"/>
    <cellStyle name="Euro 43 5" xfId="1598" xr:uid="{00000000-0005-0000-0000-000047260000}"/>
    <cellStyle name="Euro 43 6" xfId="11811" xr:uid="{00000000-0005-0000-0000-000048260000}"/>
    <cellStyle name="Euro 43 6 2" xfId="11812" xr:uid="{00000000-0005-0000-0000-000049260000}"/>
    <cellStyle name="Euro 44" xfId="113" xr:uid="{00000000-0005-0000-0000-00004A260000}"/>
    <cellStyle name="Euro 44 2" xfId="114" xr:uid="{00000000-0005-0000-0000-00004B260000}"/>
    <cellStyle name="Euro 44 2 2" xfId="1599" xr:uid="{00000000-0005-0000-0000-00004C260000}"/>
    <cellStyle name="Euro 44 3" xfId="1600" xr:uid="{00000000-0005-0000-0000-00004D260000}"/>
    <cellStyle name="Euro 44 3 2" xfId="1601" xr:uid="{00000000-0005-0000-0000-00004E260000}"/>
    <cellStyle name="Euro 44 3 2 2" xfId="1602" xr:uid="{00000000-0005-0000-0000-00004F260000}"/>
    <cellStyle name="Euro 44 3 2 3" xfId="11813" xr:uid="{00000000-0005-0000-0000-000050260000}"/>
    <cellStyle name="Euro 44 3 3" xfId="1603" xr:uid="{00000000-0005-0000-0000-000051260000}"/>
    <cellStyle name="Euro 44 3 3 2" xfId="1604" xr:uid="{00000000-0005-0000-0000-000052260000}"/>
    <cellStyle name="Euro 44 3 4" xfId="1605" xr:uid="{00000000-0005-0000-0000-000053260000}"/>
    <cellStyle name="Euro 44 4" xfId="1606" xr:uid="{00000000-0005-0000-0000-000054260000}"/>
    <cellStyle name="Euro 44 4 2" xfId="1607" xr:uid="{00000000-0005-0000-0000-000055260000}"/>
    <cellStyle name="Euro 44 4 2 2" xfId="1608" xr:uid="{00000000-0005-0000-0000-000056260000}"/>
    <cellStyle name="Euro 44 4 3" xfId="1609" xr:uid="{00000000-0005-0000-0000-000057260000}"/>
    <cellStyle name="Euro 44 5" xfId="1610" xr:uid="{00000000-0005-0000-0000-000058260000}"/>
    <cellStyle name="Euro 44 6" xfId="11814" xr:uid="{00000000-0005-0000-0000-000059260000}"/>
    <cellStyle name="Euro 44 6 2" xfId="11815" xr:uid="{00000000-0005-0000-0000-00005A260000}"/>
    <cellStyle name="Euro 45" xfId="115" xr:uid="{00000000-0005-0000-0000-00005B260000}"/>
    <cellStyle name="Euro 45 2" xfId="1612" xr:uid="{00000000-0005-0000-0000-00005C260000}"/>
    <cellStyle name="Euro 45 2 2" xfId="1613" xr:uid="{00000000-0005-0000-0000-00005D260000}"/>
    <cellStyle name="Euro 45 2 3" xfId="1614" xr:uid="{00000000-0005-0000-0000-00005E260000}"/>
    <cellStyle name="Euro 45 3" xfId="1615" xr:uid="{00000000-0005-0000-0000-00005F260000}"/>
    <cellStyle name="Euro 45 4" xfId="11816" xr:uid="{00000000-0005-0000-0000-000060260000}"/>
    <cellStyle name="Euro 45 5" xfId="12667" xr:uid="{00000000-0005-0000-0000-000061260000}"/>
    <cellStyle name="Euro 45 6" xfId="1611" xr:uid="{00000000-0005-0000-0000-000062260000}"/>
    <cellStyle name="Euro 46" xfId="116" xr:uid="{00000000-0005-0000-0000-000063260000}"/>
    <cellStyle name="Euro 46 2" xfId="1617" xr:uid="{00000000-0005-0000-0000-000064260000}"/>
    <cellStyle name="Euro 46 3" xfId="1616" xr:uid="{00000000-0005-0000-0000-000065260000}"/>
    <cellStyle name="Euro 47" xfId="1618" xr:uid="{00000000-0005-0000-0000-000066260000}"/>
    <cellStyle name="Euro 47 2" xfId="1619" xr:uid="{00000000-0005-0000-0000-000067260000}"/>
    <cellStyle name="Euro 47 2 2" xfId="1620" xr:uid="{00000000-0005-0000-0000-000068260000}"/>
    <cellStyle name="Euro 47 2 3" xfId="11817" xr:uid="{00000000-0005-0000-0000-000069260000}"/>
    <cellStyle name="Euro 47 3" xfId="1621" xr:uid="{00000000-0005-0000-0000-00006A260000}"/>
    <cellStyle name="Euro 47 3 2" xfId="1622" xr:uid="{00000000-0005-0000-0000-00006B260000}"/>
    <cellStyle name="Euro 47 4" xfId="1623" xr:uid="{00000000-0005-0000-0000-00006C260000}"/>
    <cellStyle name="Euro 48" xfId="1624" xr:uid="{00000000-0005-0000-0000-00006D260000}"/>
    <cellStyle name="Euro 48 2" xfId="1625" xr:uid="{00000000-0005-0000-0000-00006E260000}"/>
    <cellStyle name="Euro 49" xfId="1626" xr:uid="{00000000-0005-0000-0000-00006F260000}"/>
    <cellStyle name="Euro 49 2" xfId="1627" xr:uid="{00000000-0005-0000-0000-000070260000}"/>
    <cellStyle name="Euro 49 2 2" xfId="1628" xr:uid="{00000000-0005-0000-0000-000071260000}"/>
    <cellStyle name="Euro 49 3" xfId="1629" xr:uid="{00000000-0005-0000-0000-000072260000}"/>
    <cellStyle name="Euro 5" xfId="117" xr:uid="{00000000-0005-0000-0000-000073260000}"/>
    <cellStyle name="Euro 5 2" xfId="118" xr:uid="{00000000-0005-0000-0000-000074260000}"/>
    <cellStyle name="Euro 5 2 2" xfId="1630" xr:uid="{00000000-0005-0000-0000-000075260000}"/>
    <cellStyle name="Euro 5 3" xfId="1631" xr:uid="{00000000-0005-0000-0000-000076260000}"/>
    <cellStyle name="Euro 5 3 2" xfId="1632" xr:uid="{00000000-0005-0000-0000-000077260000}"/>
    <cellStyle name="Euro 5 3 2 2" xfId="1633" xr:uid="{00000000-0005-0000-0000-000078260000}"/>
    <cellStyle name="Euro 5 3 2 3" xfId="11818" xr:uid="{00000000-0005-0000-0000-000079260000}"/>
    <cellStyle name="Euro 5 3 3" xfId="1634" xr:uid="{00000000-0005-0000-0000-00007A260000}"/>
    <cellStyle name="Euro 5 3 3 2" xfId="1635" xr:uid="{00000000-0005-0000-0000-00007B260000}"/>
    <cellStyle name="Euro 5 3 4" xfId="1636" xr:uid="{00000000-0005-0000-0000-00007C260000}"/>
    <cellStyle name="Euro 5 4" xfId="1637" xr:uid="{00000000-0005-0000-0000-00007D260000}"/>
    <cellStyle name="Euro 5 4 2" xfId="1638" xr:uid="{00000000-0005-0000-0000-00007E260000}"/>
    <cellStyle name="Euro 5 4 2 2" xfId="1639" xr:uid="{00000000-0005-0000-0000-00007F260000}"/>
    <cellStyle name="Euro 5 4 3" xfId="1640" xr:uid="{00000000-0005-0000-0000-000080260000}"/>
    <cellStyle name="Euro 5 5" xfId="1641" xr:uid="{00000000-0005-0000-0000-000081260000}"/>
    <cellStyle name="Euro 5 6" xfId="11819" xr:uid="{00000000-0005-0000-0000-000082260000}"/>
    <cellStyle name="Euro 5 6 2" xfId="11820" xr:uid="{00000000-0005-0000-0000-000083260000}"/>
    <cellStyle name="Euro 50" xfId="1642" xr:uid="{00000000-0005-0000-0000-000084260000}"/>
    <cellStyle name="Euro 51" xfId="1643" xr:uid="{00000000-0005-0000-0000-000085260000}"/>
    <cellStyle name="Euro 51 2" xfId="1644" xr:uid="{00000000-0005-0000-0000-000086260000}"/>
    <cellStyle name="Euro 6" xfId="119" xr:uid="{00000000-0005-0000-0000-000087260000}"/>
    <cellStyle name="Euro 6 2" xfId="120" xr:uid="{00000000-0005-0000-0000-000088260000}"/>
    <cellStyle name="Euro 6 2 2" xfId="1645" xr:uid="{00000000-0005-0000-0000-000089260000}"/>
    <cellStyle name="Euro 6 3" xfId="1646" xr:uid="{00000000-0005-0000-0000-00008A260000}"/>
    <cellStyle name="Euro 6 3 2" xfId="1647" xr:uid="{00000000-0005-0000-0000-00008B260000}"/>
    <cellStyle name="Euro 6 3 2 2" xfId="1648" xr:uid="{00000000-0005-0000-0000-00008C260000}"/>
    <cellStyle name="Euro 6 3 2 3" xfId="11821" xr:uid="{00000000-0005-0000-0000-00008D260000}"/>
    <cellStyle name="Euro 6 3 3" xfId="1649" xr:uid="{00000000-0005-0000-0000-00008E260000}"/>
    <cellStyle name="Euro 6 3 3 2" xfId="1650" xr:uid="{00000000-0005-0000-0000-00008F260000}"/>
    <cellStyle name="Euro 6 3 4" xfId="1651" xr:uid="{00000000-0005-0000-0000-000090260000}"/>
    <cellStyle name="Euro 6 4" xfId="1652" xr:uid="{00000000-0005-0000-0000-000091260000}"/>
    <cellStyle name="Euro 6 4 2" xfId="1653" xr:uid="{00000000-0005-0000-0000-000092260000}"/>
    <cellStyle name="Euro 6 4 2 2" xfId="1654" xr:uid="{00000000-0005-0000-0000-000093260000}"/>
    <cellStyle name="Euro 6 4 3" xfId="1655" xr:uid="{00000000-0005-0000-0000-000094260000}"/>
    <cellStyle name="Euro 6 5" xfId="1656" xr:uid="{00000000-0005-0000-0000-000095260000}"/>
    <cellStyle name="Euro 6 6" xfId="11822" xr:uid="{00000000-0005-0000-0000-000096260000}"/>
    <cellStyle name="Euro 6 6 2" xfId="11823" xr:uid="{00000000-0005-0000-0000-000097260000}"/>
    <cellStyle name="Euro 7" xfId="121" xr:uid="{00000000-0005-0000-0000-000098260000}"/>
    <cellStyle name="Euro 7 2" xfId="122" xr:uid="{00000000-0005-0000-0000-000099260000}"/>
    <cellStyle name="Euro 7 2 2" xfId="1657" xr:uid="{00000000-0005-0000-0000-00009A260000}"/>
    <cellStyle name="Euro 7 3" xfId="1658" xr:uid="{00000000-0005-0000-0000-00009B260000}"/>
    <cellStyle name="Euro 7 3 2" xfId="1659" xr:uid="{00000000-0005-0000-0000-00009C260000}"/>
    <cellStyle name="Euro 7 3 2 2" xfId="1660" xr:uid="{00000000-0005-0000-0000-00009D260000}"/>
    <cellStyle name="Euro 7 3 2 3" xfId="11824" xr:uid="{00000000-0005-0000-0000-00009E260000}"/>
    <cellStyle name="Euro 7 3 3" xfId="1661" xr:uid="{00000000-0005-0000-0000-00009F260000}"/>
    <cellStyle name="Euro 7 3 3 2" xfId="1662" xr:uid="{00000000-0005-0000-0000-0000A0260000}"/>
    <cellStyle name="Euro 7 3 4" xfId="1663" xr:uid="{00000000-0005-0000-0000-0000A1260000}"/>
    <cellStyle name="Euro 7 4" xfId="1664" xr:uid="{00000000-0005-0000-0000-0000A2260000}"/>
    <cellStyle name="Euro 7 4 2" xfId="1665" xr:uid="{00000000-0005-0000-0000-0000A3260000}"/>
    <cellStyle name="Euro 7 4 2 2" xfId="1666" xr:uid="{00000000-0005-0000-0000-0000A4260000}"/>
    <cellStyle name="Euro 7 4 3" xfId="1667" xr:uid="{00000000-0005-0000-0000-0000A5260000}"/>
    <cellStyle name="Euro 7 5" xfId="1668" xr:uid="{00000000-0005-0000-0000-0000A6260000}"/>
    <cellStyle name="Euro 7 6" xfId="11825" xr:uid="{00000000-0005-0000-0000-0000A7260000}"/>
    <cellStyle name="Euro 7 6 2" xfId="11826" xr:uid="{00000000-0005-0000-0000-0000A8260000}"/>
    <cellStyle name="Euro 8" xfId="123" xr:uid="{00000000-0005-0000-0000-0000A9260000}"/>
    <cellStyle name="Euro 8 2" xfId="124" xr:uid="{00000000-0005-0000-0000-0000AA260000}"/>
    <cellStyle name="Euro 8 2 2" xfId="1669" xr:uid="{00000000-0005-0000-0000-0000AB260000}"/>
    <cellStyle name="Euro 8 3" xfId="1670" xr:uid="{00000000-0005-0000-0000-0000AC260000}"/>
    <cellStyle name="Euro 8 3 2" xfId="1671" xr:uid="{00000000-0005-0000-0000-0000AD260000}"/>
    <cellStyle name="Euro 8 3 2 2" xfId="1672" xr:uid="{00000000-0005-0000-0000-0000AE260000}"/>
    <cellStyle name="Euro 8 3 2 3" xfId="11827" xr:uid="{00000000-0005-0000-0000-0000AF260000}"/>
    <cellStyle name="Euro 8 3 3" xfId="1673" xr:uid="{00000000-0005-0000-0000-0000B0260000}"/>
    <cellStyle name="Euro 8 3 3 2" xfId="1674" xr:uid="{00000000-0005-0000-0000-0000B1260000}"/>
    <cellStyle name="Euro 8 3 4" xfId="1675" xr:uid="{00000000-0005-0000-0000-0000B2260000}"/>
    <cellStyle name="Euro 8 4" xfId="1676" xr:uid="{00000000-0005-0000-0000-0000B3260000}"/>
    <cellStyle name="Euro 8 4 2" xfId="1677" xr:uid="{00000000-0005-0000-0000-0000B4260000}"/>
    <cellStyle name="Euro 8 4 2 2" xfId="1678" xr:uid="{00000000-0005-0000-0000-0000B5260000}"/>
    <cellStyle name="Euro 8 4 3" xfId="1679" xr:uid="{00000000-0005-0000-0000-0000B6260000}"/>
    <cellStyle name="Euro 8 5" xfId="1680" xr:uid="{00000000-0005-0000-0000-0000B7260000}"/>
    <cellStyle name="Euro 8 6" xfId="11828" xr:uid="{00000000-0005-0000-0000-0000B8260000}"/>
    <cellStyle name="Euro 8 6 2" xfId="11829" xr:uid="{00000000-0005-0000-0000-0000B9260000}"/>
    <cellStyle name="Euro 9" xfId="125" xr:uid="{00000000-0005-0000-0000-0000BA260000}"/>
    <cellStyle name="Euro 9 2" xfId="126" xr:uid="{00000000-0005-0000-0000-0000BB260000}"/>
    <cellStyle name="Euro 9 2 2" xfId="1681" xr:uid="{00000000-0005-0000-0000-0000BC260000}"/>
    <cellStyle name="Euro 9 3" xfId="1682" xr:uid="{00000000-0005-0000-0000-0000BD260000}"/>
    <cellStyle name="Euro 9 3 2" xfId="1683" xr:uid="{00000000-0005-0000-0000-0000BE260000}"/>
    <cellStyle name="Euro 9 3 2 2" xfId="1684" xr:uid="{00000000-0005-0000-0000-0000BF260000}"/>
    <cellStyle name="Euro 9 3 2 3" xfId="11830" xr:uid="{00000000-0005-0000-0000-0000C0260000}"/>
    <cellStyle name="Euro 9 3 3" xfId="1685" xr:uid="{00000000-0005-0000-0000-0000C1260000}"/>
    <cellStyle name="Euro 9 3 3 2" xfId="1686" xr:uid="{00000000-0005-0000-0000-0000C2260000}"/>
    <cellStyle name="Euro 9 3 4" xfId="1687" xr:uid="{00000000-0005-0000-0000-0000C3260000}"/>
    <cellStyle name="Euro 9 4" xfId="1688" xr:uid="{00000000-0005-0000-0000-0000C4260000}"/>
    <cellStyle name="Euro 9 4 2" xfId="1689" xr:uid="{00000000-0005-0000-0000-0000C5260000}"/>
    <cellStyle name="Euro 9 4 2 2" xfId="1690" xr:uid="{00000000-0005-0000-0000-0000C6260000}"/>
    <cellStyle name="Euro 9 4 3" xfId="1691" xr:uid="{00000000-0005-0000-0000-0000C7260000}"/>
    <cellStyle name="Euro 9 5" xfId="1692" xr:uid="{00000000-0005-0000-0000-0000C8260000}"/>
    <cellStyle name="Euro 9 6" xfId="11831" xr:uid="{00000000-0005-0000-0000-0000C9260000}"/>
    <cellStyle name="Euro 9 6 2" xfId="11832" xr:uid="{00000000-0005-0000-0000-0000CA260000}"/>
    <cellStyle name="Explanatory Text 2" xfId="1693" xr:uid="{00000000-0005-0000-0000-0000CB260000}"/>
    <cellStyle name="Explanatory Text 3" xfId="26536" xr:uid="{00000000-0005-0000-0000-0000CC260000}"/>
    <cellStyle name="Fixed" xfId="11833" xr:uid="{00000000-0005-0000-0000-0000CD260000}"/>
    <cellStyle name="Fixed 2" xfId="31967" xr:uid="{00000000-0005-0000-0000-0000CE260000}"/>
    <cellStyle name="Fixed2 - Type2" xfId="127" xr:uid="{00000000-0005-0000-0000-0000CF260000}"/>
    <cellStyle name="God 2" xfId="29680" xr:uid="{00000000-0005-0000-0000-0000D0260000}"/>
    <cellStyle name="God 3" xfId="29681" xr:uid="{00000000-0005-0000-0000-0000D1260000}"/>
    <cellStyle name="God 4" xfId="29682" xr:uid="{00000000-0005-0000-0000-0000D2260000}"/>
    <cellStyle name="God 5" xfId="29683" xr:uid="{00000000-0005-0000-0000-0000D3260000}"/>
    <cellStyle name="God 5 2" xfId="33206" xr:uid="{00000000-0005-0000-0000-0000D4260000}"/>
    <cellStyle name="God 6" xfId="29883" xr:uid="{00000000-0005-0000-0000-0000D5260000}"/>
    <cellStyle name="God 7" xfId="29679" xr:uid="{00000000-0005-0000-0000-0000D6260000}"/>
    <cellStyle name="Good 2" xfId="1694" xr:uid="{00000000-0005-0000-0000-0000D7260000}"/>
    <cellStyle name="Good 2 2" xfId="1695" xr:uid="{00000000-0005-0000-0000-0000D8260000}"/>
    <cellStyle name="Heading 1 2" xfId="1696" xr:uid="{00000000-0005-0000-0000-0000D9260000}"/>
    <cellStyle name="Heading 1 2 2" xfId="32664" xr:uid="{00000000-0005-0000-0000-0000DA260000}"/>
    <cellStyle name="Heading 1 2 3" xfId="29685" xr:uid="{00000000-0005-0000-0000-0000DB260000}"/>
    <cellStyle name="Heading 1 3" xfId="11834" xr:uid="{00000000-0005-0000-0000-0000DC260000}"/>
    <cellStyle name="Heading 1 3 2" xfId="31968" xr:uid="{00000000-0005-0000-0000-0000DD260000}"/>
    <cellStyle name="Heading 1 4" xfId="29684" xr:uid="{00000000-0005-0000-0000-0000DE260000}"/>
    <cellStyle name="Heading 2 2" xfId="1697" xr:uid="{00000000-0005-0000-0000-0000DF260000}"/>
    <cellStyle name="Heading 2 2 2" xfId="32665" xr:uid="{00000000-0005-0000-0000-0000E0260000}"/>
    <cellStyle name="Heading 2 2 3" xfId="29687" xr:uid="{00000000-0005-0000-0000-0000E1260000}"/>
    <cellStyle name="Heading 2 3" xfId="31969" xr:uid="{00000000-0005-0000-0000-0000E2260000}"/>
    <cellStyle name="Heading 2 4" xfId="29686" xr:uid="{00000000-0005-0000-0000-0000E3260000}"/>
    <cellStyle name="Heading 3 2" xfId="1698" xr:uid="{00000000-0005-0000-0000-0000E4260000}"/>
    <cellStyle name="Heading 4 2" xfId="1699" xr:uid="{00000000-0005-0000-0000-0000E5260000}"/>
    <cellStyle name="Headline" xfId="9651" xr:uid="{00000000-0005-0000-0000-0000E6260000}"/>
    <cellStyle name="Hyperlink" xfId="33371" builtinId="8"/>
    <cellStyle name="Hyperlink 2" xfId="1700" xr:uid="{00000000-0005-0000-0000-0000E8260000}"/>
    <cellStyle name="Hyperlink 2 2" xfId="1701" xr:uid="{00000000-0005-0000-0000-0000E9260000}"/>
    <cellStyle name="Hyperlink 2 3" xfId="1702" xr:uid="{00000000-0005-0000-0000-0000EA260000}"/>
    <cellStyle name="Hyperlink 2 4" xfId="1703" xr:uid="{00000000-0005-0000-0000-0000EB260000}"/>
    <cellStyle name="Hyperlink 3" xfId="1704" xr:uid="{00000000-0005-0000-0000-0000EC260000}"/>
    <cellStyle name="Input 2" xfId="5" xr:uid="{00000000-0005-0000-0000-0000ED260000}"/>
    <cellStyle name="Input 2 10" xfId="12759" xr:uid="{00000000-0005-0000-0000-0000EE260000}"/>
    <cellStyle name="Input 2 11" xfId="29689" xr:uid="{00000000-0005-0000-0000-0000EF260000}"/>
    <cellStyle name="Input 2 2" xfId="1705" xr:uid="{00000000-0005-0000-0000-0000F0260000}"/>
    <cellStyle name="Input 2 2 2" xfId="1706" xr:uid="{00000000-0005-0000-0000-0000F1260000}"/>
    <cellStyle name="Input 2 2 2 2" xfId="12668" xr:uid="{00000000-0005-0000-0000-0000F2260000}"/>
    <cellStyle name="Input 2 2 2 2 2" xfId="15906" xr:uid="{00000000-0005-0000-0000-0000F3260000}"/>
    <cellStyle name="Input 2 2 2 3" xfId="12761" xr:uid="{00000000-0005-0000-0000-0000F4260000}"/>
    <cellStyle name="Input 2 2 3" xfId="9660" xr:uid="{00000000-0005-0000-0000-0000F5260000}"/>
    <cellStyle name="Input 2 2 3 2" xfId="15388" xr:uid="{00000000-0005-0000-0000-0000F6260000}"/>
    <cellStyle name="Input 2 2 4" xfId="9661" xr:uid="{00000000-0005-0000-0000-0000F7260000}"/>
    <cellStyle name="Input 2 2 4 2" xfId="15389" xr:uid="{00000000-0005-0000-0000-0000F8260000}"/>
    <cellStyle name="Input 2 2 5" xfId="9662" xr:uid="{00000000-0005-0000-0000-0000F9260000}"/>
    <cellStyle name="Input 2 2 5 2" xfId="15390" xr:uid="{00000000-0005-0000-0000-0000FA260000}"/>
    <cellStyle name="Input 2 2 6" xfId="12760" xr:uid="{00000000-0005-0000-0000-0000FB260000}"/>
    <cellStyle name="Input 2 3" xfId="1707" xr:uid="{00000000-0005-0000-0000-0000FC260000}"/>
    <cellStyle name="Input 2 3 2" xfId="11835" xr:uid="{00000000-0005-0000-0000-0000FD260000}"/>
    <cellStyle name="Input 2 3 2 2" xfId="15401" xr:uid="{00000000-0005-0000-0000-0000FE260000}"/>
    <cellStyle name="Input 2 3 3" xfId="12762" xr:uid="{00000000-0005-0000-0000-0000FF260000}"/>
    <cellStyle name="Input 2 4" xfId="1708" xr:uid="{00000000-0005-0000-0000-000000270000}"/>
    <cellStyle name="Input 2 4 2" xfId="12669" xr:uid="{00000000-0005-0000-0000-000001270000}"/>
    <cellStyle name="Input 2 4 2 2" xfId="15907" xr:uid="{00000000-0005-0000-0000-000002270000}"/>
    <cellStyle name="Input 2 4 3" xfId="12763" xr:uid="{00000000-0005-0000-0000-000003270000}"/>
    <cellStyle name="Input 2 5" xfId="1709" xr:uid="{00000000-0005-0000-0000-000004270000}"/>
    <cellStyle name="Input 2 5 2" xfId="12670" xr:uid="{00000000-0005-0000-0000-000005270000}"/>
    <cellStyle name="Input 2 5 2 2" xfId="15908" xr:uid="{00000000-0005-0000-0000-000006270000}"/>
    <cellStyle name="Input 2 5 3" xfId="12764" xr:uid="{00000000-0005-0000-0000-000007270000}"/>
    <cellStyle name="Input 2 6" xfId="1710" xr:uid="{00000000-0005-0000-0000-000008270000}"/>
    <cellStyle name="Input 2 6 2" xfId="12671" xr:uid="{00000000-0005-0000-0000-000009270000}"/>
    <cellStyle name="Input 2 6 2 2" xfId="15909" xr:uid="{00000000-0005-0000-0000-00000A270000}"/>
    <cellStyle name="Input 2 6 3" xfId="12765" xr:uid="{00000000-0005-0000-0000-00000B270000}"/>
    <cellStyle name="Input 2 7" xfId="1711" xr:uid="{00000000-0005-0000-0000-00000C270000}"/>
    <cellStyle name="Input 2 7 2" xfId="12672" xr:uid="{00000000-0005-0000-0000-00000D270000}"/>
    <cellStyle name="Input 2 7 2 2" xfId="15910" xr:uid="{00000000-0005-0000-0000-00000E270000}"/>
    <cellStyle name="Input 2 7 3" xfId="12766" xr:uid="{00000000-0005-0000-0000-00000F270000}"/>
    <cellStyle name="Input 2 8" xfId="1712" xr:uid="{00000000-0005-0000-0000-000010270000}"/>
    <cellStyle name="Input 2 8 2" xfId="12673" xr:uid="{00000000-0005-0000-0000-000011270000}"/>
    <cellStyle name="Input 2 8 2 2" xfId="15911" xr:uid="{00000000-0005-0000-0000-000012270000}"/>
    <cellStyle name="Input 2 8 3" xfId="12767" xr:uid="{00000000-0005-0000-0000-000013270000}"/>
    <cellStyle name="Input 2 9" xfId="12674" xr:uid="{00000000-0005-0000-0000-000014270000}"/>
    <cellStyle name="Input 2 9 2" xfId="15912" xr:uid="{00000000-0005-0000-0000-000015270000}"/>
    <cellStyle name="Input 3" xfId="1713" xr:uid="{00000000-0005-0000-0000-000016270000}"/>
    <cellStyle name="Input 3 10" xfId="29690" xr:uid="{00000000-0005-0000-0000-000017270000}"/>
    <cellStyle name="Input 3 2" xfId="1714" xr:uid="{00000000-0005-0000-0000-000018270000}"/>
    <cellStyle name="Input 3 2 2" xfId="12675" xr:uid="{00000000-0005-0000-0000-000019270000}"/>
    <cellStyle name="Input 3 2 2 2" xfId="15913" xr:uid="{00000000-0005-0000-0000-00001A270000}"/>
    <cellStyle name="Input 3 2 3" xfId="12769" xr:uid="{00000000-0005-0000-0000-00001B270000}"/>
    <cellStyle name="Input 3 3" xfId="1715" xr:uid="{00000000-0005-0000-0000-00001C270000}"/>
    <cellStyle name="Input 3 3 2" xfId="12770" xr:uid="{00000000-0005-0000-0000-00001D270000}"/>
    <cellStyle name="Input 3 4" xfId="1716" xr:uid="{00000000-0005-0000-0000-00001E270000}"/>
    <cellStyle name="Input 3 4 2" xfId="12676" xr:uid="{00000000-0005-0000-0000-00001F270000}"/>
    <cellStyle name="Input 3 4 2 2" xfId="15914" xr:uid="{00000000-0005-0000-0000-000020270000}"/>
    <cellStyle name="Input 3 4 3" xfId="12771" xr:uid="{00000000-0005-0000-0000-000021270000}"/>
    <cellStyle name="Input 3 5" xfId="1717" xr:uid="{00000000-0005-0000-0000-000022270000}"/>
    <cellStyle name="Input 3 5 2" xfId="12677" xr:uid="{00000000-0005-0000-0000-000023270000}"/>
    <cellStyle name="Input 3 5 2 2" xfId="15915" xr:uid="{00000000-0005-0000-0000-000024270000}"/>
    <cellStyle name="Input 3 5 3" xfId="12772" xr:uid="{00000000-0005-0000-0000-000025270000}"/>
    <cellStyle name="Input 3 6" xfId="1718" xr:uid="{00000000-0005-0000-0000-000026270000}"/>
    <cellStyle name="Input 3 6 2" xfId="12678" xr:uid="{00000000-0005-0000-0000-000027270000}"/>
    <cellStyle name="Input 3 6 2 2" xfId="15916" xr:uid="{00000000-0005-0000-0000-000028270000}"/>
    <cellStyle name="Input 3 6 3" xfId="12773" xr:uid="{00000000-0005-0000-0000-000029270000}"/>
    <cellStyle name="Input 3 7" xfId="1719" xr:uid="{00000000-0005-0000-0000-00002A270000}"/>
    <cellStyle name="Input 3 8" xfId="12679" xr:uid="{00000000-0005-0000-0000-00002B270000}"/>
    <cellStyle name="Input 3 8 2" xfId="15917" xr:uid="{00000000-0005-0000-0000-00002C270000}"/>
    <cellStyle name="Input 3 9" xfId="12768" xr:uid="{00000000-0005-0000-0000-00002D270000}"/>
    <cellStyle name="Input 4" xfId="1720" xr:uid="{00000000-0005-0000-0000-00002E270000}"/>
    <cellStyle name="Input 4 2" xfId="12680" xr:uid="{00000000-0005-0000-0000-00002F270000}"/>
    <cellStyle name="Input 4 2 2" xfId="15918" xr:uid="{00000000-0005-0000-0000-000030270000}"/>
    <cellStyle name="Input 4 3" xfId="12774" xr:uid="{00000000-0005-0000-0000-000031270000}"/>
    <cellStyle name="Input 4 4" xfId="29691" xr:uid="{00000000-0005-0000-0000-000032270000}"/>
    <cellStyle name="Input 5" xfId="29692" xr:uid="{00000000-0005-0000-0000-000033270000}"/>
    <cellStyle name="Input 5 2" xfId="33159" xr:uid="{00000000-0005-0000-0000-000034270000}"/>
    <cellStyle name="Input 6" xfId="29886" xr:uid="{00000000-0005-0000-0000-000035270000}"/>
    <cellStyle name="Input 7" xfId="29688" xr:uid="{00000000-0005-0000-0000-000036270000}"/>
    <cellStyle name="InputCells" xfId="1721" xr:uid="{00000000-0005-0000-0000-000037270000}"/>
    <cellStyle name="InputCells12_BBorder" xfId="9652" xr:uid="{00000000-0005-0000-0000-000038270000}"/>
    <cellStyle name="Komma 10" xfId="1722" xr:uid="{00000000-0005-0000-0000-000039270000}"/>
    <cellStyle name="Komma 10 2" xfId="1723" xr:uid="{00000000-0005-0000-0000-00003A270000}"/>
    <cellStyle name="Komma 10 3" xfId="33291" xr:uid="{00000000-0005-0000-0000-00003B270000}"/>
    <cellStyle name="Komma 11" xfId="1724" xr:uid="{00000000-0005-0000-0000-00003C270000}"/>
    <cellStyle name="Komma 2" xfId="1725" xr:uid="{00000000-0005-0000-0000-00003D270000}"/>
    <cellStyle name="Komma 2 10" xfId="29694" xr:uid="{00000000-0005-0000-0000-00003E270000}"/>
    <cellStyle name="Komma 2 2" xfId="1726" xr:uid="{00000000-0005-0000-0000-00003F270000}"/>
    <cellStyle name="Komma 2 2 2" xfId="1727" xr:uid="{00000000-0005-0000-0000-000040270000}"/>
    <cellStyle name="Komma 2 2 2 2" xfId="33302" xr:uid="{00000000-0005-0000-0000-000041270000}"/>
    <cellStyle name="Komma 2 2 3" xfId="1728" xr:uid="{00000000-0005-0000-0000-000042270000}"/>
    <cellStyle name="Komma 2 2 4" xfId="29695" xr:uid="{00000000-0005-0000-0000-000043270000}"/>
    <cellStyle name="Komma 2 3" xfId="1729" xr:uid="{00000000-0005-0000-0000-000044270000}"/>
    <cellStyle name="Komma 2 3 2" xfId="1730" xr:uid="{00000000-0005-0000-0000-000045270000}"/>
    <cellStyle name="Komma 2 3 2 2" xfId="33303" xr:uid="{00000000-0005-0000-0000-000046270000}"/>
    <cellStyle name="Komma 2 3 3" xfId="12775" xr:uid="{00000000-0005-0000-0000-000047270000}"/>
    <cellStyle name="Komma 2 3 3 2" xfId="18595" xr:uid="{00000000-0005-0000-0000-000048270000}"/>
    <cellStyle name="Komma 2 3 3 3" xfId="23897" xr:uid="{00000000-0005-0000-0000-000049270000}"/>
    <cellStyle name="Komma 2 3 4" xfId="15944" xr:uid="{00000000-0005-0000-0000-00004A270000}"/>
    <cellStyle name="Komma 2 3 5" xfId="21246" xr:uid="{00000000-0005-0000-0000-00004B270000}"/>
    <cellStyle name="Komma 2 3 6" xfId="29696" xr:uid="{00000000-0005-0000-0000-00004C270000}"/>
    <cellStyle name="Komma 2 4" xfId="1731" xr:uid="{00000000-0005-0000-0000-00004D270000}"/>
    <cellStyle name="Komma 2 4 2" xfId="1732" xr:uid="{00000000-0005-0000-0000-00004E270000}"/>
    <cellStyle name="Komma 2 4 3" xfId="1733" xr:uid="{00000000-0005-0000-0000-00004F270000}"/>
    <cellStyle name="Komma 2 4 4" xfId="29697" xr:uid="{00000000-0005-0000-0000-000050270000}"/>
    <cellStyle name="Komma 2 5" xfId="1734" xr:uid="{00000000-0005-0000-0000-000051270000}"/>
    <cellStyle name="Komma 2 5 2" xfId="11836" xr:uid="{00000000-0005-0000-0000-000052270000}"/>
    <cellStyle name="Komma 2 5 2 2" xfId="29700" xr:uid="{00000000-0005-0000-0000-000053270000}"/>
    <cellStyle name="Komma 2 5 2 2 2" xfId="32661" xr:uid="{00000000-0005-0000-0000-000054270000}"/>
    <cellStyle name="Komma 2 5 2 3" xfId="29699" xr:uid="{00000000-0005-0000-0000-000055270000}"/>
    <cellStyle name="Komma 2 5 3" xfId="11837" xr:uid="{00000000-0005-0000-0000-000056270000}"/>
    <cellStyle name="Komma 2 5 3 2" xfId="29702" xr:uid="{00000000-0005-0000-0000-000057270000}"/>
    <cellStyle name="Komma 2 5 3 2 2" xfId="33261" xr:uid="{00000000-0005-0000-0000-000058270000}"/>
    <cellStyle name="Komma 2 5 3 3" xfId="31181" xr:uid="{00000000-0005-0000-0000-000059270000}"/>
    <cellStyle name="Komma 2 5 3 4" xfId="29701" xr:uid="{00000000-0005-0000-0000-00005A270000}"/>
    <cellStyle name="Komma 2 5 4" xfId="29703" xr:uid="{00000000-0005-0000-0000-00005B270000}"/>
    <cellStyle name="Komma 2 5 4 2" xfId="31961" xr:uid="{00000000-0005-0000-0000-00005C270000}"/>
    <cellStyle name="Komma 2 5 5" xfId="29698" xr:uid="{00000000-0005-0000-0000-00005D270000}"/>
    <cellStyle name="Komma 2 6" xfId="1735" xr:uid="{00000000-0005-0000-0000-00005E270000}"/>
    <cellStyle name="Komma 2 6 2" xfId="29704" xr:uid="{00000000-0005-0000-0000-00005F270000}"/>
    <cellStyle name="Komma 2 7" xfId="1736" xr:uid="{00000000-0005-0000-0000-000060270000}"/>
    <cellStyle name="Komma 2 7 2" xfId="33301" xr:uid="{00000000-0005-0000-0000-000061270000}"/>
    <cellStyle name="Komma 2 8" xfId="1737" xr:uid="{00000000-0005-0000-0000-000062270000}"/>
    <cellStyle name="Komma 2 8 2" xfId="12776" xr:uid="{00000000-0005-0000-0000-000063270000}"/>
    <cellStyle name="Komma 2 9" xfId="1738" xr:uid="{00000000-0005-0000-0000-000064270000}"/>
    <cellStyle name="Komma 3" xfId="1739" xr:uid="{00000000-0005-0000-0000-000065270000}"/>
    <cellStyle name="Komma 3 10" xfId="1740" xr:uid="{00000000-0005-0000-0000-000066270000}"/>
    <cellStyle name="Komma 3 11" xfId="1741" xr:uid="{00000000-0005-0000-0000-000067270000}"/>
    <cellStyle name="Komma 3 11 2" xfId="12777" xr:uid="{00000000-0005-0000-0000-000068270000}"/>
    <cellStyle name="Komma 3 11 2 2" xfId="18596" xr:uid="{00000000-0005-0000-0000-000069270000}"/>
    <cellStyle name="Komma 3 11 2 3" xfId="23898" xr:uid="{00000000-0005-0000-0000-00006A270000}"/>
    <cellStyle name="Komma 3 11 3" xfId="15945" xr:uid="{00000000-0005-0000-0000-00006B270000}"/>
    <cellStyle name="Komma 3 11 4" xfId="21247" xr:uid="{00000000-0005-0000-0000-00006C270000}"/>
    <cellStyle name="Komma 3 12" xfId="1742" xr:uid="{00000000-0005-0000-0000-00006D270000}"/>
    <cellStyle name="Komma 3 13" xfId="1743" xr:uid="{00000000-0005-0000-0000-00006E270000}"/>
    <cellStyle name="Komma 3 13 2" xfId="12778" xr:uid="{00000000-0005-0000-0000-00006F270000}"/>
    <cellStyle name="Komma 3 14" xfId="29705" xr:uid="{00000000-0005-0000-0000-000070270000}"/>
    <cellStyle name="Komma 3 2" xfId="1744" xr:uid="{00000000-0005-0000-0000-000071270000}"/>
    <cellStyle name="Komma 3 2 10" xfId="29706" xr:uid="{00000000-0005-0000-0000-000072270000}"/>
    <cellStyle name="Komma 3 2 2" xfId="1745" xr:uid="{00000000-0005-0000-0000-000073270000}"/>
    <cellStyle name="Komma 3 2 2 2" xfId="1746" xr:uid="{00000000-0005-0000-0000-000074270000}"/>
    <cellStyle name="Komma 3 2 2 2 2" xfId="1747" xr:uid="{00000000-0005-0000-0000-000075270000}"/>
    <cellStyle name="Komma 3 2 2 3" xfId="1748" xr:uid="{00000000-0005-0000-0000-000076270000}"/>
    <cellStyle name="Komma 3 2 3" xfId="1749" xr:uid="{00000000-0005-0000-0000-000077270000}"/>
    <cellStyle name="Komma 3 2 3 2" xfId="1750" xr:uid="{00000000-0005-0000-0000-000078270000}"/>
    <cellStyle name="Komma 3 2 3 2 2" xfId="1751" xr:uid="{00000000-0005-0000-0000-000079270000}"/>
    <cellStyle name="Komma 3 2 3 3" xfId="1752" xr:uid="{00000000-0005-0000-0000-00007A270000}"/>
    <cellStyle name="Komma 3 2 4" xfId="1753" xr:uid="{00000000-0005-0000-0000-00007B270000}"/>
    <cellStyle name="Komma 3 2 4 2" xfId="1754" xr:uid="{00000000-0005-0000-0000-00007C270000}"/>
    <cellStyle name="Komma 3 2 5" xfId="1755" xr:uid="{00000000-0005-0000-0000-00007D270000}"/>
    <cellStyle name="Komma 3 2 6" xfId="1756" xr:uid="{00000000-0005-0000-0000-00007E270000}"/>
    <cellStyle name="Komma 3 2 7" xfId="12779" xr:uid="{00000000-0005-0000-0000-00007F270000}"/>
    <cellStyle name="Komma 3 2 7 2" xfId="18597" xr:uid="{00000000-0005-0000-0000-000080270000}"/>
    <cellStyle name="Komma 3 2 7 3" xfId="23899" xr:uid="{00000000-0005-0000-0000-000081270000}"/>
    <cellStyle name="Komma 3 2 8" xfId="15946" xr:uid="{00000000-0005-0000-0000-000082270000}"/>
    <cellStyle name="Komma 3 2 9" xfId="21248" xr:uid="{00000000-0005-0000-0000-000083270000}"/>
    <cellStyle name="Komma 3 3" xfId="1757" xr:uid="{00000000-0005-0000-0000-000084270000}"/>
    <cellStyle name="Komma 3 3 2" xfId="1758" xr:uid="{00000000-0005-0000-0000-000085270000}"/>
    <cellStyle name="Komma 3 3 2 2" xfId="1759" xr:uid="{00000000-0005-0000-0000-000086270000}"/>
    <cellStyle name="Komma 3 3 3" xfId="1760" xr:uid="{00000000-0005-0000-0000-000087270000}"/>
    <cellStyle name="Komma 3 3 4" xfId="29707" xr:uid="{00000000-0005-0000-0000-000088270000}"/>
    <cellStyle name="Komma 3 4" xfId="1761" xr:uid="{00000000-0005-0000-0000-000089270000}"/>
    <cellStyle name="Komma 3 4 2" xfId="1762" xr:uid="{00000000-0005-0000-0000-00008A270000}"/>
    <cellStyle name="Komma 3 4 2 2" xfId="1763" xr:uid="{00000000-0005-0000-0000-00008B270000}"/>
    <cellStyle name="Komma 3 4 3" xfId="1764" xr:uid="{00000000-0005-0000-0000-00008C270000}"/>
    <cellStyle name="Komma 3 4 4" xfId="33304" xr:uid="{00000000-0005-0000-0000-00008D270000}"/>
    <cellStyle name="Komma 3 5" xfId="1765" xr:uid="{00000000-0005-0000-0000-00008E270000}"/>
    <cellStyle name="Komma 3 5 2" xfId="1766" xr:uid="{00000000-0005-0000-0000-00008F270000}"/>
    <cellStyle name="Komma 3 6" xfId="1767" xr:uid="{00000000-0005-0000-0000-000090270000}"/>
    <cellStyle name="Komma 3 7" xfId="1768" xr:uid="{00000000-0005-0000-0000-000091270000}"/>
    <cellStyle name="Komma 3 7 2" xfId="1769" xr:uid="{00000000-0005-0000-0000-000092270000}"/>
    <cellStyle name="Komma 3 8" xfId="1770" xr:uid="{00000000-0005-0000-0000-000093270000}"/>
    <cellStyle name="Komma 3 9" xfId="1771" xr:uid="{00000000-0005-0000-0000-000094270000}"/>
    <cellStyle name="Komma 4" xfId="1772" xr:uid="{00000000-0005-0000-0000-000095270000}"/>
    <cellStyle name="Komma 4 10" xfId="1773" xr:uid="{00000000-0005-0000-0000-000096270000}"/>
    <cellStyle name="Komma 4 10 2" xfId="12781" xr:uid="{00000000-0005-0000-0000-000097270000}"/>
    <cellStyle name="Komma 4 10 2 2" xfId="18599" xr:uid="{00000000-0005-0000-0000-000098270000}"/>
    <cellStyle name="Komma 4 10 2 3" xfId="23901" xr:uid="{00000000-0005-0000-0000-000099270000}"/>
    <cellStyle name="Komma 4 10 3" xfId="15948" xr:uid="{00000000-0005-0000-0000-00009A270000}"/>
    <cellStyle name="Komma 4 10 4" xfId="21250" xr:uid="{00000000-0005-0000-0000-00009B270000}"/>
    <cellStyle name="Komma 4 11" xfId="1774" xr:uid="{00000000-0005-0000-0000-00009C270000}"/>
    <cellStyle name="Komma 4 11 2" xfId="12782" xr:uid="{00000000-0005-0000-0000-00009D270000}"/>
    <cellStyle name="Komma 4 11 2 2" xfId="18600" xr:uid="{00000000-0005-0000-0000-00009E270000}"/>
    <cellStyle name="Komma 4 11 2 3" xfId="23902" xr:uid="{00000000-0005-0000-0000-00009F270000}"/>
    <cellStyle name="Komma 4 11 3" xfId="15949" xr:uid="{00000000-0005-0000-0000-0000A0270000}"/>
    <cellStyle name="Komma 4 11 4" xfId="21251" xr:uid="{00000000-0005-0000-0000-0000A1270000}"/>
    <cellStyle name="Komma 4 12" xfId="1775" xr:uid="{00000000-0005-0000-0000-0000A2270000}"/>
    <cellStyle name="Komma 4 12 2" xfId="12783" xr:uid="{00000000-0005-0000-0000-0000A3270000}"/>
    <cellStyle name="Komma 4 12 2 2" xfId="18601" xr:uid="{00000000-0005-0000-0000-0000A4270000}"/>
    <cellStyle name="Komma 4 12 2 3" xfId="23903" xr:uid="{00000000-0005-0000-0000-0000A5270000}"/>
    <cellStyle name="Komma 4 12 3" xfId="15950" xr:uid="{00000000-0005-0000-0000-0000A6270000}"/>
    <cellStyle name="Komma 4 12 4" xfId="21252" xr:uid="{00000000-0005-0000-0000-0000A7270000}"/>
    <cellStyle name="Komma 4 13" xfId="12780" xr:uid="{00000000-0005-0000-0000-0000A8270000}"/>
    <cellStyle name="Komma 4 13 2" xfId="18598" xr:uid="{00000000-0005-0000-0000-0000A9270000}"/>
    <cellStyle name="Komma 4 13 3" xfId="23900" xr:uid="{00000000-0005-0000-0000-0000AA270000}"/>
    <cellStyle name="Komma 4 14" xfId="15947" xr:uid="{00000000-0005-0000-0000-0000AB270000}"/>
    <cellStyle name="Komma 4 15" xfId="21249" xr:uid="{00000000-0005-0000-0000-0000AC270000}"/>
    <cellStyle name="Komma 4 16" xfId="29708" xr:uid="{00000000-0005-0000-0000-0000AD270000}"/>
    <cellStyle name="Komma 4 2" xfId="1776" xr:uid="{00000000-0005-0000-0000-0000AE270000}"/>
    <cellStyle name="Komma 4 2 10" xfId="21253" xr:uid="{00000000-0005-0000-0000-0000AF270000}"/>
    <cellStyle name="Komma 4 2 11" xfId="29709" xr:uid="{00000000-0005-0000-0000-0000B0270000}"/>
    <cellStyle name="Komma 4 2 2" xfId="1777" xr:uid="{00000000-0005-0000-0000-0000B1270000}"/>
    <cellStyle name="Komma 4 2 2 2" xfId="1778" xr:uid="{00000000-0005-0000-0000-0000B2270000}"/>
    <cellStyle name="Komma 4 2 2 3" xfId="1779" xr:uid="{00000000-0005-0000-0000-0000B3270000}"/>
    <cellStyle name="Komma 4 2 2 4" xfId="33306" xr:uid="{00000000-0005-0000-0000-0000B4270000}"/>
    <cellStyle name="Komma 4 2 3" xfId="1780" xr:uid="{00000000-0005-0000-0000-0000B5270000}"/>
    <cellStyle name="Komma 4 2 3 2" xfId="1781" xr:uid="{00000000-0005-0000-0000-0000B6270000}"/>
    <cellStyle name="Komma 4 2 4" xfId="1782" xr:uid="{00000000-0005-0000-0000-0000B7270000}"/>
    <cellStyle name="Komma 4 2 4 2" xfId="1783" xr:uid="{00000000-0005-0000-0000-0000B8270000}"/>
    <cellStyle name="Komma 4 2 5" xfId="1784" xr:uid="{00000000-0005-0000-0000-0000B9270000}"/>
    <cellStyle name="Komma 4 2 6" xfId="1785" xr:uid="{00000000-0005-0000-0000-0000BA270000}"/>
    <cellStyle name="Komma 4 2 7" xfId="1786" xr:uid="{00000000-0005-0000-0000-0000BB270000}"/>
    <cellStyle name="Komma 4 2 8" xfId="12784" xr:uid="{00000000-0005-0000-0000-0000BC270000}"/>
    <cellStyle name="Komma 4 2 8 2" xfId="18602" xr:uid="{00000000-0005-0000-0000-0000BD270000}"/>
    <cellStyle name="Komma 4 2 8 3" xfId="23904" xr:uid="{00000000-0005-0000-0000-0000BE270000}"/>
    <cellStyle name="Komma 4 2 9" xfId="15951" xr:uid="{00000000-0005-0000-0000-0000BF270000}"/>
    <cellStyle name="Komma 4 3" xfId="1787" xr:uid="{00000000-0005-0000-0000-0000C0270000}"/>
    <cellStyle name="Komma 4 3 2" xfId="1788" xr:uid="{00000000-0005-0000-0000-0000C1270000}"/>
    <cellStyle name="Komma 4 3 2 2" xfId="1789" xr:uid="{00000000-0005-0000-0000-0000C2270000}"/>
    <cellStyle name="Komma 4 3 3" xfId="1790" xr:uid="{00000000-0005-0000-0000-0000C3270000}"/>
    <cellStyle name="Komma 4 3 3 2" xfId="1791" xr:uid="{00000000-0005-0000-0000-0000C4270000}"/>
    <cellStyle name="Komma 4 3 4" xfId="1792" xr:uid="{00000000-0005-0000-0000-0000C5270000}"/>
    <cellStyle name="Komma 4 3 5" xfId="1793" xr:uid="{00000000-0005-0000-0000-0000C6270000}"/>
    <cellStyle name="Komma 4 3 6" xfId="33305" xr:uid="{00000000-0005-0000-0000-0000C7270000}"/>
    <cellStyle name="Komma 4 4" xfId="1794" xr:uid="{00000000-0005-0000-0000-0000C8270000}"/>
    <cellStyle name="Komma 4 4 2" xfId="1795" xr:uid="{00000000-0005-0000-0000-0000C9270000}"/>
    <cellStyle name="Komma 4 5" xfId="1796" xr:uid="{00000000-0005-0000-0000-0000CA270000}"/>
    <cellStyle name="Komma 4 5 2" xfId="1797" xr:uid="{00000000-0005-0000-0000-0000CB270000}"/>
    <cellStyle name="Komma 4 6" xfId="1798" xr:uid="{00000000-0005-0000-0000-0000CC270000}"/>
    <cellStyle name="Komma 4 6 2" xfId="1799" xr:uid="{00000000-0005-0000-0000-0000CD270000}"/>
    <cellStyle name="Komma 4 7" xfId="1800" xr:uid="{00000000-0005-0000-0000-0000CE270000}"/>
    <cellStyle name="Komma 4 8" xfId="1801" xr:uid="{00000000-0005-0000-0000-0000CF270000}"/>
    <cellStyle name="Komma 4 9" xfId="1802" xr:uid="{00000000-0005-0000-0000-0000D0270000}"/>
    <cellStyle name="Komma 5" xfId="1803" xr:uid="{00000000-0005-0000-0000-0000D1270000}"/>
    <cellStyle name="Komma 5 2" xfId="1804" xr:uid="{00000000-0005-0000-0000-0000D2270000}"/>
    <cellStyle name="Komma 5 2 2" xfId="1805" xr:uid="{00000000-0005-0000-0000-0000D3270000}"/>
    <cellStyle name="Komma 5 2 2 2" xfId="1806" xr:uid="{00000000-0005-0000-0000-0000D4270000}"/>
    <cellStyle name="Komma 5 2 2 3" xfId="1807" xr:uid="{00000000-0005-0000-0000-0000D5270000}"/>
    <cellStyle name="Komma 5 2 3" xfId="1808" xr:uid="{00000000-0005-0000-0000-0000D6270000}"/>
    <cellStyle name="Komma 5 2 3 2" xfId="1809" xr:uid="{00000000-0005-0000-0000-0000D7270000}"/>
    <cellStyle name="Komma 5 2 4" xfId="1810" xr:uid="{00000000-0005-0000-0000-0000D8270000}"/>
    <cellStyle name="Komma 5 2 5" xfId="1811" xr:uid="{00000000-0005-0000-0000-0000D9270000}"/>
    <cellStyle name="Komma 5 3" xfId="1812" xr:uid="{00000000-0005-0000-0000-0000DA270000}"/>
    <cellStyle name="Komma 5 3 2" xfId="1813" xr:uid="{00000000-0005-0000-0000-0000DB270000}"/>
    <cellStyle name="Komma 5 3 3" xfId="1814" xr:uid="{00000000-0005-0000-0000-0000DC270000}"/>
    <cellStyle name="Komma 5 4" xfId="1815" xr:uid="{00000000-0005-0000-0000-0000DD270000}"/>
    <cellStyle name="Komma 5 4 2" xfId="1816" xr:uid="{00000000-0005-0000-0000-0000DE270000}"/>
    <cellStyle name="Komma 5 5" xfId="1817" xr:uid="{00000000-0005-0000-0000-0000DF270000}"/>
    <cellStyle name="Komma 5 5 2" xfId="1818" xr:uid="{00000000-0005-0000-0000-0000E0270000}"/>
    <cellStyle name="Komma 5 6" xfId="1819" xr:uid="{00000000-0005-0000-0000-0000E1270000}"/>
    <cellStyle name="Komma 5 7" xfId="1820" xr:uid="{00000000-0005-0000-0000-0000E2270000}"/>
    <cellStyle name="Komma 6" xfId="1821" xr:uid="{00000000-0005-0000-0000-0000E3270000}"/>
    <cellStyle name="Komma 6 2" xfId="1822" xr:uid="{00000000-0005-0000-0000-0000E4270000}"/>
    <cellStyle name="Komma 6 2 2" xfId="1823" xr:uid="{00000000-0005-0000-0000-0000E5270000}"/>
    <cellStyle name="Komma 6 2 2 2" xfId="1824" xr:uid="{00000000-0005-0000-0000-0000E6270000}"/>
    <cellStyle name="Komma 6 2 3" xfId="1825" xr:uid="{00000000-0005-0000-0000-0000E7270000}"/>
    <cellStyle name="Komma 6 2 3 2" xfId="1826" xr:uid="{00000000-0005-0000-0000-0000E8270000}"/>
    <cellStyle name="Komma 6 2 4" xfId="1827" xr:uid="{00000000-0005-0000-0000-0000E9270000}"/>
    <cellStyle name="Komma 6 3" xfId="1828" xr:uid="{00000000-0005-0000-0000-0000EA270000}"/>
    <cellStyle name="Komma 6 3 2" xfId="1829" xr:uid="{00000000-0005-0000-0000-0000EB270000}"/>
    <cellStyle name="Komma 6 4" xfId="1830" xr:uid="{00000000-0005-0000-0000-0000EC270000}"/>
    <cellStyle name="Komma 6 4 2" xfId="1831" xr:uid="{00000000-0005-0000-0000-0000ED270000}"/>
    <cellStyle name="Komma 6 5" xfId="1832" xr:uid="{00000000-0005-0000-0000-0000EE270000}"/>
    <cellStyle name="Komma 6 5 2" xfId="1833" xr:uid="{00000000-0005-0000-0000-0000EF270000}"/>
    <cellStyle name="Komma 6 6" xfId="1834" xr:uid="{00000000-0005-0000-0000-0000F0270000}"/>
    <cellStyle name="Komma 6 7" xfId="29710" xr:uid="{00000000-0005-0000-0000-0000F1270000}"/>
    <cellStyle name="Komma 7" xfId="1835" xr:uid="{00000000-0005-0000-0000-0000F2270000}"/>
    <cellStyle name="Komma 7 2" xfId="1836" xr:uid="{00000000-0005-0000-0000-0000F3270000}"/>
    <cellStyle name="Komma 7 2 2" xfId="1837" xr:uid="{00000000-0005-0000-0000-0000F4270000}"/>
    <cellStyle name="Komma 7 2 2 2" xfId="1838" xr:uid="{00000000-0005-0000-0000-0000F5270000}"/>
    <cellStyle name="Komma 7 2 3" xfId="1839" xr:uid="{00000000-0005-0000-0000-0000F6270000}"/>
    <cellStyle name="Komma 7 2 3 2" xfId="1840" xr:uid="{00000000-0005-0000-0000-0000F7270000}"/>
    <cellStyle name="Komma 7 2 4" xfId="1841" xr:uid="{00000000-0005-0000-0000-0000F8270000}"/>
    <cellStyle name="Komma 7 2 5" xfId="33307" xr:uid="{00000000-0005-0000-0000-0000F9270000}"/>
    <cellStyle name="Komma 7 3" xfId="1842" xr:uid="{00000000-0005-0000-0000-0000FA270000}"/>
    <cellStyle name="Komma 7 3 2" xfId="1843" xr:uid="{00000000-0005-0000-0000-0000FB270000}"/>
    <cellStyle name="Komma 7 4" xfId="1844" xr:uid="{00000000-0005-0000-0000-0000FC270000}"/>
    <cellStyle name="Komma 7 4 2" xfId="1845" xr:uid="{00000000-0005-0000-0000-0000FD270000}"/>
    <cellStyle name="Komma 7 5" xfId="1846" xr:uid="{00000000-0005-0000-0000-0000FE270000}"/>
    <cellStyle name="Komma 7 6" xfId="29711" xr:uid="{00000000-0005-0000-0000-0000FF270000}"/>
    <cellStyle name="Komma 7 7" xfId="33375" xr:uid="{D7E193BE-BF32-4139-8777-FDD1BE363FF9}"/>
    <cellStyle name="Komma 8" xfId="1847" xr:uid="{00000000-0005-0000-0000-000000280000}"/>
    <cellStyle name="Komma 8 2" xfId="1848" xr:uid="{00000000-0005-0000-0000-000001280000}"/>
    <cellStyle name="Komma 8 2 2" xfId="1849" xr:uid="{00000000-0005-0000-0000-000002280000}"/>
    <cellStyle name="Komma 8 2 3" xfId="33300" xr:uid="{00000000-0005-0000-0000-000003280000}"/>
    <cellStyle name="Komma 8 3" xfId="1850" xr:uid="{00000000-0005-0000-0000-000004280000}"/>
    <cellStyle name="Komma 8 3 2" xfId="1851" xr:uid="{00000000-0005-0000-0000-000005280000}"/>
    <cellStyle name="Komma 8 4" xfId="1852" xr:uid="{00000000-0005-0000-0000-000006280000}"/>
    <cellStyle name="Komma 8 5" xfId="29693" xr:uid="{00000000-0005-0000-0000-000007280000}"/>
    <cellStyle name="Komma 9" xfId="1853" xr:uid="{00000000-0005-0000-0000-000008280000}"/>
    <cellStyle name="Komma 9 2" xfId="1854" xr:uid="{00000000-0005-0000-0000-000009280000}"/>
    <cellStyle name="Komma 9 2 2" xfId="33366" xr:uid="{00000000-0005-0000-0000-00000A280000}"/>
    <cellStyle name="Komma 9 3" xfId="26541" xr:uid="{00000000-0005-0000-0000-00000B280000}"/>
    <cellStyle name="Kontroller celle" xfId="1855" xr:uid="{00000000-0005-0000-0000-00000C280000}"/>
    <cellStyle name="Link" xfId="11838" xr:uid="{00000000-0005-0000-0000-00000D280000}"/>
    <cellStyle name="Link 2" xfId="1856" xr:uid="{00000000-0005-0000-0000-00000E280000}"/>
    <cellStyle name="Link 2 2" xfId="1857" xr:uid="{00000000-0005-0000-0000-00000F280000}"/>
    <cellStyle name="Link 2 3" xfId="1858" xr:uid="{00000000-0005-0000-0000-000010280000}"/>
    <cellStyle name="Link 2 4" xfId="1859" xr:uid="{00000000-0005-0000-0000-000011280000}"/>
    <cellStyle name="Link 2 5" xfId="1860" xr:uid="{00000000-0005-0000-0000-000012280000}"/>
    <cellStyle name="Link 2 6" xfId="29713" xr:uid="{00000000-0005-0000-0000-000013280000}"/>
    <cellStyle name="Link 3" xfId="1861" xr:uid="{00000000-0005-0000-0000-000014280000}"/>
    <cellStyle name="Link 3 2" xfId="1862" xr:uid="{00000000-0005-0000-0000-000015280000}"/>
    <cellStyle name="Link 3 3" xfId="29714" xr:uid="{00000000-0005-0000-0000-000016280000}"/>
    <cellStyle name="Link 4" xfId="1863" xr:uid="{00000000-0005-0000-0000-000017280000}"/>
    <cellStyle name="Link 4 2" xfId="29715" xr:uid="{00000000-0005-0000-0000-000018280000}"/>
    <cellStyle name="Link 5" xfId="1864" xr:uid="{00000000-0005-0000-0000-000019280000}"/>
    <cellStyle name="Link 5 2" xfId="29716" xr:uid="{00000000-0005-0000-0000-00001A280000}"/>
    <cellStyle name="Link 6" xfId="1865" xr:uid="{00000000-0005-0000-0000-00001B280000}"/>
    <cellStyle name="Link 6 2" xfId="29712" xr:uid="{00000000-0005-0000-0000-00001C280000}"/>
    <cellStyle name="Linked Cell 2" xfId="1866" xr:uid="{00000000-0005-0000-0000-00001D280000}"/>
    <cellStyle name="Markeringsfarve1" xfId="1867" xr:uid="{00000000-0005-0000-0000-00001E280000}"/>
    <cellStyle name="Markeringsfarve1 2" xfId="29718" xr:uid="{00000000-0005-0000-0000-00001F280000}"/>
    <cellStyle name="Markeringsfarve1 3" xfId="29719" xr:uid="{00000000-0005-0000-0000-000020280000}"/>
    <cellStyle name="Markeringsfarve1 4" xfId="29720" xr:uid="{00000000-0005-0000-0000-000021280000}"/>
    <cellStyle name="Markeringsfarve1 5" xfId="29721" xr:uid="{00000000-0005-0000-0000-000022280000}"/>
    <cellStyle name="Markeringsfarve1 5 2" xfId="32727" xr:uid="{00000000-0005-0000-0000-000023280000}"/>
    <cellStyle name="Markeringsfarve1 6" xfId="29891" xr:uid="{00000000-0005-0000-0000-000024280000}"/>
    <cellStyle name="Markeringsfarve1 7" xfId="29717" xr:uid="{00000000-0005-0000-0000-000025280000}"/>
    <cellStyle name="Markeringsfarve2" xfId="1868" xr:uid="{00000000-0005-0000-0000-000026280000}"/>
    <cellStyle name="Markeringsfarve2 2" xfId="29723" xr:uid="{00000000-0005-0000-0000-000027280000}"/>
    <cellStyle name="Markeringsfarve2 3" xfId="29724" xr:uid="{00000000-0005-0000-0000-000028280000}"/>
    <cellStyle name="Markeringsfarve2 4" xfId="29725" xr:uid="{00000000-0005-0000-0000-000029280000}"/>
    <cellStyle name="Markeringsfarve2 5" xfId="29726" xr:uid="{00000000-0005-0000-0000-00002A280000}"/>
    <cellStyle name="Markeringsfarve2 5 2" xfId="33205" xr:uid="{00000000-0005-0000-0000-00002B280000}"/>
    <cellStyle name="Markeringsfarve2 6" xfId="29895" xr:uid="{00000000-0005-0000-0000-00002C280000}"/>
    <cellStyle name="Markeringsfarve2 7" xfId="29722" xr:uid="{00000000-0005-0000-0000-00002D280000}"/>
    <cellStyle name="Markeringsfarve3" xfId="1869" xr:uid="{00000000-0005-0000-0000-00002E280000}"/>
    <cellStyle name="Markeringsfarve3 2" xfId="29728" xr:uid="{00000000-0005-0000-0000-00002F280000}"/>
    <cellStyle name="Markeringsfarve3 3" xfId="29729" xr:uid="{00000000-0005-0000-0000-000030280000}"/>
    <cellStyle name="Markeringsfarve3 4" xfId="29730" xr:uid="{00000000-0005-0000-0000-000031280000}"/>
    <cellStyle name="Markeringsfarve3 5" xfId="29731" xr:uid="{00000000-0005-0000-0000-000032280000}"/>
    <cellStyle name="Markeringsfarve3 5 2" xfId="32915" xr:uid="{00000000-0005-0000-0000-000033280000}"/>
    <cellStyle name="Markeringsfarve3 6" xfId="29899" xr:uid="{00000000-0005-0000-0000-000034280000}"/>
    <cellStyle name="Markeringsfarve3 7" xfId="29727" xr:uid="{00000000-0005-0000-0000-000035280000}"/>
    <cellStyle name="Markeringsfarve4" xfId="1870" xr:uid="{00000000-0005-0000-0000-000036280000}"/>
    <cellStyle name="Markeringsfarve4 2" xfId="29733" xr:uid="{00000000-0005-0000-0000-000037280000}"/>
    <cellStyle name="Markeringsfarve4 3" xfId="29734" xr:uid="{00000000-0005-0000-0000-000038280000}"/>
    <cellStyle name="Markeringsfarve4 4" xfId="29735" xr:uid="{00000000-0005-0000-0000-000039280000}"/>
    <cellStyle name="Markeringsfarve4 5" xfId="29736" xr:uid="{00000000-0005-0000-0000-00003A280000}"/>
    <cellStyle name="Markeringsfarve4 5 2" xfId="32729" xr:uid="{00000000-0005-0000-0000-00003B280000}"/>
    <cellStyle name="Markeringsfarve4 6" xfId="29903" xr:uid="{00000000-0005-0000-0000-00003C280000}"/>
    <cellStyle name="Markeringsfarve4 7" xfId="29732" xr:uid="{00000000-0005-0000-0000-00003D280000}"/>
    <cellStyle name="Markeringsfarve5" xfId="1871" xr:uid="{00000000-0005-0000-0000-00003E280000}"/>
    <cellStyle name="Markeringsfarve6" xfId="1872" xr:uid="{00000000-0005-0000-0000-00003F280000}"/>
    <cellStyle name="Markeringsfarve6 2" xfId="29738" xr:uid="{00000000-0005-0000-0000-000040280000}"/>
    <cellStyle name="Markeringsfarve6 3" xfId="29739" xr:uid="{00000000-0005-0000-0000-000041280000}"/>
    <cellStyle name="Markeringsfarve6 4" xfId="29740" xr:uid="{00000000-0005-0000-0000-000042280000}"/>
    <cellStyle name="Markeringsfarve6 5" xfId="29741" xr:uid="{00000000-0005-0000-0000-000043280000}"/>
    <cellStyle name="Markeringsfarve6 5 2" xfId="32931" xr:uid="{00000000-0005-0000-0000-000044280000}"/>
    <cellStyle name="Markeringsfarve6 6" xfId="29910" xr:uid="{00000000-0005-0000-0000-000045280000}"/>
    <cellStyle name="Markeringsfarve6 7" xfId="29737" xr:uid="{00000000-0005-0000-0000-000046280000}"/>
    <cellStyle name="Migliaia [0] 10" xfId="128" xr:uid="{00000000-0005-0000-0000-000047280000}"/>
    <cellStyle name="Migliaia [0] 10 2" xfId="129" xr:uid="{00000000-0005-0000-0000-000048280000}"/>
    <cellStyle name="Migliaia [0] 10 2 2" xfId="1875" xr:uid="{00000000-0005-0000-0000-000049280000}"/>
    <cellStyle name="Migliaia [0] 10 2 3" xfId="1876" xr:uid="{00000000-0005-0000-0000-00004A280000}"/>
    <cellStyle name="Migliaia [0] 10 2 3 2" xfId="12786" xr:uid="{00000000-0005-0000-0000-00004B280000}"/>
    <cellStyle name="Migliaia [0] 10 2 3 2 2" xfId="18604" xr:uid="{00000000-0005-0000-0000-00004C280000}"/>
    <cellStyle name="Migliaia [0] 10 2 3 2 3" xfId="23906" xr:uid="{00000000-0005-0000-0000-00004D280000}"/>
    <cellStyle name="Migliaia [0] 10 2 3 3" xfId="15953" xr:uid="{00000000-0005-0000-0000-00004E280000}"/>
    <cellStyle name="Migliaia [0] 10 2 3 4" xfId="21255" xr:uid="{00000000-0005-0000-0000-00004F280000}"/>
    <cellStyle name="Migliaia [0] 10 2 4" xfId="1874" xr:uid="{00000000-0005-0000-0000-000050280000}"/>
    <cellStyle name="Migliaia [0] 10 3" xfId="1877" xr:uid="{00000000-0005-0000-0000-000051280000}"/>
    <cellStyle name="Migliaia [0] 10 3 2" xfId="1878" xr:uid="{00000000-0005-0000-0000-000052280000}"/>
    <cellStyle name="Migliaia [0] 10 3 2 2" xfId="12787" xr:uid="{00000000-0005-0000-0000-000053280000}"/>
    <cellStyle name="Migliaia [0] 10 3 2 2 2" xfId="18605" xr:uid="{00000000-0005-0000-0000-000054280000}"/>
    <cellStyle name="Migliaia [0] 10 3 2 2 3" xfId="23907" xr:uid="{00000000-0005-0000-0000-000055280000}"/>
    <cellStyle name="Migliaia [0] 10 3 2 3" xfId="15954" xr:uid="{00000000-0005-0000-0000-000056280000}"/>
    <cellStyle name="Migliaia [0] 10 3 2 4" xfId="21256" xr:uid="{00000000-0005-0000-0000-000057280000}"/>
    <cellStyle name="Migliaia [0] 10 4" xfId="1879" xr:uid="{00000000-0005-0000-0000-000058280000}"/>
    <cellStyle name="Migliaia [0] 10 4 2" xfId="11839" xr:uid="{00000000-0005-0000-0000-000059280000}"/>
    <cellStyle name="Migliaia [0] 10 4 2 2" xfId="15402" xr:uid="{00000000-0005-0000-0000-00005A280000}"/>
    <cellStyle name="Migliaia [0] 10 4 2 2 2" xfId="20748" xr:uid="{00000000-0005-0000-0000-00005B280000}"/>
    <cellStyle name="Migliaia [0] 10 4 2 2 3" xfId="26050" xr:uid="{00000000-0005-0000-0000-00005C280000}"/>
    <cellStyle name="Migliaia [0] 10 4 2 3" xfId="18097" xr:uid="{00000000-0005-0000-0000-00005D280000}"/>
    <cellStyle name="Migliaia [0] 10 4 2 4" xfId="23399" xr:uid="{00000000-0005-0000-0000-00005E280000}"/>
    <cellStyle name="Migliaia [0] 10 4 3" xfId="12788" xr:uid="{00000000-0005-0000-0000-00005F280000}"/>
    <cellStyle name="Migliaia [0] 10 4 3 2" xfId="18606" xr:uid="{00000000-0005-0000-0000-000060280000}"/>
    <cellStyle name="Migliaia [0] 10 4 3 3" xfId="23908" xr:uid="{00000000-0005-0000-0000-000061280000}"/>
    <cellStyle name="Migliaia [0] 10 4 4" xfId="15955" xr:uid="{00000000-0005-0000-0000-000062280000}"/>
    <cellStyle name="Migliaia [0] 10 4 5" xfId="21257" xr:uid="{00000000-0005-0000-0000-000063280000}"/>
    <cellStyle name="Migliaia [0] 10 5" xfId="1880" xr:uid="{00000000-0005-0000-0000-000064280000}"/>
    <cellStyle name="Migliaia [0] 10 5 2" xfId="12789" xr:uid="{00000000-0005-0000-0000-000065280000}"/>
    <cellStyle name="Migliaia [0] 10 5 2 2" xfId="18607" xr:uid="{00000000-0005-0000-0000-000066280000}"/>
    <cellStyle name="Migliaia [0] 10 5 2 3" xfId="23909" xr:uid="{00000000-0005-0000-0000-000067280000}"/>
    <cellStyle name="Migliaia [0] 10 5 3" xfId="15956" xr:uid="{00000000-0005-0000-0000-000068280000}"/>
    <cellStyle name="Migliaia [0] 10 5 4" xfId="21258" xr:uid="{00000000-0005-0000-0000-000069280000}"/>
    <cellStyle name="Migliaia [0] 10 6" xfId="12785" xr:uid="{00000000-0005-0000-0000-00006A280000}"/>
    <cellStyle name="Migliaia [0] 10 6 2" xfId="18603" xr:uid="{00000000-0005-0000-0000-00006B280000}"/>
    <cellStyle name="Migliaia [0] 10 6 3" xfId="23905" xr:uid="{00000000-0005-0000-0000-00006C280000}"/>
    <cellStyle name="Migliaia [0] 10 7" xfId="15952" xr:uid="{00000000-0005-0000-0000-00006D280000}"/>
    <cellStyle name="Migliaia [0] 10 8" xfId="21254" xr:uid="{00000000-0005-0000-0000-00006E280000}"/>
    <cellStyle name="Migliaia [0] 10 9" xfId="1873" xr:uid="{00000000-0005-0000-0000-00006F280000}"/>
    <cellStyle name="Migliaia [0] 11" xfId="130" xr:uid="{00000000-0005-0000-0000-000070280000}"/>
    <cellStyle name="Migliaia [0] 11 2" xfId="131" xr:uid="{00000000-0005-0000-0000-000071280000}"/>
    <cellStyle name="Migliaia [0] 11 2 2" xfId="1883" xr:uid="{00000000-0005-0000-0000-000072280000}"/>
    <cellStyle name="Migliaia [0] 11 2 3" xfId="1884" xr:uid="{00000000-0005-0000-0000-000073280000}"/>
    <cellStyle name="Migliaia [0] 11 2 3 2" xfId="12791" xr:uid="{00000000-0005-0000-0000-000074280000}"/>
    <cellStyle name="Migliaia [0] 11 2 3 2 2" xfId="18609" xr:uid="{00000000-0005-0000-0000-000075280000}"/>
    <cellStyle name="Migliaia [0] 11 2 3 2 3" xfId="23911" xr:uid="{00000000-0005-0000-0000-000076280000}"/>
    <cellStyle name="Migliaia [0] 11 2 3 3" xfId="15958" xr:uid="{00000000-0005-0000-0000-000077280000}"/>
    <cellStyle name="Migliaia [0] 11 2 3 4" xfId="21260" xr:uid="{00000000-0005-0000-0000-000078280000}"/>
    <cellStyle name="Migliaia [0] 11 2 4" xfId="1882" xr:uid="{00000000-0005-0000-0000-000079280000}"/>
    <cellStyle name="Migliaia [0] 11 3" xfId="1885" xr:uid="{00000000-0005-0000-0000-00007A280000}"/>
    <cellStyle name="Migliaia [0] 11 3 2" xfId="1886" xr:uid="{00000000-0005-0000-0000-00007B280000}"/>
    <cellStyle name="Migliaia [0] 11 3 2 2" xfId="12792" xr:uid="{00000000-0005-0000-0000-00007C280000}"/>
    <cellStyle name="Migliaia [0] 11 3 2 2 2" xfId="18610" xr:uid="{00000000-0005-0000-0000-00007D280000}"/>
    <cellStyle name="Migliaia [0] 11 3 2 2 3" xfId="23912" xr:uid="{00000000-0005-0000-0000-00007E280000}"/>
    <cellStyle name="Migliaia [0] 11 3 2 3" xfId="15959" xr:uid="{00000000-0005-0000-0000-00007F280000}"/>
    <cellStyle name="Migliaia [0] 11 3 2 4" xfId="21261" xr:uid="{00000000-0005-0000-0000-000080280000}"/>
    <cellStyle name="Migliaia [0] 11 4" xfId="1887" xr:uid="{00000000-0005-0000-0000-000081280000}"/>
    <cellStyle name="Migliaia [0] 11 4 2" xfId="11840" xr:uid="{00000000-0005-0000-0000-000082280000}"/>
    <cellStyle name="Migliaia [0] 11 4 2 2" xfId="15403" xr:uid="{00000000-0005-0000-0000-000083280000}"/>
    <cellStyle name="Migliaia [0] 11 4 2 2 2" xfId="20749" xr:uid="{00000000-0005-0000-0000-000084280000}"/>
    <cellStyle name="Migliaia [0] 11 4 2 2 3" xfId="26051" xr:uid="{00000000-0005-0000-0000-000085280000}"/>
    <cellStyle name="Migliaia [0] 11 4 2 3" xfId="18098" xr:uid="{00000000-0005-0000-0000-000086280000}"/>
    <cellStyle name="Migliaia [0] 11 4 2 4" xfId="23400" xr:uid="{00000000-0005-0000-0000-000087280000}"/>
    <cellStyle name="Migliaia [0] 11 4 3" xfId="12793" xr:uid="{00000000-0005-0000-0000-000088280000}"/>
    <cellStyle name="Migliaia [0] 11 4 3 2" xfId="18611" xr:uid="{00000000-0005-0000-0000-000089280000}"/>
    <cellStyle name="Migliaia [0] 11 4 3 3" xfId="23913" xr:uid="{00000000-0005-0000-0000-00008A280000}"/>
    <cellStyle name="Migliaia [0] 11 4 4" xfId="15960" xr:uid="{00000000-0005-0000-0000-00008B280000}"/>
    <cellStyle name="Migliaia [0] 11 4 5" xfId="21262" xr:uid="{00000000-0005-0000-0000-00008C280000}"/>
    <cellStyle name="Migliaia [0] 11 5" xfId="1888" xr:uid="{00000000-0005-0000-0000-00008D280000}"/>
    <cellStyle name="Migliaia [0] 11 5 2" xfId="12794" xr:uid="{00000000-0005-0000-0000-00008E280000}"/>
    <cellStyle name="Migliaia [0] 11 5 2 2" xfId="18612" xr:uid="{00000000-0005-0000-0000-00008F280000}"/>
    <cellStyle name="Migliaia [0] 11 5 2 3" xfId="23914" xr:uid="{00000000-0005-0000-0000-000090280000}"/>
    <cellStyle name="Migliaia [0] 11 5 3" xfId="15961" xr:uid="{00000000-0005-0000-0000-000091280000}"/>
    <cellStyle name="Migliaia [0] 11 5 4" xfId="21263" xr:uid="{00000000-0005-0000-0000-000092280000}"/>
    <cellStyle name="Migliaia [0] 11 6" xfId="12790" xr:uid="{00000000-0005-0000-0000-000093280000}"/>
    <cellStyle name="Migliaia [0] 11 6 2" xfId="18608" xr:uid="{00000000-0005-0000-0000-000094280000}"/>
    <cellStyle name="Migliaia [0] 11 6 3" xfId="23910" xr:uid="{00000000-0005-0000-0000-000095280000}"/>
    <cellStyle name="Migliaia [0] 11 7" xfId="15957" xr:uid="{00000000-0005-0000-0000-000096280000}"/>
    <cellStyle name="Migliaia [0] 11 8" xfId="21259" xr:uid="{00000000-0005-0000-0000-000097280000}"/>
    <cellStyle name="Migliaia [0] 11 9" xfId="1881" xr:uid="{00000000-0005-0000-0000-000098280000}"/>
    <cellStyle name="Migliaia [0] 12" xfId="132" xr:uid="{00000000-0005-0000-0000-000099280000}"/>
    <cellStyle name="Migliaia [0] 12 2" xfId="133" xr:uid="{00000000-0005-0000-0000-00009A280000}"/>
    <cellStyle name="Migliaia [0] 12 2 2" xfId="1891" xr:uid="{00000000-0005-0000-0000-00009B280000}"/>
    <cellStyle name="Migliaia [0] 12 2 3" xfId="1892" xr:uid="{00000000-0005-0000-0000-00009C280000}"/>
    <cellStyle name="Migliaia [0] 12 2 3 2" xfId="12796" xr:uid="{00000000-0005-0000-0000-00009D280000}"/>
    <cellStyle name="Migliaia [0] 12 2 3 2 2" xfId="18614" xr:uid="{00000000-0005-0000-0000-00009E280000}"/>
    <cellStyle name="Migliaia [0] 12 2 3 2 3" xfId="23916" xr:uid="{00000000-0005-0000-0000-00009F280000}"/>
    <cellStyle name="Migliaia [0] 12 2 3 3" xfId="15963" xr:uid="{00000000-0005-0000-0000-0000A0280000}"/>
    <cellStyle name="Migliaia [0] 12 2 3 4" xfId="21265" xr:uid="{00000000-0005-0000-0000-0000A1280000}"/>
    <cellStyle name="Migliaia [0] 12 2 4" xfId="1890" xr:uid="{00000000-0005-0000-0000-0000A2280000}"/>
    <cellStyle name="Migliaia [0] 12 3" xfId="1893" xr:uid="{00000000-0005-0000-0000-0000A3280000}"/>
    <cellStyle name="Migliaia [0] 12 3 2" xfId="1894" xr:uid="{00000000-0005-0000-0000-0000A4280000}"/>
    <cellStyle name="Migliaia [0] 12 3 2 2" xfId="12797" xr:uid="{00000000-0005-0000-0000-0000A5280000}"/>
    <cellStyle name="Migliaia [0] 12 3 2 2 2" xfId="18615" xr:uid="{00000000-0005-0000-0000-0000A6280000}"/>
    <cellStyle name="Migliaia [0] 12 3 2 2 3" xfId="23917" xr:uid="{00000000-0005-0000-0000-0000A7280000}"/>
    <cellStyle name="Migliaia [0] 12 3 2 3" xfId="15964" xr:uid="{00000000-0005-0000-0000-0000A8280000}"/>
    <cellStyle name="Migliaia [0] 12 3 2 4" xfId="21266" xr:uid="{00000000-0005-0000-0000-0000A9280000}"/>
    <cellStyle name="Migliaia [0] 12 4" xfId="1895" xr:uid="{00000000-0005-0000-0000-0000AA280000}"/>
    <cellStyle name="Migliaia [0] 12 4 2" xfId="11841" xr:uid="{00000000-0005-0000-0000-0000AB280000}"/>
    <cellStyle name="Migliaia [0] 12 4 2 2" xfId="15404" xr:uid="{00000000-0005-0000-0000-0000AC280000}"/>
    <cellStyle name="Migliaia [0] 12 4 2 2 2" xfId="20750" xr:uid="{00000000-0005-0000-0000-0000AD280000}"/>
    <cellStyle name="Migliaia [0] 12 4 2 2 3" xfId="26052" xr:uid="{00000000-0005-0000-0000-0000AE280000}"/>
    <cellStyle name="Migliaia [0] 12 4 2 3" xfId="18099" xr:uid="{00000000-0005-0000-0000-0000AF280000}"/>
    <cellStyle name="Migliaia [0] 12 4 2 4" xfId="23401" xr:uid="{00000000-0005-0000-0000-0000B0280000}"/>
    <cellStyle name="Migliaia [0] 12 4 3" xfId="12798" xr:uid="{00000000-0005-0000-0000-0000B1280000}"/>
    <cellStyle name="Migliaia [0] 12 4 3 2" xfId="18616" xr:uid="{00000000-0005-0000-0000-0000B2280000}"/>
    <cellStyle name="Migliaia [0] 12 4 3 3" xfId="23918" xr:uid="{00000000-0005-0000-0000-0000B3280000}"/>
    <cellStyle name="Migliaia [0] 12 4 4" xfId="15965" xr:uid="{00000000-0005-0000-0000-0000B4280000}"/>
    <cellStyle name="Migliaia [0] 12 4 5" xfId="21267" xr:uid="{00000000-0005-0000-0000-0000B5280000}"/>
    <cellStyle name="Migliaia [0] 12 5" xfId="1896" xr:uid="{00000000-0005-0000-0000-0000B6280000}"/>
    <cellStyle name="Migliaia [0] 12 5 2" xfId="12799" xr:uid="{00000000-0005-0000-0000-0000B7280000}"/>
    <cellStyle name="Migliaia [0] 12 5 2 2" xfId="18617" xr:uid="{00000000-0005-0000-0000-0000B8280000}"/>
    <cellStyle name="Migliaia [0] 12 5 2 3" xfId="23919" xr:uid="{00000000-0005-0000-0000-0000B9280000}"/>
    <cellStyle name="Migliaia [0] 12 5 3" xfId="15966" xr:uid="{00000000-0005-0000-0000-0000BA280000}"/>
    <cellStyle name="Migliaia [0] 12 5 4" xfId="21268" xr:uid="{00000000-0005-0000-0000-0000BB280000}"/>
    <cellStyle name="Migliaia [0] 12 6" xfId="12795" xr:uid="{00000000-0005-0000-0000-0000BC280000}"/>
    <cellStyle name="Migliaia [0] 12 6 2" xfId="18613" xr:uid="{00000000-0005-0000-0000-0000BD280000}"/>
    <cellStyle name="Migliaia [0] 12 6 3" xfId="23915" xr:uid="{00000000-0005-0000-0000-0000BE280000}"/>
    <cellStyle name="Migliaia [0] 12 7" xfId="15962" xr:uid="{00000000-0005-0000-0000-0000BF280000}"/>
    <cellStyle name="Migliaia [0] 12 8" xfId="21264" xr:uid="{00000000-0005-0000-0000-0000C0280000}"/>
    <cellStyle name="Migliaia [0] 12 9" xfId="1889" xr:uid="{00000000-0005-0000-0000-0000C1280000}"/>
    <cellStyle name="Migliaia [0] 13" xfId="134" xr:uid="{00000000-0005-0000-0000-0000C2280000}"/>
    <cellStyle name="Migliaia [0] 13 2" xfId="135" xr:uid="{00000000-0005-0000-0000-0000C3280000}"/>
    <cellStyle name="Migliaia [0] 13 2 2" xfId="1899" xr:uid="{00000000-0005-0000-0000-0000C4280000}"/>
    <cellStyle name="Migliaia [0] 13 2 3" xfId="1900" xr:uid="{00000000-0005-0000-0000-0000C5280000}"/>
    <cellStyle name="Migliaia [0] 13 2 3 2" xfId="12801" xr:uid="{00000000-0005-0000-0000-0000C6280000}"/>
    <cellStyle name="Migliaia [0] 13 2 3 2 2" xfId="18619" xr:uid="{00000000-0005-0000-0000-0000C7280000}"/>
    <cellStyle name="Migliaia [0] 13 2 3 2 3" xfId="23921" xr:uid="{00000000-0005-0000-0000-0000C8280000}"/>
    <cellStyle name="Migliaia [0] 13 2 3 3" xfId="15968" xr:uid="{00000000-0005-0000-0000-0000C9280000}"/>
    <cellStyle name="Migliaia [0] 13 2 3 4" xfId="21270" xr:uid="{00000000-0005-0000-0000-0000CA280000}"/>
    <cellStyle name="Migliaia [0] 13 2 4" xfId="1898" xr:uid="{00000000-0005-0000-0000-0000CB280000}"/>
    <cellStyle name="Migliaia [0] 13 3" xfId="1901" xr:uid="{00000000-0005-0000-0000-0000CC280000}"/>
    <cellStyle name="Migliaia [0] 13 3 2" xfId="1902" xr:uid="{00000000-0005-0000-0000-0000CD280000}"/>
    <cellStyle name="Migliaia [0] 13 3 2 2" xfId="12802" xr:uid="{00000000-0005-0000-0000-0000CE280000}"/>
    <cellStyle name="Migliaia [0] 13 3 2 2 2" xfId="18620" xr:uid="{00000000-0005-0000-0000-0000CF280000}"/>
    <cellStyle name="Migliaia [0] 13 3 2 2 3" xfId="23922" xr:uid="{00000000-0005-0000-0000-0000D0280000}"/>
    <cellStyle name="Migliaia [0] 13 3 2 3" xfId="15969" xr:uid="{00000000-0005-0000-0000-0000D1280000}"/>
    <cellStyle name="Migliaia [0] 13 3 2 4" xfId="21271" xr:uid="{00000000-0005-0000-0000-0000D2280000}"/>
    <cellStyle name="Migliaia [0] 13 4" xfId="1903" xr:uid="{00000000-0005-0000-0000-0000D3280000}"/>
    <cellStyle name="Migliaia [0] 13 4 2" xfId="11842" xr:uid="{00000000-0005-0000-0000-0000D4280000}"/>
    <cellStyle name="Migliaia [0] 13 4 2 2" xfId="15405" xr:uid="{00000000-0005-0000-0000-0000D5280000}"/>
    <cellStyle name="Migliaia [0] 13 4 2 2 2" xfId="20751" xr:uid="{00000000-0005-0000-0000-0000D6280000}"/>
    <cellStyle name="Migliaia [0] 13 4 2 2 3" xfId="26053" xr:uid="{00000000-0005-0000-0000-0000D7280000}"/>
    <cellStyle name="Migliaia [0] 13 4 2 3" xfId="18100" xr:uid="{00000000-0005-0000-0000-0000D8280000}"/>
    <cellStyle name="Migliaia [0] 13 4 2 4" xfId="23402" xr:uid="{00000000-0005-0000-0000-0000D9280000}"/>
    <cellStyle name="Migliaia [0] 13 4 3" xfId="12803" xr:uid="{00000000-0005-0000-0000-0000DA280000}"/>
    <cellStyle name="Migliaia [0] 13 4 3 2" xfId="18621" xr:uid="{00000000-0005-0000-0000-0000DB280000}"/>
    <cellStyle name="Migliaia [0] 13 4 3 3" xfId="23923" xr:uid="{00000000-0005-0000-0000-0000DC280000}"/>
    <cellStyle name="Migliaia [0] 13 4 4" xfId="15970" xr:uid="{00000000-0005-0000-0000-0000DD280000}"/>
    <cellStyle name="Migliaia [0] 13 4 5" xfId="21272" xr:uid="{00000000-0005-0000-0000-0000DE280000}"/>
    <cellStyle name="Migliaia [0] 13 5" xfId="1904" xr:uid="{00000000-0005-0000-0000-0000DF280000}"/>
    <cellStyle name="Migliaia [0] 13 5 2" xfId="12804" xr:uid="{00000000-0005-0000-0000-0000E0280000}"/>
    <cellStyle name="Migliaia [0] 13 5 2 2" xfId="18622" xr:uid="{00000000-0005-0000-0000-0000E1280000}"/>
    <cellStyle name="Migliaia [0] 13 5 2 3" xfId="23924" xr:uid="{00000000-0005-0000-0000-0000E2280000}"/>
    <cellStyle name="Migliaia [0] 13 5 3" xfId="15971" xr:uid="{00000000-0005-0000-0000-0000E3280000}"/>
    <cellStyle name="Migliaia [0] 13 5 4" xfId="21273" xr:uid="{00000000-0005-0000-0000-0000E4280000}"/>
    <cellStyle name="Migliaia [0] 13 6" xfId="12800" xr:uid="{00000000-0005-0000-0000-0000E5280000}"/>
    <cellStyle name="Migliaia [0] 13 6 2" xfId="18618" xr:uid="{00000000-0005-0000-0000-0000E6280000}"/>
    <cellStyle name="Migliaia [0] 13 6 3" xfId="23920" xr:uid="{00000000-0005-0000-0000-0000E7280000}"/>
    <cellStyle name="Migliaia [0] 13 7" xfId="15967" xr:uid="{00000000-0005-0000-0000-0000E8280000}"/>
    <cellStyle name="Migliaia [0] 13 8" xfId="21269" xr:uid="{00000000-0005-0000-0000-0000E9280000}"/>
    <cellStyle name="Migliaia [0] 13 9" xfId="1897" xr:uid="{00000000-0005-0000-0000-0000EA280000}"/>
    <cellStyle name="Migliaia [0] 14" xfId="136" xr:uid="{00000000-0005-0000-0000-0000EB280000}"/>
    <cellStyle name="Migliaia [0] 14 2" xfId="137" xr:uid="{00000000-0005-0000-0000-0000EC280000}"/>
    <cellStyle name="Migliaia [0] 14 2 2" xfId="1907" xr:uid="{00000000-0005-0000-0000-0000ED280000}"/>
    <cellStyle name="Migliaia [0] 14 2 3" xfId="1908" xr:uid="{00000000-0005-0000-0000-0000EE280000}"/>
    <cellStyle name="Migliaia [0] 14 2 3 2" xfId="12806" xr:uid="{00000000-0005-0000-0000-0000EF280000}"/>
    <cellStyle name="Migliaia [0] 14 2 3 2 2" xfId="18624" xr:uid="{00000000-0005-0000-0000-0000F0280000}"/>
    <cellStyle name="Migliaia [0] 14 2 3 2 3" xfId="23926" xr:uid="{00000000-0005-0000-0000-0000F1280000}"/>
    <cellStyle name="Migliaia [0] 14 2 3 3" xfId="15973" xr:uid="{00000000-0005-0000-0000-0000F2280000}"/>
    <cellStyle name="Migliaia [0] 14 2 3 4" xfId="21275" xr:uid="{00000000-0005-0000-0000-0000F3280000}"/>
    <cellStyle name="Migliaia [0] 14 2 4" xfId="1906" xr:uid="{00000000-0005-0000-0000-0000F4280000}"/>
    <cellStyle name="Migliaia [0] 14 3" xfId="1909" xr:uid="{00000000-0005-0000-0000-0000F5280000}"/>
    <cellStyle name="Migliaia [0] 14 3 2" xfId="1910" xr:uid="{00000000-0005-0000-0000-0000F6280000}"/>
    <cellStyle name="Migliaia [0] 14 3 2 2" xfId="12807" xr:uid="{00000000-0005-0000-0000-0000F7280000}"/>
    <cellStyle name="Migliaia [0] 14 3 2 2 2" xfId="18625" xr:uid="{00000000-0005-0000-0000-0000F8280000}"/>
    <cellStyle name="Migliaia [0] 14 3 2 2 3" xfId="23927" xr:uid="{00000000-0005-0000-0000-0000F9280000}"/>
    <cellStyle name="Migliaia [0] 14 3 2 3" xfId="15974" xr:uid="{00000000-0005-0000-0000-0000FA280000}"/>
    <cellStyle name="Migliaia [0] 14 3 2 4" xfId="21276" xr:uid="{00000000-0005-0000-0000-0000FB280000}"/>
    <cellStyle name="Migliaia [0] 14 4" xfId="1911" xr:uid="{00000000-0005-0000-0000-0000FC280000}"/>
    <cellStyle name="Migliaia [0] 14 4 2" xfId="11843" xr:uid="{00000000-0005-0000-0000-0000FD280000}"/>
    <cellStyle name="Migliaia [0] 14 4 2 2" xfId="15406" xr:uid="{00000000-0005-0000-0000-0000FE280000}"/>
    <cellStyle name="Migliaia [0] 14 4 2 2 2" xfId="20752" xr:uid="{00000000-0005-0000-0000-0000FF280000}"/>
    <cellStyle name="Migliaia [0] 14 4 2 2 3" xfId="26054" xr:uid="{00000000-0005-0000-0000-000000290000}"/>
    <cellStyle name="Migliaia [0] 14 4 2 3" xfId="18101" xr:uid="{00000000-0005-0000-0000-000001290000}"/>
    <cellStyle name="Migliaia [0] 14 4 2 4" xfId="23403" xr:uid="{00000000-0005-0000-0000-000002290000}"/>
    <cellStyle name="Migliaia [0] 14 4 3" xfId="12808" xr:uid="{00000000-0005-0000-0000-000003290000}"/>
    <cellStyle name="Migliaia [0] 14 4 3 2" xfId="18626" xr:uid="{00000000-0005-0000-0000-000004290000}"/>
    <cellStyle name="Migliaia [0] 14 4 3 3" xfId="23928" xr:uid="{00000000-0005-0000-0000-000005290000}"/>
    <cellStyle name="Migliaia [0] 14 4 4" xfId="15975" xr:uid="{00000000-0005-0000-0000-000006290000}"/>
    <cellStyle name="Migliaia [0] 14 4 5" xfId="21277" xr:uid="{00000000-0005-0000-0000-000007290000}"/>
    <cellStyle name="Migliaia [0] 14 5" xfId="1912" xr:uid="{00000000-0005-0000-0000-000008290000}"/>
    <cellStyle name="Migliaia [0] 14 5 2" xfId="12809" xr:uid="{00000000-0005-0000-0000-000009290000}"/>
    <cellStyle name="Migliaia [0] 14 5 2 2" xfId="18627" xr:uid="{00000000-0005-0000-0000-00000A290000}"/>
    <cellStyle name="Migliaia [0] 14 5 2 3" xfId="23929" xr:uid="{00000000-0005-0000-0000-00000B290000}"/>
    <cellStyle name="Migliaia [0] 14 5 3" xfId="15976" xr:uid="{00000000-0005-0000-0000-00000C290000}"/>
    <cellStyle name="Migliaia [0] 14 5 4" xfId="21278" xr:uid="{00000000-0005-0000-0000-00000D290000}"/>
    <cellStyle name="Migliaia [0] 14 6" xfId="12805" xr:uid="{00000000-0005-0000-0000-00000E290000}"/>
    <cellStyle name="Migliaia [0] 14 6 2" xfId="18623" xr:uid="{00000000-0005-0000-0000-00000F290000}"/>
    <cellStyle name="Migliaia [0] 14 6 3" xfId="23925" xr:uid="{00000000-0005-0000-0000-000010290000}"/>
    <cellStyle name="Migliaia [0] 14 7" xfId="15972" xr:uid="{00000000-0005-0000-0000-000011290000}"/>
    <cellStyle name="Migliaia [0] 14 8" xfId="21274" xr:uid="{00000000-0005-0000-0000-000012290000}"/>
    <cellStyle name="Migliaia [0] 14 9" xfId="1905" xr:uid="{00000000-0005-0000-0000-000013290000}"/>
    <cellStyle name="Migliaia [0] 15" xfId="138" xr:uid="{00000000-0005-0000-0000-000014290000}"/>
    <cellStyle name="Migliaia [0] 15 2" xfId="139" xr:uid="{00000000-0005-0000-0000-000015290000}"/>
    <cellStyle name="Migliaia [0] 15 2 2" xfId="1915" xr:uid="{00000000-0005-0000-0000-000016290000}"/>
    <cellStyle name="Migliaia [0] 15 2 3" xfId="1916" xr:uid="{00000000-0005-0000-0000-000017290000}"/>
    <cellStyle name="Migliaia [0] 15 2 3 2" xfId="12811" xr:uid="{00000000-0005-0000-0000-000018290000}"/>
    <cellStyle name="Migliaia [0] 15 2 3 2 2" xfId="18629" xr:uid="{00000000-0005-0000-0000-000019290000}"/>
    <cellStyle name="Migliaia [0] 15 2 3 2 3" xfId="23931" xr:uid="{00000000-0005-0000-0000-00001A290000}"/>
    <cellStyle name="Migliaia [0] 15 2 3 3" xfId="15978" xr:uid="{00000000-0005-0000-0000-00001B290000}"/>
    <cellStyle name="Migliaia [0] 15 2 3 4" xfId="21280" xr:uid="{00000000-0005-0000-0000-00001C290000}"/>
    <cellStyle name="Migliaia [0] 15 2 4" xfId="1914" xr:uid="{00000000-0005-0000-0000-00001D290000}"/>
    <cellStyle name="Migliaia [0] 15 3" xfId="1917" xr:uid="{00000000-0005-0000-0000-00001E290000}"/>
    <cellStyle name="Migliaia [0] 15 3 2" xfId="1918" xr:uid="{00000000-0005-0000-0000-00001F290000}"/>
    <cellStyle name="Migliaia [0] 15 3 2 2" xfId="12812" xr:uid="{00000000-0005-0000-0000-000020290000}"/>
    <cellStyle name="Migliaia [0] 15 3 2 2 2" xfId="18630" xr:uid="{00000000-0005-0000-0000-000021290000}"/>
    <cellStyle name="Migliaia [0] 15 3 2 2 3" xfId="23932" xr:uid="{00000000-0005-0000-0000-000022290000}"/>
    <cellStyle name="Migliaia [0] 15 3 2 3" xfId="15979" xr:uid="{00000000-0005-0000-0000-000023290000}"/>
    <cellStyle name="Migliaia [0] 15 3 2 4" xfId="21281" xr:uid="{00000000-0005-0000-0000-000024290000}"/>
    <cellStyle name="Migliaia [0] 15 4" xfId="1919" xr:uid="{00000000-0005-0000-0000-000025290000}"/>
    <cellStyle name="Migliaia [0] 15 4 2" xfId="11844" xr:uid="{00000000-0005-0000-0000-000026290000}"/>
    <cellStyle name="Migliaia [0] 15 4 2 2" xfId="15407" xr:uid="{00000000-0005-0000-0000-000027290000}"/>
    <cellStyle name="Migliaia [0] 15 4 2 2 2" xfId="20753" xr:uid="{00000000-0005-0000-0000-000028290000}"/>
    <cellStyle name="Migliaia [0] 15 4 2 2 3" xfId="26055" xr:uid="{00000000-0005-0000-0000-000029290000}"/>
    <cellStyle name="Migliaia [0] 15 4 2 3" xfId="18102" xr:uid="{00000000-0005-0000-0000-00002A290000}"/>
    <cellStyle name="Migliaia [0] 15 4 2 4" xfId="23404" xr:uid="{00000000-0005-0000-0000-00002B290000}"/>
    <cellStyle name="Migliaia [0] 15 4 3" xfId="12813" xr:uid="{00000000-0005-0000-0000-00002C290000}"/>
    <cellStyle name="Migliaia [0] 15 4 3 2" xfId="18631" xr:uid="{00000000-0005-0000-0000-00002D290000}"/>
    <cellStyle name="Migliaia [0] 15 4 3 3" xfId="23933" xr:uid="{00000000-0005-0000-0000-00002E290000}"/>
    <cellStyle name="Migliaia [0] 15 4 4" xfId="15980" xr:uid="{00000000-0005-0000-0000-00002F290000}"/>
    <cellStyle name="Migliaia [0] 15 4 5" xfId="21282" xr:uid="{00000000-0005-0000-0000-000030290000}"/>
    <cellStyle name="Migliaia [0] 15 5" xfId="1920" xr:uid="{00000000-0005-0000-0000-000031290000}"/>
    <cellStyle name="Migliaia [0] 15 5 2" xfId="12814" xr:uid="{00000000-0005-0000-0000-000032290000}"/>
    <cellStyle name="Migliaia [0] 15 5 2 2" xfId="18632" xr:uid="{00000000-0005-0000-0000-000033290000}"/>
    <cellStyle name="Migliaia [0] 15 5 2 3" xfId="23934" xr:uid="{00000000-0005-0000-0000-000034290000}"/>
    <cellStyle name="Migliaia [0] 15 5 3" xfId="15981" xr:uid="{00000000-0005-0000-0000-000035290000}"/>
    <cellStyle name="Migliaia [0] 15 5 4" xfId="21283" xr:uid="{00000000-0005-0000-0000-000036290000}"/>
    <cellStyle name="Migliaia [0] 15 6" xfId="12810" xr:uid="{00000000-0005-0000-0000-000037290000}"/>
    <cellStyle name="Migliaia [0] 15 6 2" xfId="18628" xr:uid="{00000000-0005-0000-0000-000038290000}"/>
    <cellStyle name="Migliaia [0] 15 6 3" xfId="23930" xr:uid="{00000000-0005-0000-0000-000039290000}"/>
    <cellStyle name="Migliaia [0] 15 7" xfId="15977" xr:uid="{00000000-0005-0000-0000-00003A290000}"/>
    <cellStyle name="Migliaia [0] 15 8" xfId="21279" xr:uid="{00000000-0005-0000-0000-00003B290000}"/>
    <cellStyle name="Migliaia [0] 15 9" xfId="1913" xr:uid="{00000000-0005-0000-0000-00003C290000}"/>
    <cellStyle name="Migliaia [0] 16" xfId="140" xr:uid="{00000000-0005-0000-0000-00003D290000}"/>
    <cellStyle name="Migliaia [0] 16 2" xfId="141" xr:uid="{00000000-0005-0000-0000-00003E290000}"/>
    <cellStyle name="Migliaia [0] 16 2 2" xfId="1923" xr:uid="{00000000-0005-0000-0000-00003F290000}"/>
    <cellStyle name="Migliaia [0] 16 2 3" xfId="1924" xr:uid="{00000000-0005-0000-0000-000040290000}"/>
    <cellStyle name="Migliaia [0] 16 2 3 2" xfId="12816" xr:uid="{00000000-0005-0000-0000-000041290000}"/>
    <cellStyle name="Migliaia [0] 16 2 3 2 2" xfId="18634" xr:uid="{00000000-0005-0000-0000-000042290000}"/>
    <cellStyle name="Migliaia [0] 16 2 3 2 3" xfId="23936" xr:uid="{00000000-0005-0000-0000-000043290000}"/>
    <cellStyle name="Migliaia [0] 16 2 3 3" xfId="15983" xr:uid="{00000000-0005-0000-0000-000044290000}"/>
    <cellStyle name="Migliaia [0] 16 2 3 4" xfId="21285" xr:uid="{00000000-0005-0000-0000-000045290000}"/>
    <cellStyle name="Migliaia [0] 16 2 4" xfId="1922" xr:uid="{00000000-0005-0000-0000-000046290000}"/>
    <cellStyle name="Migliaia [0] 16 3" xfId="1925" xr:uid="{00000000-0005-0000-0000-000047290000}"/>
    <cellStyle name="Migliaia [0] 16 3 2" xfId="1926" xr:uid="{00000000-0005-0000-0000-000048290000}"/>
    <cellStyle name="Migliaia [0] 16 3 2 2" xfId="12817" xr:uid="{00000000-0005-0000-0000-000049290000}"/>
    <cellStyle name="Migliaia [0] 16 3 2 2 2" xfId="18635" xr:uid="{00000000-0005-0000-0000-00004A290000}"/>
    <cellStyle name="Migliaia [0] 16 3 2 2 3" xfId="23937" xr:uid="{00000000-0005-0000-0000-00004B290000}"/>
    <cellStyle name="Migliaia [0] 16 3 2 3" xfId="15984" xr:uid="{00000000-0005-0000-0000-00004C290000}"/>
    <cellStyle name="Migliaia [0] 16 3 2 4" xfId="21286" xr:uid="{00000000-0005-0000-0000-00004D290000}"/>
    <cellStyle name="Migliaia [0] 16 4" xfId="1927" xr:uid="{00000000-0005-0000-0000-00004E290000}"/>
    <cellStyle name="Migliaia [0] 16 4 2" xfId="11845" xr:uid="{00000000-0005-0000-0000-00004F290000}"/>
    <cellStyle name="Migliaia [0] 16 4 2 2" xfId="15408" xr:uid="{00000000-0005-0000-0000-000050290000}"/>
    <cellStyle name="Migliaia [0] 16 4 2 2 2" xfId="20754" xr:uid="{00000000-0005-0000-0000-000051290000}"/>
    <cellStyle name="Migliaia [0] 16 4 2 2 3" xfId="26056" xr:uid="{00000000-0005-0000-0000-000052290000}"/>
    <cellStyle name="Migliaia [0] 16 4 2 3" xfId="18103" xr:uid="{00000000-0005-0000-0000-000053290000}"/>
    <cellStyle name="Migliaia [0] 16 4 2 4" xfId="23405" xr:uid="{00000000-0005-0000-0000-000054290000}"/>
    <cellStyle name="Migliaia [0] 16 4 3" xfId="12818" xr:uid="{00000000-0005-0000-0000-000055290000}"/>
    <cellStyle name="Migliaia [0] 16 4 3 2" xfId="18636" xr:uid="{00000000-0005-0000-0000-000056290000}"/>
    <cellStyle name="Migliaia [0] 16 4 3 3" xfId="23938" xr:uid="{00000000-0005-0000-0000-000057290000}"/>
    <cellStyle name="Migliaia [0] 16 4 4" xfId="15985" xr:uid="{00000000-0005-0000-0000-000058290000}"/>
    <cellStyle name="Migliaia [0] 16 4 5" xfId="21287" xr:uid="{00000000-0005-0000-0000-000059290000}"/>
    <cellStyle name="Migliaia [0] 16 5" xfId="1928" xr:uid="{00000000-0005-0000-0000-00005A290000}"/>
    <cellStyle name="Migliaia [0] 16 5 2" xfId="12819" xr:uid="{00000000-0005-0000-0000-00005B290000}"/>
    <cellStyle name="Migliaia [0] 16 5 2 2" xfId="18637" xr:uid="{00000000-0005-0000-0000-00005C290000}"/>
    <cellStyle name="Migliaia [0] 16 5 2 3" xfId="23939" xr:uid="{00000000-0005-0000-0000-00005D290000}"/>
    <cellStyle name="Migliaia [0] 16 5 3" xfId="15986" xr:uid="{00000000-0005-0000-0000-00005E290000}"/>
    <cellStyle name="Migliaia [0] 16 5 4" xfId="21288" xr:uid="{00000000-0005-0000-0000-00005F290000}"/>
    <cellStyle name="Migliaia [0] 16 6" xfId="12815" xr:uid="{00000000-0005-0000-0000-000060290000}"/>
    <cellStyle name="Migliaia [0] 16 6 2" xfId="18633" xr:uid="{00000000-0005-0000-0000-000061290000}"/>
    <cellStyle name="Migliaia [0] 16 6 3" xfId="23935" xr:uid="{00000000-0005-0000-0000-000062290000}"/>
    <cellStyle name="Migliaia [0] 16 7" xfId="15982" xr:uid="{00000000-0005-0000-0000-000063290000}"/>
    <cellStyle name="Migliaia [0] 16 8" xfId="21284" xr:uid="{00000000-0005-0000-0000-000064290000}"/>
    <cellStyle name="Migliaia [0] 16 9" xfId="1921" xr:uid="{00000000-0005-0000-0000-000065290000}"/>
    <cellStyle name="Migliaia [0] 17" xfId="142" xr:uid="{00000000-0005-0000-0000-000066290000}"/>
    <cellStyle name="Migliaia [0] 17 2" xfId="143" xr:uid="{00000000-0005-0000-0000-000067290000}"/>
    <cellStyle name="Migliaia [0] 17 2 2" xfId="1931" xr:uid="{00000000-0005-0000-0000-000068290000}"/>
    <cellStyle name="Migliaia [0] 17 2 3" xfId="1932" xr:uid="{00000000-0005-0000-0000-000069290000}"/>
    <cellStyle name="Migliaia [0] 17 2 3 2" xfId="12821" xr:uid="{00000000-0005-0000-0000-00006A290000}"/>
    <cellStyle name="Migliaia [0] 17 2 3 2 2" xfId="18639" xr:uid="{00000000-0005-0000-0000-00006B290000}"/>
    <cellStyle name="Migliaia [0] 17 2 3 2 3" xfId="23941" xr:uid="{00000000-0005-0000-0000-00006C290000}"/>
    <cellStyle name="Migliaia [0] 17 2 3 3" xfId="15988" xr:uid="{00000000-0005-0000-0000-00006D290000}"/>
    <cellStyle name="Migliaia [0] 17 2 3 4" xfId="21290" xr:uid="{00000000-0005-0000-0000-00006E290000}"/>
    <cellStyle name="Migliaia [0] 17 2 4" xfId="1930" xr:uid="{00000000-0005-0000-0000-00006F290000}"/>
    <cellStyle name="Migliaia [0] 17 3" xfId="1933" xr:uid="{00000000-0005-0000-0000-000070290000}"/>
    <cellStyle name="Migliaia [0] 17 3 2" xfId="1934" xr:uid="{00000000-0005-0000-0000-000071290000}"/>
    <cellStyle name="Migliaia [0] 17 3 2 2" xfId="12822" xr:uid="{00000000-0005-0000-0000-000072290000}"/>
    <cellStyle name="Migliaia [0] 17 3 2 2 2" xfId="18640" xr:uid="{00000000-0005-0000-0000-000073290000}"/>
    <cellStyle name="Migliaia [0] 17 3 2 2 3" xfId="23942" xr:uid="{00000000-0005-0000-0000-000074290000}"/>
    <cellStyle name="Migliaia [0] 17 3 2 3" xfId="15989" xr:uid="{00000000-0005-0000-0000-000075290000}"/>
    <cellStyle name="Migliaia [0] 17 3 2 4" xfId="21291" xr:uid="{00000000-0005-0000-0000-000076290000}"/>
    <cellStyle name="Migliaia [0] 17 4" xfId="1935" xr:uid="{00000000-0005-0000-0000-000077290000}"/>
    <cellStyle name="Migliaia [0] 17 4 2" xfId="11846" xr:uid="{00000000-0005-0000-0000-000078290000}"/>
    <cellStyle name="Migliaia [0] 17 4 2 2" xfId="15409" xr:uid="{00000000-0005-0000-0000-000079290000}"/>
    <cellStyle name="Migliaia [0] 17 4 2 2 2" xfId="20755" xr:uid="{00000000-0005-0000-0000-00007A290000}"/>
    <cellStyle name="Migliaia [0] 17 4 2 2 3" xfId="26057" xr:uid="{00000000-0005-0000-0000-00007B290000}"/>
    <cellStyle name="Migliaia [0] 17 4 2 3" xfId="18104" xr:uid="{00000000-0005-0000-0000-00007C290000}"/>
    <cellStyle name="Migliaia [0] 17 4 2 4" xfId="23406" xr:uid="{00000000-0005-0000-0000-00007D290000}"/>
    <cellStyle name="Migliaia [0] 17 4 3" xfId="12823" xr:uid="{00000000-0005-0000-0000-00007E290000}"/>
    <cellStyle name="Migliaia [0] 17 4 3 2" xfId="18641" xr:uid="{00000000-0005-0000-0000-00007F290000}"/>
    <cellStyle name="Migliaia [0] 17 4 3 3" xfId="23943" xr:uid="{00000000-0005-0000-0000-000080290000}"/>
    <cellStyle name="Migliaia [0] 17 4 4" xfId="15990" xr:uid="{00000000-0005-0000-0000-000081290000}"/>
    <cellStyle name="Migliaia [0] 17 4 5" xfId="21292" xr:uid="{00000000-0005-0000-0000-000082290000}"/>
    <cellStyle name="Migliaia [0] 17 5" xfId="1936" xr:uid="{00000000-0005-0000-0000-000083290000}"/>
    <cellStyle name="Migliaia [0] 17 5 2" xfId="12824" xr:uid="{00000000-0005-0000-0000-000084290000}"/>
    <cellStyle name="Migliaia [0] 17 5 2 2" xfId="18642" xr:uid="{00000000-0005-0000-0000-000085290000}"/>
    <cellStyle name="Migliaia [0] 17 5 2 3" xfId="23944" xr:uid="{00000000-0005-0000-0000-000086290000}"/>
    <cellStyle name="Migliaia [0] 17 5 3" xfId="15991" xr:uid="{00000000-0005-0000-0000-000087290000}"/>
    <cellStyle name="Migliaia [0] 17 5 4" xfId="21293" xr:uid="{00000000-0005-0000-0000-000088290000}"/>
    <cellStyle name="Migliaia [0] 17 6" xfId="12820" xr:uid="{00000000-0005-0000-0000-000089290000}"/>
    <cellStyle name="Migliaia [0] 17 6 2" xfId="18638" xr:uid="{00000000-0005-0000-0000-00008A290000}"/>
    <cellStyle name="Migliaia [0] 17 6 3" xfId="23940" xr:uid="{00000000-0005-0000-0000-00008B290000}"/>
    <cellStyle name="Migliaia [0] 17 7" xfId="15987" xr:uid="{00000000-0005-0000-0000-00008C290000}"/>
    <cellStyle name="Migliaia [0] 17 8" xfId="21289" xr:uid="{00000000-0005-0000-0000-00008D290000}"/>
    <cellStyle name="Migliaia [0] 17 9" xfId="1929" xr:uid="{00000000-0005-0000-0000-00008E290000}"/>
    <cellStyle name="Migliaia [0] 18" xfId="144" xr:uid="{00000000-0005-0000-0000-00008F290000}"/>
    <cellStyle name="Migliaia [0] 18 2" xfId="145" xr:uid="{00000000-0005-0000-0000-000090290000}"/>
    <cellStyle name="Migliaia [0] 18 2 2" xfId="1939" xr:uid="{00000000-0005-0000-0000-000091290000}"/>
    <cellStyle name="Migliaia [0] 18 2 3" xfId="1940" xr:uid="{00000000-0005-0000-0000-000092290000}"/>
    <cellStyle name="Migliaia [0] 18 2 3 2" xfId="12826" xr:uid="{00000000-0005-0000-0000-000093290000}"/>
    <cellStyle name="Migliaia [0] 18 2 3 2 2" xfId="18644" xr:uid="{00000000-0005-0000-0000-000094290000}"/>
    <cellStyle name="Migliaia [0] 18 2 3 2 3" xfId="23946" xr:uid="{00000000-0005-0000-0000-000095290000}"/>
    <cellStyle name="Migliaia [0] 18 2 3 3" xfId="15993" xr:uid="{00000000-0005-0000-0000-000096290000}"/>
    <cellStyle name="Migliaia [0] 18 2 3 4" xfId="21295" xr:uid="{00000000-0005-0000-0000-000097290000}"/>
    <cellStyle name="Migliaia [0] 18 2 4" xfId="1938" xr:uid="{00000000-0005-0000-0000-000098290000}"/>
    <cellStyle name="Migliaia [0] 18 3" xfId="1941" xr:uid="{00000000-0005-0000-0000-000099290000}"/>
    <cellStyle name="Migliaia [0] 18 3 2" xfId="1942" xr:uid="{00000000-0005-0000-0000-00009A290000}"/>
    <cellStyle name="Migliaia [0] 18 3 2 2" xfId="12827" xr:uid="{00000000-0005-0000-0000-00009B290000}"/>
    <cellStyle name="Migliaia [0] 18 3 2 2 2" xfId="18645" xr:uid="{00000000-0005-0000-0000-00009C290000}"/>
    <cellStyle name="Migliaia [0] 18 3 2 2 3" xfId="23947" xr:uid="{00000000-0005-0000-0000-00009D290000}"/>
    <cellStyle name="Migliaia [0] 18 3 2 3" xfId="15994" xr:uid="{00000000-0005-0000-0000-00009E290000}"/>
    <cellStyle name="Migliaia [0] 18 3 2 4" xfId="21296" xr:uid="{00000000-0005-0000-0000-00009F290000}"/>
    <cellStyle name="Migliaia [0] 18 4" xfId="1943" xr:uid="{00000000-0005-0000-0000-0000A0290000}"/>
    <cellStyle name="Migliaia [0] 18 4 2" xfId="11847" xr:uid="{00000000-0005-0000-0000-0000A1290000}"/>
    <cellStyle name="Migliaia [0] 18 4 2 2" xfId="15410" xr:uid="{00000000-0005-0000-0000-0000A2290000}"/>
    <cellStyle name="Migliaia [0] 18 4 2 2 2" xfId="20756" xr:uid="{00000000-0005-0000-0000-0000A3290000}"/>
    <cellStyle name="Migliaia [0] 18 4 2 2 3" xfId="26058" xr:uid="{00000000-0005-0000-0000-0000A4290000}"/>
    <cellStyle name="Migliaia [0] 18 4 2 3" xfId="18105" xr:uid="{00000000-0005-0000-0000-0000A5290000}"/>
    <cellStyle name="Migliaia [0] 18 4 2 4" xfId="23407" xr:uid="{00000000-0005-0000-0000-0000A6290000}"/>
    <cellStyle name="Migliaia [0] 18 4 3" xfId="12828" xr:uid="{00000000-0005-0000-0000-0000A7290000}"/>
    <cellStyle name="Migliaia [0] 18 4 3 2" xfId="18646" xr:uid="{00000000-0005-0000-0000-0000A8290000}"/>
    <cellStyle name="Migliaia [0] 18 4 3 3" xfId="23948" xr:uid="{00000000-0005-0000-0000-0000A9290000}"/>
    <cellStyle name="Migliaia [0] 18 4 4" xfId="15995" xr:uid="{00000000-0005-0000-0000-0000AA290000}"/>
    <cellStyle name="Migliaia [0] 18 4 5" xfId="21297" xr:uid="{00000000-0005-0000-0000-0000AB290000}"/>
    <cellStyle name="Migliaia [0] 18 5" xfId="1944" xr:uid="{00000000-0005-0000-0000-0000AC290000}"/>
    <cellStyle name="Migliaia [0] 18 5 2" xfId="12829" xr:uid="{00000000-0005-0000-0000-0000AD290000}"/>
    <cellStyle name="Migliaia [0] 18 5 2 2" xfId="18647" xr:uid="{00000000-0005-0000-0000-0000AE290000}"/>
    <cellStyle name="Migliaia [0] 18 5 2 3" xfId="23949" xr:uid="{00000000-0005-0000-0000-0000AF290000}"/>
    <cellStyle name="Migliaia [0] 18 5 3" xfId="15996" xr:uid="{00000000-0005-0000-0000-0000B0290000}"/>
    <cellStyle name="Migliaia [0] 18 5 4" xfId="21298" xr:uid="{00000000-0005-0000-0000-0000B1290000}"/>
    <cellStyle name="Migliaia [0] 18 6" xfId="12825" xr:uid="{00000000-0005-0000-0000-0000B2290000}"/>
    <cellStyle name="Migliaia [0] 18 6 2" xfId="18643" xr:uid="{00000000-0005-0000-0000-0000B3290000}"/>
    <cellStyle name="Migliaia [0] 18 6 3" xfId="23945" xr:uid="{00000000-0005-0000-0000-0000B4290000}"/>
    <cellStyle name="Migliaia [0] 18 7" xfId="15992" xr:uid="{00000000-0005-0000-0000-0000B5290000}"/>
    <cellStyle name="Migliaia [0] 18 8" xfId="21294" xr:uid="{00000000-0005-0000-0000-0000B6290000}"/>
    <cellStyle name="Migliaia [0] 18 9" xfId="1937" xr:uid="{00000000-0005-0000-0000-0000B7290000}"/>
    <cellStyle name="Migliaia [0] 19" xfId="146" xr:uid="{00000000-0005-0000-0000-0000B8290000}"/>
    <cellStyle name="Migliaia [0] 19 2" xfId="147" xr:uid="{00000000-0005-0000-0000-0000B9290000}"/>
    <cellStyle name="Migliaia [0] 19 2 2" xfId="1947" xr:uid="{00000000-0005-0000-0000-0000BA290000}"/>
    <cellStyle name="Migliaia [0] 19 2 3" xfId="1948" xr:uid="{00000000-0005-0000-0000-0000BB290000}"/>
    <cellStyle name="Migliaia [0] 19 2 3 2" xfId="12831" xr:uid="{00000000-0005-0000-0000-0000BC290000}"/>
    <cellStyle name="Migliaia [0] 19 2 3 2 2" xfId="18649" xr:uid="{00000000-0005-0000-0000-0000BD290000}"/>
    <cellStyle name="Migliaia [0] 19 2 3 2 3" xfId="23951" xr:uid="{00000000-0005-0000-0000-0000BE290000}"/>
    <cellStyle name="Migliaia [0] 19 2 3 3" xfId="15998" xr:uid="{00000000-0005-0000-0000-0000BF290000}"/>
    <cellStyle name="Migliaia [0] 19 2 3 4" xfId="21300" xr:uid="{00000000-0005-0000-0000-0000C0290000}"/>
    <cellStyle name="Migliaia [0] 19 2 4" xfId="1946" xr:uid="{00000000-0005-0000-0000-0000C1290000}"/>
    <cellStyle name="Migliaia [0] 19 3" xfId="1949" xr:uid="{00000000-0005-0000-0000-0000C2290000}"/>
    <cellStyle name="Migliaia [0] 19 3 2" xfId="1950" xr:uid="{00000000-0005-0000-0000-0000C3290000}"/>
    <cellStyle name="Migliaia [0] 19 3 2 2" xfId="12832" xr:uid="{00000000-0005-0000-0000-0000C4290000}"/>
    <cellStyle name="Migliaia [0] 19 3 2 2 2" xfId="18650" xr:uid="{00000000-0005-0000-0000-0000C5290000}"/>
    <cellStyle name="Migliaia [0] 19 3 2 2 3" xfId="23952" xr:uid="{00000000-0005-0000-0000-0000C6290000}"/>
    <cellStyle name="Migliaia [0] 19 3 2 3" xfId="15999" xr:uid="{00000000-0005-0000-0000-0000C7290000}"/>
    <cellStyle name="Migliaia [0] 19 3 2 4" xfId="21301" xr:uid="{00000000-0005-0000-0000-0000C8290000}"/>
    <cellStyle name="Migliaia [0] 19 4" xfId="1951" xr:uid="{00000000-0005-0000-0000-0000C9290000}"/>
    <cellStyle name="Migliaia [0] 19 4 2" xfId="11848" xr:uid="{00000000-0005-0000-0000-0000CA290000}"/>
    <cellStyle name="Migliaia [0] 19 4 2 2" xfId="15411" xr:uid="{00000000-0005-0000-0000-0000CB290000}"/>
    <cellStyle name="Migliaia [0] 19 4 2 2 2" xfId="20757" xr:uid="{00000000-0005-0000-0000-0000CC290000}"/>
    <cellStyle name="Migliaia [0] 19 4 2 2 3" xfId="26059" xr:uid="{00000000-0005-0000-0000-0000CD290000}"/>
    <cellStyle name="Migliaia [0] 19 4 2 3" xfId="18106" xr:uid="{00000000-0005-0000-0000-0000CE290000}"/>
    <cellStyle name="Migliaia [0] 19 4 2 4" xfId="23408" xr:uid="{00000000-0005-0000-0000-0000CF290000}"/>
    <cellStyle name="Migliaia [0] 19 4 3" xfId="12833" xr:uid="{00000000-0005-0000-0000-0000D0290000}"/>
    <cellStyle name="Migliaia [0] 19 4 3 2" xfId="18651" xr:uid="{00000000-0005-0000-0000-0000D1290000}"/>
    <cellStyle name="Migliaia [0] 19 4 3 3" xfId="23953" xr:uid="{00000000-0005-0000-0000-0000D2290000}"/>
    <cellStyle name="Migliaia [0] 19 4 4" xfId="16000" xr:uid="{00000000-0005-0000-0000-0000D3290000}"/>
    <cellStyle name="Migliaia [0] 19 4 5" xfId="21302" xr:uid="{00000000-0005-0000-0000-0000D4290000}"/>
    <cellStyle name="Migliaia [0] 19 5" xfId="1952" xr:uid="{00000000-0005-0000-0000-0000D5290000}"/>
    <cellStyle name="Migliaia [0] 19 5 2" xfId="12834" xr:uid="{00000000-0005-0000-0000-0000D6290000}"/>
    <cellStyle name="Migliaia [0] 19 5 2 2" xfId="18652" xr:uid="{00000000-0005-0000-0000-0000D7290000}"/>
    <cellStyle name="Migliaia [0] 19 5 2 3" xfId="23954" xr:uid="{00000000-0005-0000-0000-0000D8290000}"/>
    <cellStyle name="Migliaia [0] 19 5 3" xfId="16001" xr:uid="{00000000-0005-0000-0000-0000D9290000}"/>
    <cellStyle name="Migliaia [0] 19 5 4" xfId="21303" xr:uid="{00000000-0005-0000-0000-0000DA290000}"/>
    <cellStyle name="Migliaia [0] 19 6" xfId="12830" xr:uid="{00000000-0005-0000-0000-0000DB290000}"/>
    <cellStyle name="Migliaia [0] 19 6 2" xfId="18648" xr:uid="{00000000-0005-0000-0000-0000DC290000}"/>
    <cellStyle name="Migliaia [0] 19 6 3" xfId="23950" xr:uid="{00000000-0005-0000-0000-0000DD290000}"/>
    <cellStyle name="Migliaia [0] 19 7" xfId="15997" xr:uid="{00000000-0005-0000-0000-0000DE290000}"/>
    <cellStyle name="Migliaia [0] 19 8" xfId="21299" xr:uid="{00000000-0005-0000-0000-0000DF290000}"/>
    <cellStyle name="Migliaia [0] 19 9" xfId="1945" xr:uid="{00000000-0005-0000-0000-0000E0290000}"/>
    <cellStyle name="Migliaia [0] 2" xfId="148" xr:uid="{00000000-0005-0000-0000-0000E1290000}"/>
    <cellStyle name="Migliaia [0] 2 2" xfId="149" xr:uid="{00000000-0005-0000-0000-0000E2290000}"/>
    <cellStyle name="Migliaia [0] 2 2 2" xfId="1955" xr:uid="{00000000-0005-0000-0000-0000E3290000}"/>
    <cellStyle name="Migliaia [0] 2 2 3" xfId="1956" xr:uid="{00000000-0005-0000-0000-0000E4290000}"/>
    <cellStyle name="Migliaia [0] 2 2 3 2" xfId="12836" xr:uid="{00000000-0005-0000-0000-0000E5290000}"/>
    <cellStyle name="Migliaia [0] 2 2 3 2 2" xfId="18654" xr:uid="{00000000-0005-0000-0000-0000E6290000}"/>
    <cellStyle name="Migliaia [0] 2 2 3 2 3" xfId="23956" xr:uid="{00000000-0005-0000-0000-0000E7290000}"/>
    <cellStyle name="Migliaia [0] 2 2 3 3" xfId="16003" xr:uid="{00000000-0005-0000-0000-0000E8290000}"/>
    <cellStyle name="Migliaia [0] 2 2 3 4" xfId="21305" xr:uid="{00000000-0005-0000-0000-0000E9290000}"/>
    <cellStyle name="Migliaia [0] 2 2 4" xfId="1954" xr:uid="{00000000-0005-0000-0000-0000EA290000}"/>
    <cellStyle name="Migliaia [0] 2 3" xfId="1957" xr:uid="{00000000-0005-0000-0000-0000EB290000}"/>
    <cellStyle name="Migliaia [0] 2 3 2" xfId="1958" xr:uid="{00000000-0005-0000-0000-0000EC290000}"/>
    <cellStyle name="Migliaia [0] 2 3 2 2" xfId="12837" xr:uid="{00000000-0005-0000-0000-0000ED290000}"/>
    <cellStyle name="Migliaia [0] 2 3 2 2 2" xfId="18655" xr:uid="{00000000-0005-0000-0000-0000EE290000}"/>
    <cellStyle name="Migliaia [0] 2 3 2 2 3" xfId="23957" xr:uid="{00000000-0005-0000-0000-0000EF290000}"/>
    <cellStyle name="Migliaia [0] 2 3 2 3" xfId="16004" xr:uid="{00000000-0005-0000-0000-0000F0290000}"/>
    <cellStyle name="Migliaia [0] 2 3 2 4" xfId="21306" xr:uid="{00000000-0005-0000-0000-0000F1290000}"/>
    <cellStyle name="Migliaia [0] 2 4" xfId="1959" xr:uid="{00000000-0005-0000-0000-0000F2290000}"/>
    <cellStyle name="Migliaia [0] 2 4 2" xfId="11849" xr:uid="{00000000-0005-0000-0000-0000F3290000}"/>
    <cellStyle name="Migliaia [0] 2 4 2 2" xfId="15412" xr:uid="{00000000-0005-0000-0000-0000F4290000}"/>
    <cellStyle name="Migliaia [0] 2 4 2 2 2" xfId="20758" xr:uid="{00000000-0005-0000-0000-0000F5290000}"/>
    <cellStyle name="Migliaia [0] 2 4 2 2 3" xfId="26060" xr:uid="{00000000-0005-0000-0000-0000F6290000}"/>
    <cellStyle name="Migliaia [0] 2 4 2 3" xfId="18107" xr:uid="{00000000-0005-0000-0000-0000F7290000}"/>
    <cellStyle name="Migliaia [0] 2 4 2 4" xfId="23409" xr:uid="{00000000-0005-0000-0000-0000F8290000}"/>
    <cellStyle name="Migliaia [0] 2 4 3" xfId="12838" xr:uid="{00000000-0005-0000-0000-0000F9290000}"/>
    <cellStyle name="Migliaia [0] 2 4 3 2" xfId="18656" xr:uid="{00000000-0005-0000-0000-0000FA290000}"/>
    <cellStyle name="Migliaia [0] 2 4 3 3" xfId="23958" xr:uid="{00000000-0005-0000-0000-0000FB290000}"/>
    <cellStyle name="Migliaia [0] 2 4 4" xfId="16005" xr:uid="{00000000-0005-0000-0000-0000FC290000}"/>
    <cellStyle name="Migliaia [0] 2 4 5" xfId="21307" xr:uid="{00000000-0005-0000-0000-0000FD290000}"/>
    <cellStyle name="Migliaia [0] 2 5" xfId="1960" xr:uid="{00000000-0005-0000-0000-0000FE290000}"/>
    <cellStyle name="Migliaia [0] 2 5 2" xfId="12839" xr:uid="{00000000-0005-0000-0000-0000FF290000}"/>
    <cellStyle name="Migliaia [0] 2 5 2 2" xfId="18657" xr:uid="{00000000-0005-0000-0000-0000002A0000}"/>
    <cellStyle name="Migliaia [0] 2 5 2 3" xfId="23959" xr:uid="{00000000-0005-0000-0000-0000012A0000}"/>
    <cellStyle name="Migliaia [0] 2 5 3" xfId="16006" xr:uid="{00000000-0005-0000-0000-0000022A0000}"/>
    <cellStyle name="Migliaia [0] 2 5 4" xfId="21308" xr:uid="{00000000-0005-0000-0000-0000032A0000}"/>
    <cellStyle name="Migliaia [0] 2 6" xfId="12835" xr:uid="{00000000-0005-0000-0000-0000042A0000}"/>
    <cellStyle name="Migliaia [0] 2 6 2" xfId="18653" xr:uid="{00000000-0005-0000-0000-0000052A0000}"/>
    <cellStyle name="Migliaia [0] 2 6 3" xfId="23955" xr:uid="{00000000-0005-0000-0000-0000062A0000}"/>
    <cellStyle name="Migliaia [0] 2 7" xfId="16002" xr:uid="{00000000-0005-0000-0000-0000072A0000}"/>
    <cellStyle name="Migliaia [0] 2 8" xfId="21304" xr:uid="{00000000-0005-0000-0000-0000082A0000}"/>
    <cellStyle name="Migliaia [0] 2 9" xfId="1953" xr:uid="{00000000-0005-0000-0000-0000092A0000}"/>
    <cellStyle name="Migliaia [0] 20" xfId="150" xr:uid="{00000000-0005-0000-0000-00000A2A0000}"/>
    <cellStyle name="Migliaia [0] 20 2" xfId="151" xr:uid="{00000000-0005-0000-0000-00000B2A0000}"/>
    <cellStyle name="Migliaia [0] 20 2 2" xfId="1963" xr:uid="{00000000-0005-0000-0000-00000C2A0000}"/>
    <cellStyle name="Migliaia [0] 20 2 3" xfId="1964" xr:uid="{00000000-0005-0000-0000-00000D2A0000}"/>
    <cellStyle name="Migliaia [0] 20 2 3 2" xfId="12841" xr:uid="{00000000-0005-0000-0000-00000E2A0000}"/>
    <cellStyle name="Migliaia [0] 20 2 3 2 2" xfId="18659" xr:uid="{00000000-0005-0000-0000-00000F2A0000}"/>
    <cellStyle name="Migliaia [0] 20 2 3 2 3" xfId="23961" xr:uid="{00000000-0005-0000-0000-0000102A0000}"/>
    <cellStyle name="Migliaia [0] 20 2 3 3" xfId="16008" xr:uid="{00000000-0005-0000-0000-0000112A0000}"/>
    <cellStyle name="Migliaia [0] 20 2 3 4" xfId="21310" xr:uid="{00000000-0005-0000-0000-0000122A0000}"/>
    <cellStyle name="Migliaia [0] 20 2 4" xfId="1962" xr:uid="{00000000-0005-0000-0000-0000132A0000}"/>
    <cellStyle name="Migliaia [0] 20 3" xfId="1965" xr:uid="{00000000-0005-0000-0000-0000142A0000}"/>
    <cellStyle name="Migliaia [0] 20 3 2" xfId="1966" xr:uid="{00000000-0005-0000-0000-0000152A0000}"/>
    <cellStyle name="Migliaia [0] 20 3 2 2" xfId="12842" xr:uid="{00000000-0005-0000-0000-0000162A0000}"/>
    <cellStyle name="Migliaia [0] 20 3 2 2 2" xfId="18660" xr:uid="{00000000-0005-0000-0000-0000172A0000}"/>
    <cellStyle name="Migliaia [0] 20 3 2 2 3" xfId="23962" xr:uid="{00000000-0005-0000-0000-0000182A0000}"/>
    <cellStyle name="Migliaia [0] 20 3 2 3" xfId="16009" xr:uid="{00000000-0005-0000-0000-0000192A0000}"/>
    <cellStyle name="Migliaia [0] 20 3 2 4" xfId="21311" xr:uid="{00000000-0005-0000-0000-00001A2A0000}"/>
    <cellStyle name="Migliaia [0] 20 4" xfId="1967" xr:uid="{00000000-0005-0000-0000-00001B2A0000}"/>
    <cellStyle name="Migliaia [0] 20 4 2" xfId="11850" xr:uid="{00000000-0005-0000-0000-00001C2A0000}"/>
    <cellStyle name="Migliaia [0] 20 4 2 2" xfId="15413" xr:uid="{00000000-0005-0000-0000-00001D2A0000}"/>
    <cellStyle name="Migliaia [0] 20 4 2 2 2" xfId="20759" xr:uid="{00000000-0005-0000-0000-00001E2A0000}"/>
    <cellStyle name="Migliaia [0] 20 4 2 2 3" xfId="26061" xr:uid="{00000000-0005-0000-0000-00001F2A0000}"/>
    <cellStyle name="Migliaia [0] 20 4 2 3" xfId="18108" xr:uid="{00000000-0005-0000-0000-0000202A0000}"/>
    <cellStyle name="Migliaia [0] 20 4 2 4" xfId="23410" xr:uid="{00000000-0005-0000-0000-0000212A0000}"/>
    <cellStyle name="Migliaia [0] 20 4 3" xfId="12843" xr:uid="{00000000-0005-0000-0000-0000222A0000}"/>
    <cellStyle name="Migliaia [0] 20 4 3 2" xfId="18661" xr:uid="{00000000-0005-0000-0000-0000232A0000}"/>
    <cellStyle name="Migliaia [0] 20 4 3 3" xfId="23963" xr:uid="{00000000-0005-0000-0000-0000242A0000}"/>
    <cellStyle name="Migliaia [0] 20 4 4" xfId="16010" xr:uid="{00000000-0005-0000-0000-0000252A0000}"/>
    <cellStyle name="Migliaia [0] 20 4 5" xfId="21312" xr:uid="{00000000-0005-0000-0000-0000262A0000}"/>
    <cellStyle name="Migliaia [0] 20 5" xfId="1968" xr:uid="{00000000-0005-0000-0000-0000272A0000}"/>
    <cellStyle name="Migliaia [0] 20 5 2" xfId="12844" xr:uid="{00000000-0005-0000-0000-0000282A0000}"/>
    <cellStyle name="Migliaia [0] 20 5 2 2" xfId="18662" xr:uid="{00000000-0005-0000-0000-0000292A0000}"/>
    <cellStyle name="Migliaia [0] 20 5 2 3" xfId="23964" xr:uid="{00000000-0005-0000-0000-00002A2A0000}"/>
    <cellStyle name="Migliaia [0] 20 5 3" xfId="16011" xr:uid="{00000000-0005-0000-0000-00002B2A0000}"/>
    <cellStyle name="Migliaia [0] 20 5 4" xfId="21313" xr:uid="{00000000-0005-0000-0000-00002C2A0000}"/>
    <cellStyle name="Migliaia [0] 20 6" xfId="12840" xr:uid="{00000000-0005-0000-0000-00002D2A0000}"/>
    <cellStyle name="Migliaia [0] 20 6 2" xfId="18658" xr:uid="{00000000-0005-0000-0000-00002E2A0000}"/>
    <cellStyle name="Migliaia [0] 20 6 3" xfId="23960" xr:uid="{00000000-0005-0000-0000-00002F2A0000}"/>
    <cellStyle name="Migliaia [0] 20 7" xfId="16007" xr:uid="{00000000-0005-0000-0000-0000302A0000}"/>
    <cellStyle name="Migliaia [0] 20 8" xfId="21309" xr:uid="{00000000-0005-0000-0000-0000312A0000}"/>
    <cellStyle name="Migliaia [0] 20 9" xfId="1961" xr:uid="{00000000-0005-0000-0000-0000322A0000}"/>
    <cellStyle name="Migliaia [0] 21" xfId="152" xr:uid="{00000000-0005-0000-0000-0000332A0000}"/>
    <cellStyle name="Migliaia [0] 21 2" xfId="153" xr:uid="{00000000-0005-0000-0000-0000342A0000}"/>
    <cellStyle name="Migliaia [0] 21 2 2" xfId="1971" xr:uid="{00000000-0005-0000-0000-0000352A0000}"/>
    <cellStyle name="Migliaia [0] 21 2 3" xfId="1972" xr:uid="{00000000-0005-0000-0000-0000362A0000}"/>
    <cellStyle name="Migliaia [0] 21 2 3 2" xfId="12846" xr:uid="{00000000-0005-0000-0000-0000372A0000}"/>
    <cellStyle name="Migliaia [0] 21 2 3 2 2" xfId="18664" xr:uid="{00000000-0005-0000-0000-0000382A0000}"/>
    <cellStyle name="Migliaia [0] 21 2 3 2 3" xfId="23966" xr:uid="{00000000-0005-0000-0000-0000392A0000}"/>
    <cellStyle name="Migliaia [0] 21 2 3 3" xfId="16013" xr:uid="{00000000-0005-0000-0000-00003A2A0000}"/>
    <cellStyle name="Migliaia [0] 21 2 3 4" xfId="21315" xr:uid="{00000000-0005-0000-0000-00003B2A0000}"/>
    <cellStyle name="Migliaia [0] 21 2 4" xfId="1970" xr:uid="{00000000-0005-0000-0000-00003C2A0000}"/>
    <cellStyle name="Migliaia [0] 21 3" xfId="1973" xr:uid="{00000000-0005-0000-0000-00003D2A0000}"/>
    <cellStyle name="Migliaia [0] 21 3 2" xfId="1974" xr:uid="{00000000-0005-0000-0000-00003E2A0000}"/>
    <cellStyle name="Migliaia [0] 21 3 2 2" xfId="12847" xr:uid="{00000000-0005-0000-0000-00003F2A0000}"/>
    <cellStyle name="Migliaia [0] 21 3 2 2 2" xfId="18665" xr:uid="{00000000-0005-0000-0000-0000402A0000}"/>
    <cellStyle name="Migliaia [0] 21 3 2 2 3" xfId="23967" xr:uid="{00000000-0005-0000-0000-0000412A0000}"/>
    <cellStyle name="Migliaia [0] 21 3 2 3" xfId="16014" xr:uid="{00000000-0005-0000-0000-0000422A0000}"/>
    <cellStyle name="Migliaia [0] 21 3 2 4" xfId="21316" xr:uid="{00000000-0005-0000-0000-0000432A0000}"/>
    <cellStyle name="Migliaia [0] 21 4" xfId="1975" xr:uid="{00000000-0005-0000-0000-0000442A0000}"/>
    <cellStyle name="Migliaia [0] 21 4 2" xfId="11851" xr:uid="{00000000-0005-0000-0000-0000452A0000}"/>
    <cellStyle name="Migliaia [0] 21 4 2 2" xfId="15414" xr:uid="{00000000-0005-0000-0000-0000462A0000}"/>
    <cellStyle name="Migliaia [0] 21 4 2 2 2" xfId="20760" xr:uid="{00000000-0005-0000-0000-0000472A0000}"/>
    <cellStyle name="Migliaia [0] 21 4 2 2 3" xfId="26062" xr:uid="{00000000-0005-0000-0000-0000482A0000}"/>
    <cellStyle name="Migliaia [0] 21 4 2 3" xfId="18109" xr:uid="{00000000-0005-0000-0000-0000492A0000}"/>
    <cellStyle name="Migliaia [0] 21 4 2 4" xfId="23411" xr:uid="{00000000-0005-0000-0000-00004A2A0000}"/>
    <cellStyle name="Migliaia [0] 21 4 3" xfId="12848" xr:uid="{00000000-0005-0000-0000-00004B2A0000}"/>
    <cellStyle name="Migliaia [0] 21 4 3 2" xfId="18666" xr:uid="{00000000-0005-0000-0000-00004C2A0000}"/>
    <cellStyle name="Migliaia [0] 21 4 3 3" xfId="23968" xr:uid="{00000000-0005-0000-0000-00004D2A0000}"/>
    <cellStyle name="Migliaia [0] 21 4 4" xfId="16015" xr:uid="{00000000-0005-0000-0000-00004E2A0000}"/>
    <cellStyle name="Migliaia [0] 21 4 5" xfId="21317" xr:uid="{00000000-0005-0000-0000-00004F2A0000}"/>
    <cellStyle name="Migliaia [0] 21 5" xfId="1976" xr:uid="{00000000-0005-0000-0000-0000502A0000}"/>
    <cellStyle name="Migliaia [0] 21 5 2" xfId="12849" xr:uid="{00000000-0005-0000-0000-0000512A0000}"/>
    <cellStyle name="Migliaia [0] 21 5 2 2" xfId="18667" xr:uid="{00000000-0005-0000-0000-0000522A0000}"/>
    <cellStyle name="Migliaia [0] 21 5 2 3" xfId="23969" xr:uid="{00000000-0005-0000-0000-0000532A0000}"/>
    <cellStyle name="Migliaia [0] 21 5 3" xfId="16016" xr:uid="{00000000-0005-0000-0000-0000542A0000}"/>
    <cellStyle name="Migliaia [0] 21 5 4" xfId="21318" xr:uid="{00000000-0005-0000-0000-0000552A0000}"/>
    <cellStyle name="Migliaia [0] 21 6" xfId="12845" xr:uid="{00000000-0005-0000-0000-0000562A0000}"/>
    <cellStyle name="Migliaia [0] 21 6 2" xfId="18663" xr:uid="{00000000-0005-0000-0000-0000572A0000}"/>
    <cellStyle name="Migliaia [0] 21 6 3" xfId="23965" xr:uid="{00000000-0005-0000-0000-0000582A0000}"/>
    <cellStyle name="Migliaia [0] 21 7" xfId="16012" xr:uid="{00000000-0005-0000-0000-0000592A0000}"/>
    <cellStyle name="Migliaia [0] 21 8" xfId="21314" xr:uid="{00000000-0005-0000-0000-00005A2A0000}"/>
    <cellStyle name="Migliaia [0] 21 9" xfId="1969" xr:uid="{00000000-0005-0000-0000-00005B2A0000}"/>
    <cellStyle name="Migliaia [0] 22" xfId="154" xr:uid="{00000000-0005-0000-0000-00005C2A0000}"/>
    <cellStyle name="Migliaia [0] 22 2" xfId="155" xr:uid="{00000000-0005-0000-0000-00005D2A0000}"/>
    <cellStyle name="Migliaia [0] 22 2 2" xfId="1979" xr:uid="{00000000-0005-0000-0000-00005E2A0000}"/>
    <cellStyle name="Migliaia [0] 22 2 3" xfId="1980" xr:uid="{00000000-0005-0000-0000-00005F2A0000}"/>
    <cellStyle name="Migliaia [0] 22 2 3 2" xfId="12851" xr:uid="{00000000-0005-0000-0000-0000602A0000}"/>
    <cellStyle name="Migliaia [0] 22 2 3 2 2" xfId="18669" xr:uid="{00000000-0005-0000-0000-0000612A0000}"/>
    <cellStyle name="Migliaia [0] 22 2 3 2 3" xfId="23971" xr:uid="{00000000-0005-0000-0000-0000622A0000}"/>
    <cellStyle name="Migliaia [0] 22 2 3 3" xfId="16018" xr:uid="{00000000-0005-0000-0000-0000632A0000}"/>
    <cellStyle name="Migliaia [0] 22 2 3 4" xfId="21320" xr:uid="{00000000-0005-0000-0000-0000642A0000}"/>
    <cellStyle name="Migliaia [0] 22 2 4" xfId="1978" xr:uid="{00000000-0005-0000-0000-0000652A0000}"/>
    <cellStyle name="Migliaia [0] 22 3" xfId="1981" xr:uid="{00000000-0005-0000-0000-0000662A0000}"/>
    <cellStyle name="Migliaia [0] 22 3 2" xfId="1982" xr:uid="{00000000-0005-0000-0000-0000672A0000}"/>
    <cellStyle name="Migliaia [0] 22 3 2 2" xfId="12852" xr:uid="{00000000-0005-0000-0000-0000682A0000}"/>
    <cellStyle name="Migliaia [0] 22 3 2 2 2" xfId="18670" xr:uid="{00000000-0005-0000-0000-0000692A0000}"/>
    <cellStyle name="Migliaia [0] 22 3 2 2 3" xfId="23972" xr:uid="{00000000-0005-0000-0000-00006A2A0000}"/>
    <cellStyle name="Migliaia [0] 22 3 2 3" xfId="16019" xr:uid="{00000000-0005-0000-0000-00006B2A0000}"/>
    <cellStyle name="Migliaia [0] 22 3 2 4" xfId="21321" xr:uid="{00000000-0005-0000-0000-00006C2A0000}"/>
    <cellStyle name="Migliaia [0] 22 4" xfId="1983" xr:uid="{00000000-0005-0000-0000-00006D2A0000}"/>
    <cellStyle name="Migliaia [0] 22 4 2" xfId="11852" xr:uid="{00000000-0005-0000-0000-00006E2A0000}"/>
    <cellStyle name="Migliaia [0] 22 4 2 2" xfId="15415" xr:uid="{00000000-0005-0000-0000-00006F2A0000}"/>
    <cellStyle name="Migliaia [0] 22 4 2 2 2" xfId="20761" xr:uid="{00000000-0005-0000-0000-0000702A0000}"/>
    <cellStyle name="Migliaia [0] 22 4 2 2 3" xfId="26063" xr:uid="{00000000-0005-0000-0000-0000712A0000}"/>
    <cellStyle name="Migliaia [0] 22 4 2 3" xfId="18110" xr:uid="{00000000-0005-0000-0000-0000722A0000}"/>
    <cellStyle name="Migliaia [0] 22 4 2 4" xfId="23412" xr:uid="{00000000-0005-0000-0000-0000732A0000}"/>
    <cellStyle name="Migliaia [0] 22 4 3" xfId="12853" xr:uid="{00000000-0005-0000-0000-0000742A0000}"/>
    <cellStyle name="Migliaia [0] 22 4 3 2" xfId="18671" xr:uid="{00000000-0005-0000-0000-0000752A0000}"/>
    <cellStyle name="Migliaia [0] 22 4 3 3" xfId="23973" xr:uid="{00000000-0005-0000-0000-0000762A0000}"/>
    <cellStyle name="Migliaia [0] 22 4 4" xfId="16020" xr:uid="{00000000-0005-0000-0000-0000772A0000}"/>
    <cellStyle name="Migliaia [0] 22 4 5" xfId="21322" xr:uid="{00000000-0005-0000-0000-0000782A0000}"/>
    <cellStyle name="Migliaia [0] 22 5" xfId="1984" xr:uid="{00000000-0005-0000-0000-0000792A0000}"/>
    <cellStyle name="Migliaia [0] 22 5 2" xfId="12854" xr:uid="{00000000-0005-0000-0000-00007A2A0000}"/>
    <cellStyle name="Migliaia [0] 22 5 2 2" xfId="18672" xr:uid="{00000000-0005-0000-0000-00007B2A0000}"/>
    <cellStyle name="Migliaia [0] 22 5 2 3" xfId="23974" xr:uid="{00000000-0005-0000-0000-00007C2A0000}"/>
    <cellStyle name="Migliaia [0] 22 5 3" xfId="16021" xr:uid="{00000000-0005-0000-0000-00007D2A0000}"/>
    <cellStyle name="Migliaia [0] 22 5 4" xfId="21323" xr:uid="{00000000-0005-0000-0000-00007E2A0000}"/>
    <cellStyle name="Migliaia [0] 22 6" xfId="12850" xr:uid="{00000000-0005-0000-0000-00007F2A0000}"/>
    <cellStyle name="Migliaia [0] 22 6 2" xfId="18668" xr:uid="{00000000-0005-0000-0000-0000802A0000}"/>
    <cellStyle name="Migliaia [0] 22 6 3" xfId="23970" xr:uid="{00000000-0005-0000-0000-0000812A0000}"/>
    <cellStyle name="Migliaia [0] 22 7" xfId="16017" xr:uid="{00000000-0005-0000-0000-0000822A0000}"/>
    <cellStyle name="Migliaia [0] 22 8" xfId="21319" xr:uid="{00000000-0005-0000-0000-0000832A0000}"/>
    <cellStyle name="Migliaia [0] 22 9" xfId="1977" xr:uid="{00000000-0005-0000-0000-0000842A0000}"/>
    <cellStyle name="Migliaia [0] 23" xfId="156" xr:uid="{00000000-0005-0000-0000-0000852A0000}"/>
    <cellStyle name="Migliaia [0] 23 2" xfId="157" xr:uid="{00000000-0005-0000-0000-0000862A0000}"/>
    <cellStyle name="Migliaia [0] 23 2 2" xfId="1987" xr:uid="{00000000-0005-0000-0000-0000872A0000}"/>
    <cellStyle name="Migliaia [0] 23 2 3" xfId="1988" xr:uid="{00000000-0005-0000-0000-0000882A0000}"/>
    <cellStyle name="Migliaia [0] 23 2 3 2" xfId="12856" xr:uid="{00000000-0005-0000-0000-0000892A0000}"/>
    <cellStyle name="Migliaia [0] 23 2 3 2 2" xfId="18674" xr:uid="{00000000-0005-0000-0000-00008A2A0000}"/>
    <cellStyle name="Migliaia [0] 23 2 3 2 3" xfId="23976" xr:uid="{00000000-0005-0000-0000-00008B2A0000}"/>
    <cellStyle name="Migliaia [0] 23 2 3 3" xfId="16023" xr:uid="{00000000-0005-0000-0000-00008C2A0000}"/>
    <cellStyle name="Migliaia [0] 23 2 3 4" xfId="21325" xr:uid="{00000000-0005-0000-0000-00008D2A0000}"/>
    <cellStyle name="Migliaia [0] 23 2 4" xfId="1986" xr:uid="{00000000-0005-0000-0000-00008E2A0000}"/>
    <cellStyle name="Migliaia [0] 23 3" xfId="1989" xr:uid="{00000000-0005-0000-0000-00008F2A0000}"/>
    <cellStyle name="Migliaia [0] 23 3 2" xfId="1990" xr:uid="{00000000-0005-0000-0000-0000902A0000}"/>
    <cellStyle name="Migliaia [0] 23 3 2 2" xfId="12857" xr:uid="{00000000-0005-0000-0000-0000912A0000}"/>
    <cellStyle name="Migliaia [0] 23 3 2 2 2" xfId="18675" xr:uid="{00000000-0005-0000-0000-0000922A0000}"/>
    <cellStyle name="Migliaia [0] 23 3 2 2 3" xfId="23977" xr:uid="{00000000-0005-0000-0000-0000932A0000}"/>
    <cellStyle name="Migliaia [0] 23 3 2 3" xfId="16024" xr:uid="{00000000-0005-0000-0000-0000942A0000}"/>
    <cellStyle name="Migliaia [0] 23 3 2 4" xfId="21326" xr:uid="{00000000-0005-0000-0000-0000952A0000}"/>
    <cellStyle name="Migliaia [0] 23 4" xfId="1991" xr:uid="{00000000-0005-0000-0000-0000962A0000}"/>
    <cellStyle name="Migliaia [0] 23 4 2" xfId="11853" xr:uid="{00000000-0005-0000-0000-0000972A0000}"/>
    <cellStyle name="Migliaia [0] 23 4 2 2" xfId="15416" xr:uid="{00000000-0005-0000-0000-0000982A0000}"/>
    <cellStyle name="Migliaia [0] 23 4 2 2 2" xfId="20762" xr:uid="{00000000-0005-0000-0000-0000992A0000}"/>
    <cellStyle name="Migliaia [0] 23 4 2 2 3" xfId="26064" xr:uid="{00000000-0005-0000-0000-00009A2A0000}"/>
    <cellStyle name="Migliaia [0] 23 4 2 3" xfId="18111" xr:uid="{00000000-0005-0000-0000-00009B2A0000}"/>
    <cellStyle name="Migliaia [0] 23 4 2 4" xfId="23413" xr:uid="{00000000-0005-0000-0000-00009C2A0000}"/>
    <cellStyle name="Migliaia [0] 23 4 3" xfId="12858" xr:uid="{00000000-0005-0000-0000-00009D2A0000}"/>
    <cellStyle name="Migliaia [0] 23 4 3 2" xfId="18676" xr:uid="{00000000-0005-0000-0000-00009E2A0000}"/>
    <cellStyle name="Migliaia [0] 23 4 3 3" xfId="23978" xr:uid="{00000000-0005-0000-0000-00009F2A0000}"/>
    <cellStyle name="Migliaia [0] 23 4 4" xfId="16025" xr:uid="{00000000-0005-0000-0000-0000A02A0000}"/>
    <cellStyle name="Migliaia [0] 23 4 5" xfId="21327" xr:uid="{00000000-0005-0000-0000-0000A12A0000}"/>
    <cellStyle name="Migliaia [0] 23 5" xfId="1992" xr:uid="{00000000-0005-0000-0000-0000A22A0000}"/>
    <cellStyle name="Migliaia [0] 23 5 2" xfId="12859" xr:uid="{00000000-0005-0000-0000-0000A32A0000}"/>
    <cellStyle name="Migliaia [0] 23 5 2 2" xfId="18677" xr:uid="{00000000-0005-0000-0000-0000A42A0000}"/>
    <cellStyle name="Migliaia [0] 23 5 2 3" xfId="23979" xr:uid="{00000000-0005-0000-0000-0000A52A0000}"/>
    <cellStyle name="Migliaia [0] 23 5 3" xfId="16026" xr:uid="{00000000-0005-0000-0000-0000A62A0000}"/>
    <cellStyle name="Migliaia [0] 23 5 4" xfId="21328" xr:uid="{00000000-0005-0000-0000-0000A72A0000}"/>
    <cellStyle name="Migliaia [0] 23 6" xfId="12855" xr:uid="{00000000-0005-0000-0000-0000A82A0000}"/>
    <cellStyle name="Migliaia [0] 23 6 2" xfId="18673" xr:uid="{00000000-0005-0000-0000-0000A92A0000}"/>
    <cellStyle name="Migliaia [0] 23 6 3" xfId="23975" xr:uid="{00000000-0005-0000-0000-0000AA2A0000}"/>
    <cellStyle name="Migliaia [0] 23 7" xfId="16022" xr:uid="{00000000-0005-0000-0000-0000AB2A0000}"/>
    <cellStyle name="Migliaia [0] 23 8" xfId="21324" xr:uid="{00000000-0005-0000-0000-0000AC2A0000}"/>
    <cellStyle name="Migliaia [0] 23 9" xfId="1985" xr:uid="{00000000-0005-0000-0000-0000AD2A0000}"/>
    <cellStyle name="Migliaia [0] 24" xfId="158" xr:uid="{00000000-0005-0000-0000-0000AE2A0000}"/>
    <cellStyle name="Migliaia [0] 24 2" xfId="159" xr:uid="{00000000-0005-0000-0000-0000AF2A0000}"/>
    <cellStyle name="Migliaia [0] 24 2 2" xfId="1995" xr:uid="{00000000-0005-0000-0000-0000B02A0000}"/>
    <cellStyle name="Migliaia [0] 24 2 3" xfId="1996" xr:uid="{00000000-0005-0000-0000-0000B12A0000}"/>
    <cellStyle name="Migliaia [0] 24 2 3 2" xfId="12861" xr:uid="{00000000-0005-0000-0000-0000B22A0000}"/>
    <cellStyle name="Migliaia [0] 24 2 3 2 2" xfId="18679" xr:uid="{00000000-0005-0000-0000-0000B32A0000}"/>
    <cellStyle name="Migliaia [0] 24 2 3 2 3" xfId="23981" xr:uid="{00000000-0005-0000-0000-0000B42A0000}"/>
    <cellStyle name="Migliaia [0] 24 2 3 3" xfId="16028" xr:uid="{00000000-0005-0000-0000-0000B52A0000}"/>
    <cellStyle name="Migliaia [0] 24 2 3 4" xfId="21330" xr:uid="{00000000-0005-0000-0000-0000B62A0000}"/>
    <cellStyle name="Migliaia [0] 24 2 4" xfId="1994" xr:uid="{00000000-0005-0000-0000-0000B72A0000}"/>
    <cellStyle name="Migliaia [0] 24 3" xfId="1997" xr:uid="{00000000-0005-0000-0000-0000B82A0000}"/>
    <cellStyle name="Migliaia [0] 24 3 2" xfId="1998" xr:uid="{00000000-0005-0000-0000-0000B92A0000}"/>
    <cellStyle name="Migliaia [0] 24 3 2 2" xfId="12862" xr:uid="{00000000-0005-0000-0000-0000BA2A0000}"/>
    <cellStyle name="Migliaia [0] 24 3 2 2 2" xfId="18680" xr:uid="{00000000-0005-0000-0000-0000BB2A0000}"/>
    <cellStyle name="Migliaia [0] 24 3 2 2 3" xfId="23982" xr:uid="{00000000-0005-0000-0000-0000BC2A0000}"/>
    <cellStyle name="Migliaia [0] 24 3 2 3" xfId="16029" xr:uid="{00000000-0005-0000-0000-0000BD2A0000}"/>
    <cellStyle name="Migliaia [0] 24 3 2 4" xfId="21331" xr:uid="{00000000-0005-0000-0000-0000BE2A0000}"/>
    <cellStyle name="Migliaia [0] 24 4" xfId="1999" xr:uid="{00000000-0005-0000-0000-0000BF2A0000}"/>
    <cellStyle name="Migliaia [0] 24 4 2" xfId="11854" xr:uid="{00000000-0005-0000-0000-0000C02A0000}"/>
    <cellStyle name="Migliaia [0] 24 4 2 2" xfId="15417" xr:uid="{00000000-0005-0000-0000-0000C12A0000}"/>
    <cellStyle name="Migliaia [0] 24 4 2 2 2" xfId="20763" xr:uid="{00000000-0005-0000-0000-0000C22A0000}"/>
    <cellStyle name="Migliaia [0] 24 4 2 2 3" xfId="26065" xr:uid="{00000000-0005-0000-0000-0000C32A0000}"/>
    <cellStyle name="Migliaia [0] 24 4 2 3" xfId="18112" xr:uid="{00000000-0005-0000-0000-0000C42A0000}"/>
    <cellStyle name="Migliaia [0] 24 4 2 4" xfId="23414" xr:uid="{00000000-0005-0000-0000-0000C52A0000}"/>
    <cellStyle name="Migliaia [0] 24 4 3" xfId="12863" xr:uid="{00000000-0005-0000-0000-0000C62A0000}"/>
    <cellStyle name="Migliaia [0] 24 4 3 2" xfId="18681" xr:uid="{00000000-0005-0000-0000-0000C72A0000}"/>
    <cellStyle name="Migliaia [0] 24 4 3 3" xfId="23983" xr:uid="{00000000-0005-0000-0000-0000C82A0000}"/>
    <cellStyle name="Migliaia [0] 24 4 4" xfId="16030" xr:uid="{00000000-0005-0000-0000-0000C92A0000}"/>
    <cellStyle name="Migliaia [0] 24 4 5" xfId="21332" xr:uid="{00000000-0005-0000-0000-0000CA2A0000}"/>
    <cellStyle name="Migliaia [0] 24 5" xfId="2000" xr:uid="{00000000-0005-0000-0000-0000CB2A0000}"/>
    <cellStyle name="Migliaia [0] 24 5 2" xfId="12864" xr:uid="{00000000-0005-0000-0000-0000CC2A0000}"/>
    <cellStyle name="Migliaia [0] 24 5 2 2" xfId="18682" xr:uid="{00000000-0005-0000-0000-0000CD2A0000}"/>
    <cellStyle name="Migliaia [0] 24 5 2 3" xfId="23984" xr:uid="{00000000-0005-0000-0000-0000CE2A0000}"/>
    <cellStyle name="Migliaia [0] 24 5 3" xfId="16031" xr:uid="{00000000-0005-0000-0000-0000CF2A0000}"/>
    <cellStyle name="Migliaia [0] 24 5 4" xfId="21333" xr:uid="{00000000-0005-0000-0000-0000D02A0000}"/>
    <cellStyle name="Migliaia [0] 24 6" xfId="12860" xr:uid="{00000000-0005-0000-0000-0000D12A0000}"/>
    <cellStyle name="Migliaia [0] 24 6 2" xfId="18678" xr:uid="{00000000-0005-0000-0000-0000D22A0000}"/>
    <cellStyle name="Migliaia [0] 24 6 3" xfId="23980" xr:uid="{00000000-0005-0000-0000-0000D32A0000}"/>
    <cellStyle name="Migliaia [0] 24 7" xfId="16027" xr:uid="{00000000-0005-0000-0000-0000D42A0000}"/>
    <cellStyle name="Migliaia [0] 24 8" xfId="21329" xr:uid="{00000000-0005-0000-0000-0000D52A0000}"/>
    <cellStyle name="Migliaia [0] 24 9" xfId="1993" xr:uid="{00000000-0005-0000-0000-0000D62A0000}"/>
    <cellStyle name="Migliaia [0] 25" xfId="160" xr:uid="{00000000-0005-0000-0000-0000D72A0000}"/>
    <cellStyle name="Migliaia [0] 25 2" xfId="161" xr:uid="{00000000-0005-0000-0000-0000D82A0000}"/>
    <cellStyle name="Migliaia [0] 25 2 2" xfId="2003" xr:uid="{00000000-0005-0000-0000-0000D92A0000}"/>
    <cellStyle name="Migliaia [0] 25 2 3" xfId="2004" xr:uid="{00000000-0005-0000-0000-0000DA2A0000}"/>
    <cellStyle name="Migliaia [0] 25 2 3 2" xfId="12866" xr:uid="{00000000-0005-0000-0000-0000DB2A0000}"/>
    <cellStyle name="Migliaia [0] 25 2 3 2 2" xfId="18684" xr:uid="{00000000-0005-0000-0000-0000DC2A0000}"/>
    <cellStyle name="Migliaia [0] 25 2 3 2 3" xfId="23986" xr:uid="{00000000-0005-0000-0000-0000DD2A0000}"/>
    <cellStyle name="Migliaia [0] 25 2 3 3" xfId="16033" xr:uid="{00000000-0005-0000-0000-0000DE2A0000}"/>
    <cellStyle name="Migliaia [0] 25 2 3 4" xfId="21335" xr:uid="{00000000-0005-0000-0000-0000DF2A0000}"/>
    <cellStyle name="Migliaia [0] 25 2 4" xfId="2002" xr:uid="{00000000-0005-0000-0000-0000E02A0000}"/>
    <cellStyle name="Migliaia [0] 25 3" xfId="2005" xr:uid="{00000000-0005-0000-0000-0000E12A0000}"/>
    <cellStyle name="Migliaia [0] 25 3 2" xfId="2006" xr:uid="{00000000-0005-0000-0000-0000E22A0000}"/>
    <cellStyle name="Migliaia [0] 25 3 2 2" xfId="12867" xr:uid="{00000000-0005-0000-0000-0000E32A0000}"/>
    <cellStyle name="Migliaia [0] 25 3 2 2 2" xfId="18685" xr:uid="{00000000-0005-0000-0000-0000E42A0000}"/>
    <cellStyle name="Migliaia [0] 25 3 2 2 3" xfId="23987" xr:uid="{00000000-0005-0000-0000-0000E52A0000}"/>
    <cellStyle name="Migliaia [0] 25 3 2 3" xfId="16034" xr:uid="{00000000-0005-0000-0000-0000E62A0000}"/>
    <cellStyle name="Migliaia [0] 25 3 2 4" xfId="21336" xr:uid="{00000000-0005-0000-0000-0000E72A0000}"/>
    <cellStyle name="Migliaia [0] 25 4" xfId="2007" xr:uid="{00000000-0005-0000-0000-0000E82A0000}"/>
    <cellStyle name="Migliaia [0] 25 4 2" xfId="11855" xr:uid="{00000000-0005-0000-0000-0000E92A0000}"/>
    <cellStyle name="Migliaia [0] 25 4 2 2" xfId="15418" xr:uid="{00000000-0005-0000-0000-0000EA2A0000}"/>
    <cellStyle name="Migliaia [0] 25 4 2 2 2" xfId="20764" xr:uid="{00000000-0005-0000-0000-0000EB2A0000}"/>
    <cellStyle name="Migliaia [0] 25 4 2 2 3" xfId="26066" xr:uid="{00000000-0005-0000-0000-0000EC2A0000}"/>
    <cellStyle name="Migliaia [0] 25 4 2 3" xfId="18113" xr:uid="{00000000-0005-0000-0000-0000ED2A0000}"/>
    <cellStyle name="Migliaia [0] 25 4 2 4" xfId="23415" xr:uid="{00000000-0005-0000-0000-0000EE2A0000}"/>
    <cellStyle name="Migliaia [0] 25 4 3" xfId="12868" xr:uid="{00000000-0005-0000-0000-0000EF2A0000}"/>
    <cellStyle name="Migliaia [0] 25 4 3 2" xfId="18686" xr:uid="{00000000-0005-0000-0000-0000F02A0000}"/>
    <cellStyle name="Migliaia [0] 25 4 3 3" xfId="23988" xr:uid="{00000000-0005-0000-0000-0000F12A0000}"/>
    <cellStyle name="Migliaia [0] 25 4 4" xfId="16035" xr:uid="{00000000-0005-0000-0000-0000F22A0000}"/>
    <cellStyle name="Migliaia [0] 25 4 5" xfId="21337" xr:uid="{00000000-0005-0000-0000-0000F32A0000}"/>
    <cellStyle name="Migliaia [0] 25 5" xfId="2008" xr:uid="{00000000-0005-0000-0000-0000F42A0000}"/>
    <cellStyle name="Migliaia [0] 25 5 2" xfId="12869" xr:uid="{00000000-0005-0000-0000-0000F52A0000}"/>
    <cellStyle name="Migliaia [0] 25 5 2 2" xfId="18687" xr:uid="{00000000-0005-0000-0000-0000F62A0000}"/>
    <cellStyle name="Migliaia [0] 25 5 2 3" xfId="23989" xr:uid="{00000000-0005-0000-0000-0000F72A0000}"/>
    <cellStyle name="Migliaia [0] 25 5 3" xfId="16036" xr:uid="{00000000-0005-0000-0000-0000F82A0000}"/>
    <cellStyle name="Migliaia [0] 25 5 4" xfId="21338" xr:uid="{00000000-0005-0000-0000-0000F92A0000}"/>
    <cellStyle name="Migliaia [0] 25 6" xfId="12865" xr:uid="{00000000-0005-0000-0000-0000FA2A0000}"/>
    <cellStyle name="Migliaia [0] 25 6 2" xfId="18683" xr:uid="{00000000-0005-0000-0000-0000FB2A0000}"/>
    <cellStyle name="Migliaia [0] 25 6 3" xfId="23985" xr:uid="{00000000-0005-0000-0000-0000FC2A0000}"/>
    <cellStyle name="Migliaia [0] 25 7" xfId="16032" xr:uid="{00000000-0005-0000-0000-0000FD2A0000}"/>
    <cellStyle name="Migliaia [0] 25 8" xfId="21334" xr:uid="{00000000-0005-0000-0000-0000FE2A0000}"/>
    <cellStyle name="Migliaia [0] 25 9" xfId="2001" xr:uid="{00000000-0005-0000-0000-0000FF2A0000}"/>
    <cellStyle name="Migliaia [0] 26" xfId="162" xr:uid="{00000000-0005-0000-0000-0000002B0000}"/>
    <cellStyle name="Migliaia [0] 26 2" xfId="163" xr:uid="{00000000-0005-0000-0000-0000012B0000}"/>
    <cellStyle name="Migliaia [0] 26 2 2" xfId="2011" xr:uid="{00000000-0005-0000-0000-0000022B0000}"/>
    <cellStyle name="Migliaia [0] 26 2 3" xfId="2012" xr:uid="{00000000-0005-0000-0000-0000032B0000}"/>
    <cellStyle name="Migliaia [0] 26 2 3 2" xfId="12871" xr:uid="{00000000-0005-0000-0000-0000042B0000}"/>
    <cellStyle name="Migliaia [0] 26 2 3 2 2" xfId="18689" xr:uid="{00000000-0005-0000-0000-0000052B0000}"/>
    <cellStyle name="Migliaia [0] 26 2 3 2 3" xfId="23991" xr:uid="{00000000-0005-0000-0000-0000062B0000}"/>
    <cellStyle name="Migliaia [0] 26 2 3 3" xfId="16038" xr:uid="{00000000-0005-0000-0000-0000072B0000}"/>
    <cellStyle name="Migliaia [0] 26 2 3 4" xfId="21340" xr:uid="{00000000-0005-0000-0000-0000082B0000}"/>
    <cellStyle name="Migliaia [0] 26 2 4" xfId="2010" xr:uid="{00000000-0005-0000-0000-0000092B0000}"/>
    <cellStyle name="Migliaia [0] 26 3" xfId="2013" xr:uid="{00000000-0005-0000-0000-00000A2B0000}"/>
    <cellStyle name="Migliaia [0] 26 3 2" xfId="2014" xr:uid="{00000000-0005-0000-0000-00000B2B0000}"/>
    <cellStyle name="Migliaia [0] 26 3 2 2" xfId="12872" xr:uid="{00000000-0005-0000-0000-00000C2B0000}"/>
    <cellStyle name="Migliaia [0] 26 3 2 2 2" xfId="18690" xr:uid="{00000000-0005-0000-0000-00000D2B0000}"/>
    <cellStyle name="Migliaia [0] 26 3 2 2 3" xfId="23992" xr:uid="{00000000-0005-0000-0000-00000E2B0000}"/>
    <cellStyle name="Migliaia [0] 26 3 2 3" xfId="16039" xr:uid="{00000000-0005-0000-0000-00000F2B0000}"/>
    <cellStyle name="Migliaia [0] 26 3 2 4" xfId="21341" xr:uid="{00000000-0005-0000-0000-0000102B0000}"/>
    <cellStyle name="Migliaia [0] 26 4" xfId="2015" xr:uid="{00000000-0005-0000-0000-0000112B0000}"/>
    <cellStyle name="Migliaia [0] 26 4 2" xfId="11856" xr:uid="{00000000-0005-0000-0000-0000122B0000}"/>
    <cellStyle name="Migliaia [0] 26 4 2 2" xfId="15419" xr:uid="{00000000-0005-0000-0000-0000132B0000}"/>
    <cellStyle name="Migliaia [0] 26 4 2 2 2" xfId="20765" xr:uid="{00000000-0005-0000-0000-0000142B0000}"/>
    <cellStyle name="Migliaia [0] 26 4 2 2 3" xfId="26067" xr:uid="{00000000-0005-0000-0000-0000152B0000}"/>
    <cellStyle name="Migliaia [0] 26 4 2 3" xfId="18114" xr:uid="{00000000-0005-0000-0000-0000162B0000}"/>
    <cellStyle name="Migliaia [0] 26 4 2 4" xfId="23416" xr:uid="{00000000-0005-0000-0000-0000172B0000}"/>
    <cellStyle name="Migliaia [0] 26 4 3" xfId="12873" xr:uid="{00000000-0005-0000-0000-0000182B0000}"/>
    <cellStyle name="Migliaia [0] 26 4 3 2" xfId="18691" xr:uid="{00000000-0005-0000-0000-0000192B0000}"/>
    <cellStyle name="Migliaia [0] 26 4 3 3" xfId="23993" xr:uid="{00000000-0005-0000-0000-00001A2B0000}"/>
    <cellStyle name="Migliaia [0] 26 4 4" xfId="16040" xr:uid="{00000000-0005-0000-0000-00001B2B0000}"/>
    <cellStyle name="Migliaia [0] 26 4 5" xfId="21342" xr:uid="{00000000-0005-0000-0000-00001C2B0000}"/>
    <cellStyle name="Migliaia [0] 26 5" xfId="2016" xr:uid="{00000000-0005-0000-0000-00001D2B0000}"/>
    <cellStyle name="Migliaia [0] 26 5 2" xfId="12874" xr:uid="{00000000-0005-0000-0000-00001E2B0000}"/>
    <cellStyle name="Migliaia [0] 26 5 2 2" xfId="18692" xr:uid="{00000000-0005-0000-0000-00001F2B0000}"/>
    <cellStyle name="Migliaia [0] 26 5 2 3" xfId="23994" xr:uid="{00000000-0005-0000-0000-0000202B0000}"/>
    <cellStyle name="Migliaia [0] 26 5 3" xfId="16041" xr:uid="{00000000-0005-0000-0000-0000212B0000}"/>
    <cellStyle name="Migliaia [0] 26 5 4" xfId="21343" xr:uid="{00000000-0005-0000-0000-0000222B0000}"/>
    <cellStyle name="Migliaia [0] 26 6" xfId="12870" xr:uid="{00000000-0005-0000-0000-0000232B0000}"/>
    <cellStyle name="Migliaia [0] 26 6 2" xfId="18688" xr:uid="{00000000-0005-0000-0000-0000242B0000}"/>
    <cellStyle name="Migliaia [0] 26 6 3" xfId="23990" xr:uid="{00000000-0005-0000-0000-0000252B0000}"/>
    <cellStyle name="Migliaia [0] 26 7" xfId="16037" xr:uid="{00000000-0005-0000-0000-0000262B0000}"/>
    <cellStyle name="Migliaia [0] 26 8" xfId="21339" xr:uid="{00000000-0005-0000-0000-0000272B0000}"/>
    <cellStyle name="Migliaia [0] 26 9" xfId="2009" xr:uid="{00000000-0005-0000-0000-0000282B0000}"/>
    <cellStyle name="Migliaia [0] 27" xfId="164" xr:uid="{00000000-0005-0000-0000-0000292B0000}"/>
    <cellStyle name="Migliaia [0] 27 2" xfId="165" xr:uid="{00000000-0005-0000-0000-00002A2B0000}"/>
    <cellStyle name="Migliaia [0] 27 2 2" xfId="2019" xr:uid="{00000000-0005-0000-0000-00002B2B0000}"/>
    <cellStyle name="Migliaia [0] 27 2 3" xfId="2020" xr:uid="{00000000-0005-0000-0000-00002C2B0000}"/>
    <cellStyle name="Migliaia [0] 27 2 3 2" xfId="12876" xr:uid="{00000000-0005-0000-0000-00002D2B0000}"/>
    <cellStyle name="Migliaia [0] 27 2 3 2 2" xfId="18694" xr:uid="{00000000-0005-0000-0000-00002E2B0000}"/>
    <cellStyle name="Migliaia [0] 27 2 3 2 3" xfId="23996" xr:uid="{00000000-0005-0000-0000-00002F2B0000}"/>
    <cellStyle name="Migliaia [0] 27 2 3 3" xfId="16043" xr:uid="{00000000-0005-0000-0000-0000302B0000}"/>
    <cellStyle name="Migliaia [0] 27 2 3 4" xfId="21345" xr:uid="{00000000-0005-0000-0000-0000312B0000}"/>
    <cellStyle name="Migliaia [0] 27 2 4" xfId="2018" xr:uid="{00000000-0005-0000-0000-0000322B0000}"/>
    <cellStyle name="Migliaia [0] 27 3" xfId="2021" xr:uid="{00000000-0005-0000-0000-0000332B0000}"/>
    <cellStyle name="Migliaia [0] 27 3 2" xfId="2022" xr:uid="{00000000-0005-0000-0000-0000342B0000}"/>
    <cellStyle name="Migliaia [0] 27 3 2 2" xfId="12877" xr:uid="{00000000-0005-0000-0000-0000352B0000}"/>
    <cellStyle name="Migliaia [0] 27 3 2 2 2" xfId="18695" xr:uid="{00000000-0005-0000-0000-0000362B0000}"/>
    <cellStyle name="Migliaia [0] 27 3 2 2 3" xfId="23997" xr:uid="{00000000-0005-0000-0000-0000372B0000}"/>
    <cellStyle name="Migliaia [0] 27 3 2 3" xfId="16044" xr:uid="{00000000-0005-0000-0000-0000382B0000}"/>
    <cellStyle name="Migliaia [0] 27 3 2 4" xfId="21346" xr:uid="{00000000-0005-0000-0000-0000392B0000}"/>
    <cellStyle name="Migliaia [0] 27 4" xfId="2023" xr:uid="{00000000-0005-0000-0000-00003A2B0000}"/>
    <cellStyle name="Migliaia [0] 27 4 2" xfId="11857" xr:uid="{00000000-0005-0000-0000-00003B2B0000}"/>
    <cellStyle name="Migliaia [0] 27 4 2 2" xfId="15420" xr:uid="{00000000-0005-0000-0000-00003C2B0000}"/>
    <cellStyle name="Migliaia [0] 27 4 2 2 2" xfId="20766" xr:uid="{00000000-0005-0000-0000-00003D2B0000}"/>
    <cellStyle name="Migliaia [0] 27 4 2 2 3" xfId="26068" xr:uid="{00000000-0005-0000-0000-00003E2B0000}"/>
    <cellStyle name="Migliaia [0] 27 4 2 3" xfId="18115" xr:uid="{00000000-0005-0000-0000-00003F2B0000}"/>
    <cellStyle name="Migliaia [0] 27 4 2 4" xfId="23417" xr:uid="{00000000-0005-0000-0000-0000402B0000}"/>
    <cellStyle name="Migliaia [0] 27 4 3" xfId="12878" xr:uid="{00000000-0005-0000-0000-0000412B0000}"/>
    <cellStyle name="Migliaia [0] 27 4 3 2" xfId="18696" xr:uid="{00000000-0005-0000-0000-0000422B0000}"/>
    <cellStyle name="Migliaia [0] 27 4 3 3" xfId="23998" xr:uid="{00000000-0005-0000-0000-0000432B0000}"/>
    <cellStyle name="Migliaia [0] 27 4 4" xfId="16045" xr:uid="{00000000-0005-0000-0000-0000442B0000}"/>
    <cellStyle name="Migliaia [0] 27 4 5" xfId="21347" xr:uid="{00000000-0005-0000-0000-0000452B0000}"/>
    <cellStyle name="Migliaia [0] 27 5" xfId="2024" xr:uid="{00000000-0005-0000-0000-0000462B0000}"/>
    <cellStyle name="Migliaia [0] 27 5 2" xfId="12879" xr:uid="{00000000-0005-0000-0000-0000472B0000}"/>
    <cellStyle name="Migliaia [0] 27 5 2 2" xfId="18697" xr:uid="{00000000-0005-0000-0000-0000482B0000}"/>
    <cellStyle name="Migliaia [0] 27 5 2 3" xfId="23999" xr:uid="{00000000-0005-0000-0000-0000492B0000}"/>
    <cellStyle name="Migliaia [0] 27 5 3" xfId="16046" xr:uid="{00000000-0005-0000-0000-00004A2B0000}"/>
    <cellStyle name="Migliaia [0] 27 5 4" xfId="21348" xr:uid="{00000000-0005-0000-0000-00004B2B0000}"/>
    <cellStyle name="Migliaia [0] 27 6" xfId="12875" xr:uid="{00000000-0005-0000-0000-00004C2B0000}"/>
    <cellStyle name="Migliaia [0] 27 6 2" xfId="18693" xr:uid="{00000000-0005-0000-0000-00004D2B0000}"/>
    <cellStyle name="Migliaia [0] 27 6 3" xfId="23995" xr:uid="{00000000-0005-0000-0000-00004E2B0000}"/>
    <cellStyle name="Migliaia [0] 27 7" xfId="16042" xr:uid="{00000000-0005-0000-0000-00004F2B0000}"/>
    <cellStyle name="Migliaia [0] 27 8" xfId="21344" xr:uid="{00000000-0005-0000-0000-0000502B0000}"/>
    <cellStyle name="Migliaia [0] 27 9" xfId="2017" xr:uid="{00000000-0005-0000-0000-0000512B0000}"/>
    <cellStyle name="Migliaia [0] 28" xfId="166" xr:uid="{00000000-0005-0000-0000-0000522B0000}"/>
    <cellStyle name="Migliaia [0] 28 2" xfId="167" xr:uid="{00000000-0005-0000-0000-0000532B0000}"/>
    <cellStyle name="Migliaia [0] 28 2 2" xfId="2027" xr:uid="{00000000-0005-0000-0000-0000542B0000}"/>
    <cellStyle name="Migliaia [0] 28 2 3" xfId="2028" xr:uid="{00000000-0005-0000-0000-0000552B0000}"/>
    <cellStyle name="Migliaia [0] 28 2 3 2" xfId="12881" xr:uid="{00000000-0005-0000-0000-0000562B0000}"/>
    <cellStyle name="Migliaia [0] 28 2 3 2 2" xfId="18699" xr:uid="{00000000-0005-0000-0000-0000572B0000}"/>
    <cellStyle name="Migliaia [0] 28 2 3 2 3" xfId="24001" xr:uid="{00000000-0005-0000-0000-0000582B0000}"/>
    <cellStyle name="Migliaia [0] 28 2 3 3" xfId="16048" xr:uid="{00000000-0005-0000-0000-0000592B0000}"/>
    <cellStyle name="Migliaia [0] 28 2 3 4" xfId="21350" xr:uid="{00000000-0005-0000-0000-00005A2B0000}"/>
    <cellStyle name="Migliaia [0] 28 2 4" xfId="2026" xr:uid="{00000000-0005-0000-0000-00005B2B0000}"/>
    <cellStyle name="Migliaia [0] 28 3" xfId="2029" xr:uid="{00000000-0005-0000-0000-00005C2B0000}"/>
    <cellStyle name="Migliaia [0] 28 3 2" xfId="2030" xr:uid="{00000000-0005-0000-0000-00005D2B0000}"/>
    <cellStyle name="Migliaia [0] 28 3 2 2" xfId="12882" xr:uid="{00000000-0005-0000-0000-00005E2B0000}"/>
    <cellStyle name="Migliaia [0] 28 3 2 2 2" xfId="18700" xr:uid="{00000000-0005-0000-0000-00005F2B0000}"/>
    <cellStyle name="Migliaia [0] 28 3 2 2 3" xfId="24002" xr:uid="{00000000-0005-0000-0000-0000602B0000}"/>
    <cellStyle name="Migliaia [0] 28 3 2 3" xfId="16049" xr:uid="{00000000-0005-0000-0000-0000612B0000}"/>
    <cellStyle name="Migliaia [0] 28 3 2 4" xfId="21351" xr:uid="{00000000-0005-0000-0000-0000622B0000}"/>
    <cellStyle name="Migliaia [0] 28 4" xfId="2031" xr:uid="{00000000-0005-0000-0000-0000632B0000}"/>
    <cellStyle name="Migliaia [0] 28 4 2" xfId="11858" xr:uid="{00000000-0005-0000-0000-0000642B0000}"/>
    <cellStyle name="Migliaia [0] 28 4 2 2" xfId="15421" xr:uid="{00000000-0005-0000-0000-0000652B0000}"/>
    <cellStyle name="Migliaia [0] 28 4 2 2 2" xfId="20767" xr:uid="{00000000-0005-0000-0000-0000662B0000}"/>
    <cellStyle name="Migliaia [0] 28 4 2 2 3" xfId="26069" xr:uid="{00000000-0005-0000-0000-0000672B0000}"/>
    <cellStyle name="Migliaia [0] 28 4 2 3" xfId="18116" xr:uid="{00000000-0005-0000-0000-0000682B0000}"/>
    <cellStyle name="Migliaia [0] 28 4 2 4" xfId="23418" xr:uid="{00000000-0005-0000-0000-0000692B0000}"/>
    <cellStyle name="Migliaia [0] 28 4 3" xfId="12883" xr:uid="{00000000-0005-0000-0000-00006A2B0000}"/>
    <cellStyle name="Migliaia [0] 28 4 3 2" xfId="18701" xr:uid="{00000000-0005-0000-0000-00006B2B0000}"/>
    <cellStyle name="Migliaia [0] 28 4 3 3" xfId="24003" xr:uid="{00000000-0005-0000-0000-00006C2B0000}"/>
    <cellStyle name="Migliaia [0] 28 4 4" xfId="16050" xr:uid="{00000000-0005-0000-0000-00006D2B0000}"/>
    <cellStyle name="Migliaia [0] 28 4 5" xfId="21352" xr:uid="{00000000-0005-0000-0000-00006E2B0000}"/>
    <cellStyle name="Migliaia [0] 28 5" xfId="2032" xr:uid="{00000000-0005-0000-0000-00006F2B0000}"/>
    <cellStyle name="Migliaia [0] 28 5 2" xfId="12884" xr:uid="{00000000-0005-0000-0000-0000702B0000}"/>
    <cellStyle name="Migliaia [0] 28 5 2 2" xfId="18702" xr:uid="{00000000-0005-0000-0000-0000712B0000}"/>
    <cellStyle name="Migliaia [0] 28 5 2 3" xfId="24004" xr:uid="{00000000-0005-0000-0000-0000722B0000}"/>
    <cellStyle name="Migliaia [0] 28 5 3" xfId="16051" xr:uid="{00000000-0005-0000-0000-0000732B0000}"/>
    <cellStyle name="Migliaia [0] 28 5 4" xfId="21353" xr:uid="{00000000-0005-0000-0000-0000742B0000}"/>
    <cellStyle name="Migliaia [0] 28 6" xfId="12880" xr:uid="{00000000-0005-0000-0000-0000752B0000}"/>
    <cellStyle name="Migliaia [0] 28 6 2" xfId="18698" xr:uid="{00000000-0005-0000-0000-0000762B0000}"/>
    <cellStyle name="Migliaia [0] 28 6 3" xfId="24000" xr:uid="{00000000-0005-0000-0000-0000772B0000}"/>
    <cellStyle name="Migliaia [0] 28 7" xfId="16047" xr:uid="{00000000-0005-0000-0000-0000782B0000}"/>
    <cellStyle name="Migliaia [0] 28 8" xfId="21349" xr:uid="{00000000-0005-0000-0000-0000792B0000}"/>
    <cellStyle name="Migliaia [0] 28 9" xfId="2025" xr:uid="{00000000-0005-0000-0000-00007A2B0000}"/>
    <cellStyle name="Migliaia [0] 29" xfId="168" xr:uid="{00000000-0005-0000-0000-00007B2B0000}"/>
    <cellStyle name="Migliaia [0] 29 2" xfId="169" xr:uid="{00000000-0005-0000-0000-00007C2B0000}"/>
    <cellStyle name="Migliaia [0] 29 2 2" xfId="2035" xr:uid="{00000000-0005-0000-0000-00007D2B0000}"/>
    <cellStyle name="Migliaia [0] 29 2 3" xfId="2036" xr:uid="{00000000-0005-0000-0000-00007E2B0000}"/>
    <cellStyle name="Migliaia [0] 29 2 3 2" xfId="12886" xr:uid="{00000000-0005-0000-0000-00007F2B0000}"/>
    <cellStyle name="Migliaia [0] 29 2 3 2 2" xfId="18704" xr:uid="{00000000-0005-0000-0000-0000802B0000}"/>
    <cellStyle name="Migliaia [0] 29 2 3 2 3" xfId="24006" xr:uid="{00000000-0005-0000-0000-0000812B0000}"/>
    <cellStyle name="Migliaia [0] 29 2 3 3" xfId="16053" xr:uid="{00000000-0005-0000-0000-0000822B0000}"/>
    <cellStyle name="Migliaia [0] 29 2 3 4" xfId="21355" xr:uid="{00000000-0005-0000-0000-0000832B0000}"/>
    <cellStyle name="Migliaia [0] 29 2 4" xfId="2034" xr:uid="{00000000-0005-0000-0000-0000842B0000}"/>
    <cellStyle name="Migliaia [0] 29 3" xfId="2037" xr:uid="{00000000-0005-0000-0000-0000852B0000}"/>
    <cellStyle name="Migliaia [0] 29 3 2" xfId="2038" xr:uid="{00000000-0005-0000-0000-0000862B0000}"/>
    <cellStyle name="Migliaia [0] 29 3 2 2" xfId="12887" xr:uid="{00000000-0005-0000-0000-0000872B0000}"/>
    <cellStyle name="Migliaia [0] 29 3 2 2 2" xfId="18705" xr:uid="{00000000-0005-0000-0000-0000882B0000}"/>
    <cellStyle name="Migliaia [0] 29 3 2 2 3" xfId="24007" xr:uid="{00000000-0005-0000-0000-0000892B0000}"/>
    <cellStyle name="Migliaia [0] 29 3 2 3" xfId="16054" xr:uid="{00000000-0005-0000-0000-00008A2B0000}"/>
    <cellStyle name="Migliaia [0] 29 3 2 4" xfId="21356" xr:uid="{00000000-0005-0000-0000-00008B2B0000}"/>
    <cellStyle name="Migliaia [0] 29 4" xfId="2039" xr:uid="{00000000-0005-0000-0000-00008C2B0000}"/>
    <cellStyle name="Migliaia [0] 29 4 2" xfId="11859" xr:uid="{00000000-0005-0000-0000-00008D2B0000}"/>
    <cellStyle name="Migliaia [0] 29 4 2 2" xfId="15422" xr:uid="{00000000-0005-0000-0000-00008E2B0000}"/>
    <cellStyle name="Migliaia [0] 29 4 2 2 2" xfId="20768" xr:uid="{00000000-0005-0000-0000-00008F2B0000}"/>
    <cellStyle name="Migliaia [0] 29 4 2 2 3" xfId="26070" xr:uid="{00000000-0005-0000-0000-0000902B0000}"/>
    <cellStyle name="Migliaia [0] 29 4 2 3" xfId="18117" xr:uid="{00000000-0005-0000-0000-0000912B0000}"/>
    <cellStyle name="Migliaia [0] 29 4 2 4" xfId="23419" xr:uid="{00000000-0005-0000-0000-0000922B0000}"/>
    <cellStyle name="Migliaia [0] 29 4 3" xfId="12888" xr:uid="{00000000-0005-0000-0000-0000932B0000}"/>
    <cellStyle name="Migliaia [0] 29 4 3 2" xfId="18706" xr:uid="{00000000-0005-0000-0000-0000942B0000}"/>
    <cellStyle name="Migliaia [0] 29 4 3 3" xfId="24008" xr:uid="{00000000-0005-0000-0000-0000952B0000}"/>
    <cellStyle name="Migliaia [0] 29 4 4" xfId="16055" xr:uid="{00000000-0005-0000-0000-0000962B0000}"/>
    <cellStyle name="Migliaia [0] 29 4 5" xfId="21357" xr:uid="{00000000-0005-0000-0000-0000972B0000}"/>
    <cellStyle name="Migliaia [0] 29 5" xfId="2040" xr:uid="{00000000-0005-0000-0000-0000982B0000}"/>
    <cellStyle name="Migliaia [0] 29 5 2" xfId="12889" xr:uid="{00000000-0005-0000-0000-0000992B0000}"/>
    <cellStyle name="Migliaia [0] 29 5 2 2" xfId="18707" xr:uid="{00000000-0005-0000-0000-00009A2B0000}"/>
    <cellStyle name="Migliaia [0] 29 5 2 3" xfId="24009" xr:uid="{00000000-0005-0000-0000-00009B2B0000}"/>
    <cellStyle name="Migliaia [0] 29 5 3" xfId="16056" xr:uid="{00000000-0005-0000-0000-00009C2B0000}"/>
    <cellStyle name="Migliaia [0] 29 5 4" xfId="21358" xr:uid="{00000000-0005-0000-0000-00009D2B0000}"/>
    <cellStyle name="Migliaia [0] 29 6" xfId="12885" xr:uid="{00000000-0005-0000-0000-00009E2B0000}"/>
    <cellStyle name="Migliaia [0] 29 6 2" xfId="18703" xr:uid="{00000000-0005-0000-0000-00009F2B0000}"/>
    <cellStyle name="Migliaia [0] 29 6 3" xfId="24005" xr:uid="{00000000-0005-0000-0000-0000A02B0000}"/>
    <cellStyle name="Migliaia [0] 29 7" xfId="16052" xr:uid="{00000000-0005-0000-0000-0000A12B0000}"/>
    <cellStyle name="Migliaia [0] 29 8" xfId="21354" xr:uid="{00000000-0005-0000-0000-0000A22B0000}"/>
    <cellStyle name="Migliaia [0] 29 9" xfId="2033" xr:uid="{00000000-0005-0000-0000-0000A32B0000}"/>
    <cellStyle name="Migliaia [0] 3" xfId="170" xr:uid="{00000000-0005-0000-0000-0000A42B0000}"/>
    <cellStyle name="Migliaia [0] 3 2" xfId="171" xr:uid="{00000000-0005-0000-0000-0000A52B0000}"/>
    <cellStyle name="Migliaia [0] 3 2 2" xfId="2043" xr:uid="{00000000-0005-0000-0000-0000A62B0000}"/>
    <cellStyle name="Migliaia [0] 3 2 3" xfId="2044" xr:uid="{00000000-0005-0000-0000-0000A72B0000}"/>
    <cellStyle name="Migliaia [0] 3 2 3 2" xfId="12891" xr:uid="{00000000-0005-0000-0000-0000A82B0000}"/>
    <cellStyle name="Migliaia [0] 3 2 3 2 2" xfId="18709" xr:uid="{00000000-0005-0000-0000-0000A92B0000}"/>
    <cellStyle name="Migliaia [0] 3 2 3 2 3" xfId="24011" xr:uid="{00000000-0005-0000-0000-0000AA2B0000}"/>
    <cellStyle name="Migliaia [0] 3 2 3 3" xfId="16058" xr:uid="{00000000-0005-0000-0000-0000AB2B0000}"/>
    <cellStyle name="Migliaia [0] 3 2 3 4" xfId="21360" xr:uid="{00000000-0005-0000-0000-0000AC2B0000}"/>
    <cellStyle name="Migliaia [0] 3 2 4" xfId="2042" xr:uid="{00000000-0005-0000-0000-0000AD2B0000}"/>
    <cellStyle name="Migliaia [0] 3 3" xfId="2045" xr:uid="{00000000-0005-0000-0000-0000AE2B0000}"/>
    <cellStyle name="Migliaia [0] 3 3 2" xfId="2046" xr:uid="{00000000-0005-0000-0000-0000AF2B0000}"/>
    <cellStyle name="Migliaia [0] 3 3 2 2" xfId="12892" xr:uid="{00000000-0005-0000-0000-0000B02B0000}"/>
    <cellStyle name="Migliaia [0] 3 3 2 2 2" xfId="18710" xr:uid="{00000000-0005-0000-0000-0000B12B0000}"/>
    <cellStyle name="Migliaia [0] 3 3 2 2 3" xfId="24012" xr:uid="{00000000-0005-0000-0000-0000B22B0000}"/>
    <cellStyle name="Migliaia [0] 3 3 2 3" xfId="16059" xr:uid="{00000000-0005-0000-0000-0000B32B0000}"/>
    <cellStyle name="Migliaia [0] 3 3 2 4" xfId="21361" xr:uid="{00000000-0005-0000-0000-0000B42B0000}"/>
    <cellStyle name="Migliaia [0] 3 4" xfId="2047" xr:uid="{00000000-0005-0000-0000-0000B52B0000}"/>
    <cellStyle name="Migliaia [0] 3 4 2" xfId="11860" xr:uid="{00000000-0005-0000-0000-0000B62B0000}"/>
    <cellStyle name="Migliaia [0] 3 4 2 2" xfId="15423" xr:uid="{00000000-0005-0000-0000-0000B72B0000}"/>
    <cellStyle name="Migliaia [0] 3 4 2 2 2" xfId="20769" xr:uid="{00000000-0005-0000-0000-0000B82B0000}"/>
    <cellStyle name="Migliaia [0] 3 4 2 2 3" xfId="26071" xr:uid="{00000000-0005-0000-0000-0000B92B0000}"/>
    <cellStyle name="Migliaia [0] 3 4 2 3" xfId="18118" xr:uid="{00000000-0005-0000-0000-0000BA2B0000}"/>
    <cellStyle name="Migliaia [0] 3 4 2 4" xfId="23420" xr:uid="{00000000-0005-0000-0000-0000BB2B0000}"/>
    <cellStyle name="Migliaia [0] 3 4 3" xfId="12893" xr:uid="{00000000-0005-0000-0000-0000BC2B0000}"/>
    <cellStyle name="Migliaia [0] 3 4 3 2" xfId="18711" xr:uid="{00000000-0005-0000-0000-0000BD2B0000}"/>
    <cellStyle name="Migliaia [0] 3 4 3 3" xfId="24013" xr:uid="{00000000-0005-0000-0000-0000BE2B0000}"/>
    <cellStyle name="Migliaia [0] 3 4 4" xfId="16060" xr:uid="{00000000-0005-0000-0000-0000BF2B0000}"/>
    <cellStyle name="Migliaia [0] 3 4 5" xfId="21362" xr:uid="{00000000-0005-0000-0000-0000C02B0000}"/>
    <cellStyle name="Migliaia [0] 3 5" xfId="2048" xr:uid="{00000000-0005-0000-0000-0000C12B0000}"/>
    <cellStyle name="Migliaia [0] 3 5 2" xfId="12894" xr:uid="{00000000-0005-0000-0000-0000C22B0000}"/>
    <cellStyle name="Migliaia [0] 3 5 2 2" xfId="18712" xr:uid="{00000000-0005-0000-0000-0000C32B0000}"/>
    <cellStyle name="Migliaia [0] 3 5 2 3" xfId="24014" xr:uid="{00000000-0005-0000-0000-0000C42B0000}"/>
    <cellStyle name="Migliaia [0] 3 5 3" xfId="16061" xr:uid="{00000000-0005-0000-0000-0000C52B0000}"/>
    <cellStyle name="Migliaia [0] 3 5 4" xfId="21363" xr:uid="{00000000-0005-0000-0000-0000C62B0000}"/>
    <cellStyle name="Migliaia [0] 3 6" xfId="12890" xr:uid="{00000000-0005-0000-0000-0000C72B0000}"/>
    <cellStyle name="Migliaia [0] 3 6 2" xfId="18708" xr:uid="{00000000-0005-0000-0000-0000C82B0000}"/>
    <cellStyle name="Migliaia [0] 3 6 3" xfId="24010" xr:uid="{00000000-0005-0000-0000-0000C92B0000}"/>
    <cellStyle name="Migliaia [0] 3 7" xfId="16057" xr:uid="{00000000-0005-0000-0000-0000CA2B0000}"/>
    <cellStyle name="Migliaia [0] 3 8" xfId="21359" xr:uid="{00000000-0005-0000-0000-0000CB2B0000}"/>
    <cellStyle name="Migliaia [0] 3 9" xfId="2041" xr:uid="{00000000-0005-0000-0000-0000CC2B0000}"/>
    <cellStyle name="Migliaia [0] 30" xfId="172" xr:uid="{00000000-0005-0000-0000-0000CD2B0000}"/>
    <cellStyle name="Migliaia [0] 30 2" xfId="173" xr:uid="{00000000-0005-0000-0000-0000CE2B0000}"/>
    <cellStyle name="Migliaia [0] 30 2 2" xfId="2051" xr:uid="{00000000-0005-0000-0000-0000CF2B0000}"/>
    <cellStyle name="Migliaia [0] 30 2 3" xfId="2052" xr:uid="{00000000-0005-0000-0000-0000D02B0000}"/>
    <cellStyle name="Migliaia [0] 30 2 3 2" xfId="12896" xr:uid="{00000000-0005-0000-0000-0000D12B0000}"/>
    <cellStyle name="Migliaia [0] 30 2 3 2 2" xfId="18714" xr:uid="{00000000-0005-0000-0000-0000D22B0000}"/>
    <cellStyle name="Migliaia [0] 30 2 3 2 3" xfId="24016" xr:uid="{00000000-0005-0000-0000-0000D32B0000}"/>
    <cellStyle name="Migliaia [0] 30 2 3 3" xfId="16063" xr:uid="{00000000-0005-0000-0000-0000D42B0000}"/>
    <cellStyle name="Migliaia [0] 30 2 3 4" xfId="21365" xr:uid="{00000000-0005-0000-0000-0000D52B0000}"/>
    <cellStyle name="Migliaia [0] 30 2 4" xfId="2050" xr:uid="{00000000-0005-0000-0000-0000D62B0000}"/>
    <cellStyle name="Migliaia [0] 30 3" xfId="2053" xr:uid="{00000000-0005-0000-0000-0000D72B0000}"/>
    <cellStyle name="Migliaia [0] 30 3 2" xfId="2054" xr:uid="{00000000-0005-0000-0000-0000D82B0000}"/>
    <cellStyle name="Migliaia [0] 30 3 2 2" xfId="12897" xr:uid="{00000000-0005-0000-0000-0000D92B0000}"/>
    <cellStyle name="Migliaia [0] 30 3 2 2 2" xfId="18715" xr:uid="{00000000-0005-0000-0000-0000DA2B0000}"/>
    <cellStyle name="Migliaia [0] 30 3 2 2 3" xfId="24017" xr:uid="{00000000-0005-0000-0000-0000DB2B0000}"/>
    <cellStyle name="Migliaia [0] 30 3 2 3" xfId="16064" xr:uid="{00000000-0005-0000-0000-0000DC2B0000}"/>
    <cellStyle name="Migliaia [0] 30 3 2 4" xfId="21366" xr:uid="{00000000-0005-0000-0000-0000DD2B0000}"/>
    <cellStyle name="Migliaia [0] 30 4" xfId="2055" xr:uid="{00000000-0005-0000-0000-0000DE2B0000}"/>
    <cellStyle name="Migliaia [0] 30 4 2" xfId="11861" xr:uid="{00000000-0005-0000-0000-0000DF2B0000}"/>
    <cellStyle name="Migliaia [0] 30 4 2 2" xfId="15424" xr:uid="{00000000-0005-0000-0000-0000E02B0000}"/>
    <cellStyle name="Migliaia [0] 30 4 2 2 2" xfId="20770" xr:uid="{00000000-0005-0000-0000-0000E12B0000}"/>
    <cellStyle name="Migliaia [0] 30 4 2 2 3" xfId="26072" xr:uid="{00000000-0005-0000-0000-0000E22B0000}"/>
    <cellStyle name="Migliaia [0] 30 4 2 3" xfId="18119" xr:uid="{00000000-0005-0000-0000-0000E32B0000}"/>
    <cellStyle name="Migliaia [0] 30 4 2 4" xfId="23421" xr:uid="{00000000-0005-0000-0000-0000E42B0000}"/>
    <cellStyle name="Migliaia [0] 30 4 3" xfId="12898" xr:uid="{00000000-0005-0000-0000-0000E52B0000}"/>
    <cellStyle name="Migliaia [0] 30 4 3 2" xfId="18716" xr:uid="{00000000-0005-0000-0000-0000E62B0000}"/>
    <cellStyle name="Migliaia [0] 30 4 3 3" xfId="24018" xr:uid="{00000000-0005-0000-0000-0000E72B0000}"/>
    <cellStyle name="Migliaia [0] 30 4 4" xfId="16065" xr:uid="{00000000-0005-0000-0000-0000E82B0000}"/>
    <cellStyle name="Migliaia [0] 30 4 5" xfId="21367" xr:uid="{00000000-0005-0000-0000-0000E92B0000}"/>
    <cellStyle name="Migliaia [0] 30 5" xfId="2056" xr:uid="{00000000-0005-0000-0000-0000EA2B0000}"/>
    <cellStyle name="Migliaia [0] 30 5 2" xfId="12899" xr:uid="{00000000-0005-0000-0000-0000EB2B0000}"/>
    <cellStyle name="Migliaia [0] 30 5 2 2" xfId="18717" xr:uid="{00000000-0005-0000-0000-0000EC2B0000}"/>
    <cellStyle name="Migliaia [0] 30 5 2 3" xfId="24019" xr:uid="{00000000-0005-0000-0000-0000ED2B0000}"/>
    <cellStyle name="Migliaia [0] 30 5 3" xfId="16066" xr:uid="{00000000-0005-0000-0000-0000EE2B0000}"/>
    <cellStyle name="Migliaia [0] 30 5 4" xfId="21368" xr:uid="{00000000-0005-0000-0000-0000EF2B0000}"/>
    <cellStyle name="Migliaia [0] 30 6" xfId="12895" xr:uid="{00000000-0005-0000-0000-0000F02B0000}"/>
    <cellStyle name="Migliaia [0] 30 6 2" xfId="18713" xr:uid="{00000000-0005-0000-0000-0000F12B0000}"/>
    <cellStyle name="Migliaia [0] 30 6 3" xfId="24015" xr:uid="{00000000-0005-0000-0000-0000F22B0000}"/>
    <cellStyle name="Migliaia [0] 30 7" xfId="16062" xr:uid="{00000000-0005-0000-0000-0000F32B0000}"/>
    <cellStyle name="Migliaia [0] 30 8" xfId="21364" xr:uid="{00000000-0005-0000-0000-0000F42B0000}"/>
    <cellStyle name="Migliaia [0] 30 9" xfId="2049" xr:uid="{00000000-0005-0000-0000-0000F52B0000}"/>
    <cellStyle name="Migliaia [0] 31" xfId="174" xr:uid="{00000000-0005-0000-0000-0000F62B0000}"/>
    <cellStyle name="Migliaia [0] 31 2" xfId="175" xr:uid="{00000000-0005-0000-0000-0000F72B0000}"/>
    <cellStyle name="Migliaia [0] 31 2 2" xfId="2059" xr:uid="{00000000-0005-0000-0000-0000F82B0000}"/>
    <cellStyle name="Migliaia [0] 31 2 3" xfId="2060" xr:uid="{00000000-0005-0000-0000-0000F92B0000}"/>
    <cellStyle name="Migliaia [0] 31 2 3 2" xfId="12901" xr:uid="{00000000-0005-0000-0000-0000FA2B0000}"/>
    <cellStyle name="Migliaia [0] 31 2 3 2 2" xfId="18719" xr:uid="{00000000-0005-0000-0000-0000FB2B0000}"/>
    <cellStyle name="Migliaia [0] 31 2 3 2 3" xfId="24021" xr:uid="{00000000-0005-0000-0000-0000FC2B0000}"/>
    <cellStyle name="Migliaia [0] 31 2 3 3" xfId="16068" xr:uid="{00000000-0005-0000-0000-0000FD2B0000}"/>
    <cellStyle name="Migliaia [0] 31 2 3 4" xfId="21370" xr:uid="{00000000-0005-0000-0000-0000FE2B0000}"/>
    <cellStyle name="Migliaia [0] 31 2 4" xfId="2058" xr:uid="{00000000-0005-0000-0000-0000FF2B0000}"/>
    <cellStyle name="Migliaia [0] 31 3" xfId="2061" xr:uid="{00000000-0005-0000-0000-0000002C0000}"/>
    <cellStyle name="Migliaia [0] 31 3 2" xfId="2062" xr:uid="{00000000-0005-0000-0000-0000012C0000}"/>
    <cellStyle name="Migliaia [0] 31 3 2 2" xfId="12902" xr:uid="{00000000-0005-0000-0000-0000022C0000}"/>
    <cellStyle name="Migliaia [0] 31 3 2 2 2" xfId="18720" xr:uid="{00000000-0005-0000-0000-0000032C0000}"/>
    <cellStyle name="Migliaia [0] 31 3 2 2 3" xfId="24022" xr:uid="{00000000-0005-0000-0000-0000042C0000}"/>
    <cellStyle name="Migliaia [0] 31 3 2 3" xfId="16069" xr:uid="{00000000-0005-0000-0000-0000052C0000}"/>
    <cellStyle name="Migliaia [0] 31 3 2 4" xfId="21371" xr:uid="{00000000-0005-0000-0000-0000062C0000}"/>
    <cellStyle name="Migliaia [0] 31 4" xfId="2063" xr:uid="{00000000-0005-0000-0000-0000072C0000}"/>
    <cellStyle name="Migliaia [0] 31 4 2" xfId="11862" xr:uid="{00000000-0005-0000-0000-0000082C0000}"/>
    <cellStyle name="Migliaia [0] 31 4 2 2" xfId="15425" xr:uid="{00000000-0005-0000-0000-0000092C0000}"/>
    <cellStyle name="Migliaia [0] 31 4 2 2 2" xfId="20771" xr:uid="{00000000-0005-0000-0000-00000A2C0000}"/>
    <cellStyle name="Migliaia [0] 31 4 2 2 3" xfId="26073" xr:uid="{00000000-0005-0000-0000-00000B2C0000}"/>
    <cellStyle name="Migliaia [0] 31 4 2 3" xfId="18120" xr:uid="{00000000-0005-0000-0000-00000C2C0000}"/>
    <cellStyle name="Migliaia [0] 31 4 2 4" xfId="23422" xr:uid="{00000000-0005-0000-0000-00000D2C0000}"/>
    <cellStyle name="Migliaia [0] 31 4 3" xfId="12903" xr:uid="{00000000-0005-0000-0000-00000E2C0000}"/>
    <cellStyle name="Migliaia [0] 31 4 3 2" xfId="18721" xr:uid="{00000000-0005-0000-0000-00000F2C0000}"/>
    <cellStyle name="Migliaia [0] 31 4 3 3" xfId="24023" xr:uid="{00000000-0005-0000-0000-0000102C0000}"/>
    <cellStyle name="Migliaia [0] 31 4 4" xfId="16070" xr:uid="{00000000-0005-0000-0000-0000112C0000}"/>
    <cellStyle name="Migliaia [0] 31 4 5" xfId="21372" xr:uid="{00000000-0005-0000-0000-0000122C0000}"/>
    <cellStyle name="Migliaia [0] 31 5" xfId="2064" xr:uid="{00000000-0005-0000-0000-0000132C0000}"/>
    <cellStyle name="Migliaia [0] 31 5 2" xfId="12904" xr:uid="{00000000-0005-0000-0000-0000142C0000}"/>
    <cellStyle name="Migliaia [0] 31 5 2 2" xfId="18722" xr:uid="{00000000-0005-0000-0000-0000152C0000}"/>
    <cellStyle name="Migliaia [0] 31 5 2 3" xfId="24024" xr:uid="{00000000-0005-0000-0000-0000162C0000}"/>
    <cellStyle name="Migliaia [0] 31 5 3" xfId="16071" xr:uid="{00000000-0005-0000-0000-0000172C0000}"/>
    <cellStyle name="Migliaia [0] 31 5 4" xfId="21373" xr:uid="{00000000-0005-0000-0000-0000182C0000}"/>
    <cellStyle name="Migliaia [0] 31 6" xfId="12900" xr:uid="{00000000-0005-0000-0000-0000192C0000}"/>
    <cellStyle name="Migliaia [0] 31 6 2" xfId="18718" xr:uid="{00000000-0005-0000-0000-00001A2C0000}"/>
    <cellStyle name="Migliaia [0] 31 6 3" xfId="24020" xr:uid="{00000000-0005-0000-0000-00001B2C0000}"/>
    <cellStyle name="Migliaia [0] 31 7" xfId="16067" xr:uid="{00000000-0005-0000-0000-00001C2C0000}"/>
    <cellStyle name="Migliaia [0] 31 8" xfId="21369" xr:uid="{00000000-0005-0000-0000-00001D2C0000}"/>
    <cellStyle name="Migliaia [0] 31 9" xfId="2057" xr:uid="{00000000-0005-0000-0000-00001E2C0000}"/>
    <cellStyle name="Migliaia [0] 32" xfId="176" xr:uid="{00000000-0005-0000-0000-00001F2C0000}"/>
    <cellStyle name="Migliaia [0] 32 2" xfId="177" xr:uid="{00000000-0005-0000-0000-0000202C0000}"/>
    <cellStyle name="Migliaia [0] 32 2 2" xfId="2067" xr:uid="{00000000-0005-0000-0000-0000212C0000}"/>
    <cellStyle name="Migliaia [0] 32 2 3" xfId="2068" xr:uid="{00000000-0005-0000-0000-0000222C0000}"/>
    <cellStyle name="Migliaia [0] 32 2 3 2" xfId="12906" xr:uid="{00000000-0005-0000-0000-0000232C0000}"/>
    <cellStyle name="Migliaia [0] 32 2 3 2 2" xfId="18724" xr:uid="{00000000-0005-0000-0000-0000242C0000}"/>
    <cellStyle name="Migliaia [0] 32 2 3 2 3" xfId="24026" xr:uid="{00000000-0005-0000-0000-0000252C0000}"/>
    <cellStyle name="Migliaia [0] 32 2 3 3" xfId="16073" xr:uid="{00000000-0005-0000-0000-0000262C0000}"/>
    <cellStyle name="Migliaia [0] 32 2 3 4" xfId="21375" xr:uid="{00000000-0005-0000-0000-0000272C0000}"/>
    <cellStyle name="Migliaia [0] 32 2 4" xfId="2066" xr:uid="{00000000-0005-0000-0000-0000282C0000}"/>
    <cellStyle name="Migliaia [0] 32 3" xfId="2069" xr:uid="{00000000-0005-0000-0000-0000292C0000}"/>
    <cellStyle name="Migliaia [0] 32 3 2" xfId="2070" xr:uid="{00000000-0005-0000-0000-00002A2C0000}"/>
    <cellStyle name="Migliaia [0] 32 3 2 2" xfId="12907" xr:uid="{00000000-0005-0000-0000-00002B2C0000}"/>
    <cellStyle name="Migliaia [0] 32 3 2 2 2" xfId="18725" xr:uid="{00000000-0005-0000-0000-00002C2C0000}"/>
    <cellStyle name="Migliaia [0] 32 3 2 2 3" xfId="24027" xr:uid="{00000000-0005-0000-0000-00002D2C0000}"/>
    <cellStyle name="Migliaia [0] 32 3 2 3" xfId="16074" xr:uid="{00000000-0005-0000-0000-00002E2C0000}"/>
    <cellStyle name="Migliaia [0] 32 3 2 4" xfId="21376" xr:uid="{00000000-0005-0000-0000-00002F2C0000}"/>
    <cellStyle name="Migliaia [0] 32 4" xfId="2071" xr:uid="{00000000-0005-0000-0000-0000302C0000}"/>
    <cellStyle name="Migliaia [0] 32 4 2" xfId="11863" xr:uid="{00000000-0005-0000-0000-0000312C0000}"/>
    <cellStyle name="Migliaia [0] 32 4 2 2" xfId="15426" xr:uid="{00000000-0005-0000-0000-0000322C0000}"/>
    <cellStyle name="Migliaia [0] 32 4 2 2 2" xfId="20772" xr:uid="{00000000-0005-0000-0000-0000332C0000}"/>
    <cellStyle name="Migliaia [0] 32 4 2 2 3" xfId="26074" xr:uid="{00000000-0005-0000-0000-0000342C0000}"/>
    <cellStyle name="Migliaia [0] 32 4 2 3" xfId="18121" xr:uid="{00000000-0005-0000-0000-0000352C0000}"/>
    <cellStyle name="Migliaia [0] 32 4 2 4" xfId="23423" xr:uid="{00000000-0005-0000-0000-0000362C0000}"/>
    <cellStyle name="Migliaia [0] 32 4 3" xfId="12908" xr:uid="{00000000-0005-0000-0000-0000372C0000}"/>
    <cellStyle name="Migliaia [0] 32 4 3 2" xfId="18726" xr:uid="{00000000-0005-0000-0000-0000382C0000}"/>
    <cellStyle name="Migliaia [0] 32 4 3 3" xfId="24028" xr:uid="{00000000-0005-0000-0000-0000392C0000}"/>
    <cellStyle name="Migliaia [0] 32 4 4" xfId="16075" xr:uid="{00000000-0005-0000-0000-00003A2C0000}"/>
    <cellStyle name="Migliaia [0] 32 4 5" xfId="21377" xr:uid="{00000000-0005-0000-0000-00003B2C0000}"/>
    <cellStyle name="Migliaia [0] 32 5" xfId="2072" xr:uid="{00000000-0005-0000-0000-00003C2C0000}"/>
    <cellStyle name="Migliaia [0] 32 5 2" xfId="12909" xr:uid="{00000000-0005-0000-0000-00003D2C0000}"/>
    <cellStyle name="Migliaia [0] 32 5 2 2" xfId="18727" xr:uid="{00000000-0005-0000-0000-00003E2C0000}"/>
    <cellStyle name="Migliaia [0] 32 5 2 3" xfId="24029" xr:uid="{00000000-0005-0000-0000-00003F2C0000}"/>
    <cellStyle name="Migliaia [0] 32 5 3" xfId="16076" xr:uid="{00000000-0005-0000-0000-0000402C0000}"/>
    <cellStyle name="Migliaia [0] 32 5 4" xfId="21378" xr:uid="{00000000-0005-0000-0000-0000412C0000}"/>
    <cellStyle name="Migliaia [0] 32 6" xfId="12905" xr:uid="{00000000-0005-0000-0000-0000422C0000}"/>
    <cellStyle name="Migliaia [0] 32 6 2" xfId="18723" xr:uid="{00000000-0005-0000-0000-0000432C0000}"/>
    <cellStyle name="Migliaia [0] 32 6 3" xfId="24025" xr:uid="{00000000-0005-0000-0000-0000442C0000}"/>
    <cellStyle name="Migliaia [0] 32 7" xfId="16072" xr:uid="{00000000-0005-0000-0000-0000452C0000}"/>
    <cellStyle name="Migliaia [0] 32 8" xfId="21374" xr:uid="{00000000-0005-0000-0000-0000462C0000}"/>
    <cellStyle name="Migliaia [0] 32 9" xfId="2065" xr:uid="{00000000-0005-0000-0000-0000472C0000}"/>
    <cellStyle name="Migliaia [0] 33" xfId="178" xr:uid="{00000000-0005-0000-0000-0000482C0000}"/>
    <cellStyle name="Migliaia [0] 33 2" xfId="179" xr:uid="{00000000-0005-0000-0000-0000492C0000}"/>
    <cellStyle name="Migliaia [0] 33 2 2" xfId="2075" xr:uid="{00000000-0005-0000-0000-00004A2C0000}"/>
    <cellStyle name="Migliaia [0] 33 2 3" xfId="2076" xr:uid="{00000000-0005-0000-0000-00004B2C0000}"/>
    <cellStyle name="Migliaia [0] 33 2 3 2" xfId="12911" xr:uid="{00000000-0005-0000-0000-00004C2C0000}"/>
    <cellStyle name="Migliaia [0] 33 2 3 2 2" xfId="18729" xr:uid="{00000000-0005-0000-0000-00004D2C0000}"/>
    <cellStyle name="Migliaia [0] 33 2 3 2 3" xfId="24031" xr:uid="{00000000-0005-0000-0000-00004E2C0000}"/>
    <cellStyle name="Migliaia [0] 33 2 3 3" xfId="16078" xr:uid="{00000000-0005-0000-0000-00004F2C0000}"/>
    <cellStyle name="Migliaia [0] 33 2 3 4" xfId="21380" xr:uid="{00000000-0005-0000-0000-0000502C0000}"/>
    <cellStyle name="Migliaia [0] 33 2 4" xfId="2074" xr:uid="{00000000-0005-0000-0000-0000512C0000}"/>
    <cellStyle name="Migliaia [0] 33 3" xfId="2077" xr:uid="{00000000-0005-0000-0000-0000522C0000}"/>
    <cellStyle name="Migliaia [0] 33 3 2" xfId="2078" xr:uid="{00000000-0005-0000-0000-0000532C0000}"/>
    <cellStyle name="Migliaia [0] 33 3 2 2" xfId="12912" xr:uid="{00000000-0005-0000-0000-0000542C0000}"/>
    <cellStyle name="Migliaia [0] 33 3 2 2 2" xfId="18730" xr:uid="{00000000-0005-0000-0000-0000552C0000}"/>
    <cellStyle name="Migliaia [0] 33 3 2 2 3" xfId="24032" xr:uid="{00000000-0005-0000-0000-0000562C0000}"/>
    <cellStyle name="Migliaia [0] 33 3 2 3" xfId="16079" xr:uid="{00000000-0005-0000-0000-0000572C0000}"/>
    <cellStyle name="Migliaia [0] 33 3 2 4" xfId="21381" xr:uid="{00000000-0005-0000-0000-0000582C0000}"/>
    <cellStyle name="Migliaia [0] 33 4" xfId="2079" xr:uid="{00000000-0005-0000-0000-0000592C0000}"/>
    <cellStyle name="Migliaia [0] 33 4 2" xfId="11864" xr:uid="{00000000-0005-0000-0000-00005A2C0000}"/>
    <cellStyle name="Migliaia [0] 33 4 2 2" xfId="15427" xr:uid="{00000000-0005-0000-0000-00005B2C0000}"/>
    <cellStyle name="Migliaia [0] 33 4 2 2 2" xfId="20773" xr:uid="{00000000-0005-0000-0000-00005C2C0000}"/>
    <cellStyle name="Migliaia [0] 33 4 2 2 3" xfId="26075" xr:uid="{00000000-0005-0000-0000-00005D2C0000}"/>
    <cellStyle name="Migliaia [0] 33 4 2 3" xfId="18122" xr:uid="{00000000-0005-0000-0000-00005E2C0000}"/>
    <cellStyle name="Migliaia [0] 33 4 2 4" xfId="23424" xr:uid="{00000000-0005-0000-0000-00005F2C0000}"/>
    <cellStyle name="Migliaia [0] 33 4 3" xfId="12913" xr:uid="{00000000-0005-0000-0000-0000602C0000}"/>
    <cellStyle name="Migliaia [0] 33 4 3 2" xfId="18731" xr:uid="{00000000-0005-0000-0000-0000612C0000}"/>
    <cellStyle name="Migliaia [0] 33 4 3 3" xfId="24033" xr:uid="{00000000-0005-0000-0000-0000622C0000}"/>
    <cellStyle name="Migliaia [0] 33 4 4" xfId="16080" xr:uid="{00000000-0005-0000-0000-0000632C0000}"/>
    <cellStyle name="Migliaia [0] 33 4 5" xfId="21382" xr:uid="{00000000-0005-0000-0000-0000642C0000}"/>
    <cellStyle name="Migliaia [0] 33 5" xfId="2080" xr:uid="{00000000-0005-0000-0000-0000652C0000}"/>
    <cellStyle name="Migliaia [0] 33 5 2" xfId="12914" xr:uid="{00000000-0005-0000-0000-0000662C0000}"/>
    <cellStyle name="Migliaia [0] 33 5 2 2" xfId="18732" xr:uid="{00000000-0005-0000-0000-0000672C0000}"/>
    <cellStyle name="Migliaia [0] 33 5 2 3" xfId="24034" xr:uid="{00000000-0005-0000-0000-0000682C0000}"/>
    <cellStyle name="Migliaia [0] 33 5 3" xfId="16081" xr:uid="{00000000-0005-0000-0000-0000692C0000}"/>
    <cellStyle name="Migliaia [0] 33 5 4" xfId="21383" xr:uid="{00000000-0005-0000-0000-00006A2C0000}"/>
    <cellStyle name="Migliaia [0] 33 6" xfId="12910" xr:uid="{00000000-0005-0000-0000-00006B2C0000}"/>
    <cellStyle name="Migliaia [0] 33 6 2" xfId="18728" xr:uid="{00000000-0005-0000-0000-00006C2C0000}"/>
    <cellStyle name="Migliaia [0] 33 6 3" xfId="24030" xr:uid="{00000000-0005-0000-0000-00006D2C0000}"/>
    <cellStyle name="Migliaia [0] 33 7" xfId="16077" xr:uid="{00000000-0005-0000-0000-00006E2C0000}"/>
    <cellStyle name="Migliaia [0] 33 8" xfId="21379" xr:uid="{00000000-0005-0000-0000-00006F2C0000}"/>
    <cellStyle name="Migliaia [0] 33 9" xfId="2073" xr:uid="{00000000-0005-0000-0000-0000702C0000}"/>
    <cellStyle name="Migliaia [0] 34" xfId="180" xr:uid="{00000000-0005-0000-0000-0000712C0000}"/>
    <cellStyle name="Migliaia [0] 34 2" xfId="181" xr:uid="{00000000-0005-0000-0000-0000722C0000}"/>
    <cellStyle name="Migliaia [0] 34 2 2" xfId="2083" xr:uid="{00000000-0005-0000-0000-0000732C0000}"/>
    <cellStyle name="Migliaia [0] 34 2 3" xfId="2084" xr:uid="{00000000-0005-0000-0000-0000742C0000}"/>
    <cellStyle name="Migliaia [0] 34 2 3 2" xfId="12916" xr:uid="{00000000-0005-0000-0000-0000752C0000}"/>
    <cellStyle name="Migliaia [0] 34 2 3 2 2" xfId="18734" xr:uid="{00000000-0005-0000-0000-0000762C0000}"/>
    <cellStyle name="Migliaia [0] 34 2 3 2 3" xfId="24036" xr:uid="{00000000-0005-0000-0000-0000772C0000}"/>
    <cellStyle name="Migliaia [0] 34 2 3 3" xfId="16083" xr:uid="{00000000-0005-0000-0000-0000782C0000}"/>
    <cellStyle name="Migliaia [0] 34 2 3 4" xfId="21385" xr:uid="{00000000-0005-0000-0000-0000792C0000}"/>
    <cellStyle name="Migliaia [0] 34 2 4" xfId="2082" xr:uid="{00000000-0005-0000-0000-00007A2C0000}"/>
    <cellStyle name="Migliaia [0] 34 3" xfId="2085" xr:uid="{00000000-0005-0000-0000-00007B2C0000}"/>
    <cellStyle name="Migliaia [0] 34 3 2" xfId="2086" xr:uid="{00000000-0005-0000-0000-00007C2C0000}"/>
    <cellStyle name="Migliaia [0] 34 3 2 2" xfId="12917" xr:uid="{00000000-0005-0000-0000-00007D2C0000}"/>
    <cellStyle name="Migliaia [0] 34 3 2 2 2" xfId="18735" xr:uid="{00000000-0005-0000-0000-00007E2C0000}"/>
    <cellStyle name="Migliaia [0] 34 3 2 2 3" xfId="24037" xr:uid="{00000000-0005-0000-0000-00007F2C0000}"/>
    <cellStyle name="Migliaia [0] 34 3 2 3" xfId="16084" xr:uid="{00000000-0005-0000-0000-0000802C0000}"/>
    <cellStyle name="Migliaia [0] 34 3 2 4" xfId="21386" xr:uid="{00000000-0005-0000-0000-0000812C0000}"/>
    <cellStyle name="Migliaia [0] 34 4" xfId="2087" xr:uid="{00000000-0005-0000-0000-0000822C0000}"/>
    <cellStyle name="Migliaia [0] 34 4 2" xfId="11865" xr:uid="{00000000-0005-0000-0000-0000832C0000}"/>
    <cellStyle name="Migliaia [0] 34 4 2 2" xfId="15428" xr:uid="{00000000-0005-0000-0000-0000842C0000}"/>
    <cellStyle name="Migliaia [0] 34 4 2 2 2" xfId="20774" xr:uid="{00000000-0005-0000-0000-0000852C0000}"/>
    <cellStyle name="Migliaia [0] 34 4 2 2 3" xfId="26076" xr:uid="{00000000-0005-0000-0000-0000862C0000}"/>
    <cellStyle name="Migliaia [0] 34 4 2 3" xfId="18123" xr:uid="{00000000-0005-0000-0000-0000872C0000}"/>
    <cellStyle name="Migliaia [0] 34 4 2 4" xfId="23425" xr:uid="{00000000-0005-0000-0000-0000882C0000}"/>
    <cellStyle name="Migliaia [0] 34 4 3" xfId="12918" xr:uid="{00000000-0005-0000-0000-0000892C0000}"/>
    <cellStyle name="Migliaia [0] 34 4 3 2" xfId="18736" xr:uid="{00000000-0005-0000-0000-00008A2C0000}"/>
    <cellStyle name="Migliaia [0] 34 4 3 3" xfId="24038" xr:uid="{00000000-0005-0000-0000-00008B2C0000}"/>
    <cellStyle name="Migliaia [0] 34 4 4" xfId="16085" xr:uid="{00000000-0005-0000-0000-00008C2C0000}"/>
    <cellStyle name="Migliaia [0] 34 4 5" xfId="21387" xr:uid="{00000000-0005-0000-0000-00008D2C0000}"/>
    <cellStyle name="Migliaia [0] 34 5" xfId="2088" xr:uid="{00000000-0005-0000-0000-00008E2C0000}"/>
    <cellStyle name="Migliaia [0] 34 5 2" xfId="12919" xr:uid="{00000000-0005-0000-0000-00008F2C0000}"/>
    <cellStyle name="Migliaia [0] 34 5 2 2" xfId="18737" xr:uid="{00000000-0005-0000-0000-0000902C0000}"/>
    <cellStyle name="Migliaia [0] 34 5 2 3" xfId="24039" xr:uid="{00000000-0005-0000-0000-0000912C0000}"/>
    <cellStyle name="Migliaia [0] 34 5 3" xfId="16086" xr:uid="{00000000-0005-0000-0000-0000922C0000}"/>
    <cellStyle name="Migliaia [0] 34 5 4" xfId="21388" xr:uid="{00000000-0005-0000-0000-0000932C0000}"/>
    <cellStyle name="Migliaia [0] 34 6" xfId="12915" xr:uid="{00000000-0005-0000-0000-0000942C0000}"/>
    <cellStyle name="Migliaia [0] 34 6 2" xfId="18733" xr:uid="{00000000-0005-0000-0000-0000952C0000}"/>
    <cellStyle name="Migliaia [0] 34 6 3" xfId="24035" xr:uid="{00000000-0005-0000-0000-0000962C0000}"/>
    <cellStyle name="Migliaia [0] 34 7" xfId="16082" xr:uid="{00000000-0005-0000-0000-0000972C0000}"/>
    <cellStyle name="Migliaia [0] 34 8" xfId="21384" xr:uid="{00000000-0005-0000-0000-0000982C0000}"/>
    <cellStyle name="Migliaia [0] 34 9" xfId="2081" xr:uid="{00000000-0005-0000-0000-0000992C0000}"/>
    <cellStyle name="Migliaia [0] 35" xfId="182" xr:uid="{00000000-0005-0000-0000-00009A2C0000}"/>
    <cellStyle name="Migliaia [0] 35 2" xfId="183" xr:uid="{00000000-0005-0000-0000-00009B2C0000}"/>
    <cellStyle name="Migliaia [0] 35 2 2" xfId="2091" xr:uid="{00000000-0005-0000-0000-00009C2C0000}"/>
    <cellStyle name="Migliaia [0] 35 2 3" xfId="2092" xr:uid="{00000000-0005-0000-0000-00009D2C0000}"/>
    <cellStyle name="Migliaia [0] 35 2 3 2" xfId="12921" xr:uid="{00000000-0005-0000-0000-00009E2C0000}"/>
    <cellStyle name="Migliaia [0] 35 2 3 2 2" xfId="18739" xr:uid="{00000000-0005-0000-0000-00009F2C0000}"/>
    <cellStyle name="Migliaia [0] 35 2 3 2 3" xfId="24041" xr:uid="{00000000-0005-0000-0000-0000A02C0000}"/>
    <cellStyle name="Migliaia [0] 35 2 3 3" xfId="16088" xr:uid="{00000000-0005-0000-0000-0000A12C0000}"/>
    <cellStyle name="Migliaia [0] 35 2 3 4" xfId="21390" xr:uid="{00000000-0005-0000-0000-0000A22C0000}"/>
    <cellStyle name="Migliaia [0] 35 2 4" xfId="2090" xr:uid="{00000000-0005-0000-0000-0000A32C0000}"/>
    <cellStyle name="Migliaia [0] 35 3" xfId="2093" xr:uid="{00000000-0005-0000-0000-0000A42C0000}"/>
    <cellStyle name="Migliaia [0] 35 3 2" xfId="2094" xr:uid="{00000000-0005-0000-0000-0000A52C0000}"/>
    <cellStyle name="Migliaia [0] 35 3 2 2" xfId="12922" xr:uid="{00000000-0005-0000-0000-0000A62C0000}"/>
    <cellStyle name="Migliaia [0] 35 3 2 2 2" xfId="18740" xr:uid="{00000000-0005-0000-0000-0000A72C0000}"/>
    <cellStyle name="Migliaia [0] 35 3 2 2 3" xfId="24042" xr:uid="{00000000-0005-0000-0000-0000A82C0000}"/>
    <cellStyle name="Migliaia [0] 35 3 2 3" xfId="16089" xr:uid="{00000000-0005-0000-0000-0000A92C0000}"/>
    <cellStyle name="Migliaia [0] 35 3 2 4" xfId="21391" xr:uid="{00000000-0005-0000-0000-0000AA2C0000}"/>
    <cellStyle name="Migliaia [0] 35 4" xfId="2095" xr:uid="{00000000-0005-0000-0000-0000AB2C0000}"/>
    <cellStyle name="Migliaia [0] 35 4 2" xfId="11866" xr:uid="{00000000-0005-0000-0000-0000AC2C0000}"/>
    <cellStyle name="Migliaia [0] 35 4 2 2" xfId="15429" xr:uid="{00000000-0005-0000-0000-0000AD2C0000}"/>
    <cellStyle name="Migliaia [0] 35 4 2 2 2" xfId="20775" xr:uid="{00000000-0005-0000-0000-0000AE2C0000}"/>
    <cellStyle name="Migliaia [0] 35 4 2 2 3" xfId="26077" xr:uid="{00000000-0005-0000-0000-0000AF2C0000}"/>
    <cellStyle name="Migliaia [0] 35 4 2 3" xfId="18124" xr:uid="{00000000-0005-0000-0000-0000B02C0000}"/>
    <cellStyle name="Migliaia [0] 35 4 2 4" xfId="23426" xr:uid="{00000000-0005-0000-0000-0000B12C0000}"/>
    <cellStyle name="Migliaia [0] 35 4 3" xfId="12923" xr:uid="{00000000-0005-0000-0000-0000B22C0000}"/>
    <cellStyle name="Migliaia [0] 35 4 3 2" xfId="18741" xr:uid="{00000000-0005-0000-0000-0000B32C0000}"/>
    <cellStyle name="Migliaia [0] 35 4 3 3" xfId="24043" xr:uid="{00000000-0005-0000-0000-0000B42C0000}"/>
    <cellStyle name="Migliaia [0] 35 4 4" xfId="16090" xr:uid="{00000000-0005-0000-0000-0000B52C0000}"/>
    <cellStyle name="Migliaia [0] 35 4 5" xfId="21392" xr:uid="{00000000-0005-0000-0000-0000B62C0000}"/>
    <cellStyle name="Migliaia [0] 35 5" xfId="2096" xr:uid="{00000000-0005-0000-0000-0000B72C0000}"/>
    <cellStyle name="Migliaia [0] 35 5 2" xfId="12924" xr:uid="{00000000-0005-0000-0000-0000B82C0000}"/>
    <cellStyle name="Migliaia [0] 35 5 2 2" xfId="18742" xr:uid="{00000000-0005-0000-0000-0000B92C0000}"/>
    <cellStyle name="Migliaia [0] 35 5 2 3" xfId="24044" xr:uid="{00000000-0005-0000-0000-0000BA2C0000}"/>
    <cellStyle name="Migliaia [0] 35 5 3" xfId="16091" xr:uid="{00000000-0005-0000-0000-0000BB2C0000}"/>
    <cellStyle name="Migliaia [0] 35 5 4" xfId="21393" xr:uid="{00000000-0005-0000-0000-0000BC2C0000}"/>
    <cellStyle name="Migliaia [0] 35 6" xfId="12920" xr:uid="{00000000-0005-0000-0000-0000BD2C0000}"/>
    <cellStyle name="Migliaia [0] 35 6 2" xfId="18738" xr:uid="{00000000-0005-0000-0000-0000BE2C0000}"/>
    <cellStyle name="Migliaia [0] 35 6 3" xfId="24040" xr:uid="{00000000-0005-0000-0000-0000BF2C0000}"/>
    <cellStyle name="Migliaia [0] 35 7" xfId="16087" xr:uid="{00000000-0005-0000-0000-0000C02C0000}"/>
    <cellStyle name="Migliaia [0] 35 8" xfId="21389" xr:uid="{00000000-0005-0000-0000-0000C12C0000}"/>
    <cellStyle name="Migliaia [0] 35 9" xfId="2089" xr:uid="{00000000-0005-0000-0000-0000C22C0000}"/>
    <cellStyle name="Migliaia [0] 36" xfId="184" xr:uid="{00000000-0005-0000-0000-0000C32C0000}"/>
    <cellStyle name="Migliaia [0] 36 2" xfId="185" xr:uid="{00000000-0005-0000-0000-0000C42C0000}"/>
    <cellStyle name="Migliaia [0] 36 2 2" xfId="2099" xr:uid="{00000000-0005-0000-0000-0000C52C0000}"/>
    <cellStyle name="Migliaia [0] 36 2 3" xfId="2100" xr:uid="{00000000-0005-0000-0000-0000C62C0000}"/>
    <cellStyle name="Migliaia [0] 36 2 3 2" xfId="12926" xr:uid="{00000000-0005-0000-0000-0000C72C0000}"/>
    <cellStyle name="Migliaia [0] 36 2 3 2 2" xfId="18744" xr:uid="{00000000-0005-0000-0000-0000C82C0000}"/>
    <cellStyle name="Migliaia [0] 36 2 3 2 3" xfId="24046" xr:uid="{00000000-0005-0000-0000-0000C92C0000}"/>
    <cellStyle name="Migliaia [0] 36 2 3 3" xfId="16093" xr:uid="{00000000-0005-0000-0000-0000CA2C0000}"/>
    <cellStyle name="Migliaia [0] 36 2 3 4" xfId="21395" xr:uid="{00000000-0005-0000-0000-0000CB2C0000}"/>
    <cellStyle name="Migliaia [0] 36 2 4" xfId="2098" xr:uid="{00000000-0005-0000-0000-0000CC2C0000}"/>
    <cellStyle name="Migliaia [0] 36 3" xfId="2101" xr:uid="{00000000-0005-0000-0000-0000CD2C0000}"/>
    <cellStyle name="Migliaia [0] 36 3 2" xfId="2102" xr:uid="{00000000-0005-0000-0000-0000CE2C0000}"/>
    <cellStyle name="Migliaia [0] 36 3 2 2" xfId="12927" xr:uid="{00000000-0005-0000-0000-0000CF2C0000}"/>
    <cellStyle name="Migliaia [0] 36 3 2 2 2" xfId="18745" xr:uid="{00000000-0005-0000-0000-0000D02C0000}"/>
    <cellStyle name="Migliaia [0] 36 3 2 2 3" xfId="24047" xr:uid="{00000000-0005-0000-0000-0000D12C0000}"/>
    <cellStyle name="Migliaia [0] 36 3 2 3" xfId="16094" xr:uid="{00000000-0005-0000-0000-0000D22C0000}"/>
    <cellStyle name="Migliaia [0] 36 3 2 4" xfId="21396" xr:uid="{00000000-0005-0000-0000-0000D32C0000}"/>
    <cellStyle name="Migliaia [0] 36 4" xfId="2103" xr:uid="{00000000-0005-0000-0000-0000D42C0000}"/>
    <cellStyle name="Migliaia [0] 36 4 2" xfId="11867" xr:uid="{00000000-0005-0000-0000-0000D52C0000}"/>
    <cellStyle name="Migliaia [0] 36 4 2 2" xfId="15430" xr:uid="{00000000-0005-0000-0000-0000D62C0000}"/>
    <cellStyle name="Migliaia [0] 36 4 2 2 2" xfId="20776" xr:uid="{00000000-0005-0000-0000-0000D72C0000}"/>
    <cellStyle name="Migliaia [0] 36 4 2 2 3" xfId="26078" xr:uid="{00000000-0005-0000-0000-0000D82C0000}"/>
    <cellStyle name="Migliaia [0] 36 4 2 3" xfId="18125" xr:uid="{00000000-0005-0000-0000-0000D92C0000}"/>
    <cellStyle name="Migliaia [0] 36 4 2 4" xfId="23427" xr:uid="{00000000-0005-0000-0000-0000DA2C0000}"/>
    <cellStyle name="Migliaia [0] 36 4 3" xfId="12928" xr:uid="{00000000-0005-0000-0000-0000DB2C0000}"/>
    <cellStyle name="Migliaia [0] 36 4 3 2" xfId="18746" xr:uid="{00000000-0005-0000-0000-0000DC2C0000}"/>
    <cellStyle name="Migliaia [0] 36 4 3 3" xfId="24048" xr:uid="{00000000-0005-0000-0000-0000DD2C0000}"/>
    <cellStyle name="Migliaia [0] 36 4 4" xfId="16095" xr:uid="{00000000-0005-0000-0000-0000DE2C0000}"/>
    <cellStyle name="Migliaia [0] 36 4 5" xfId="21397" xr:uid="{00000000-0005-0000-0000-0000DF2C0000}"/>
    <cellStyle name="Migliaia [0] 36 5" xfId="2104" xr:uid="{00000000-0005-0000-0000-0000E02C0000}"/>
    <cellStyle name="Migliaia [0] 36 5 2" xfId="12929" xr:uid="{00000000-0005-0000-0000-0000E12C0000}"/>
    <cellStyle name="Migliaia [0] 36 5 2 2" xfId="18747" xr:uid="{00000000-0005-0000-0000-0000E22C0000}"/>
    <cellStyle name="Migliaia [0] 36 5 2 3" xfId="24049" xr:uid="{00000000-0005-0000-0000-0000E32C0000}"/>
    <cellStyle name="Migliaia [0] 36 5 3" xfId="16096" xr:uid="{00000000-0005-0000-0000-0000E42C0000}"/>
    <cellStyle name="Migliaia [0] 36 5 4" xfId="21398" xr:uid="{00000000-0005-0000-0000-0000E52C0000}"/>
    <cellStyle name="Migliaia [0] 36 6" xfId="12925" xr:uid="{00000000-0005-0000-0000-0000E62C0000}"/>
    <cellStyle name="Migliaia [0] 36 6 2" xfId="18743" xr:uid="{00000000-0005-0000-0000-0000E72C0000}"/>
    <cellStyle name="Migliaia [0] 36 6 3" xfId="24045" xr:uid="{00000000-0005-0000-0000-0000E82C0000}"/>
    <cellStyle name="Migliaia [0] 36 7" xfId="16092" xr:uid="{00000000-0005-0000-0000-0000E92C0000}"/>
    <cellStyle name="Migliaia [0] 36 8" xfId="21394" xr:uid="{00000000-0005-0000-0000-0000EA2C0000}"/>
    <cellStyle name="Migliaia [0] 36 9" xfId="2097" xr:uid="{00000000-0005-0000-0000-0000EB2C0000}"/>
    <cellStyle name="Migliaia [0] 37" xfId="186" xr:uid="{00000000-0005-0000-0000-0000EC2C0000}"/>
    <cellStyle name="Migliaia [0] 37 2" xfId="187" xr:uid="{00000000-0005-0000-0000-0000ED2C0000}"/>
    <cellStyle name="Migliaia [0] 37 2 2" xfId="2107" xr:uid="{00000000-0005-0000-0000-0000EE2C0000}"/>
    <cellStyle name="Migliaia [0] 37 2 3" xfId="2108" xr:uid="{00000000-0005-0000-0000-0000EF2C0000}"/>
    <cellStyle name="Migliaia [0] 37 2 3 2" xfId="12931" xr:uid="{00000000-0005-0000-0000-0000F02C0000}"/>
    <cellStyle name="Migliaia [0] 37 2 3 2 2" xfId="18749" xr:uid="{00000000-0005-0000-0000-0000F12C0000}"/>
    <cellStyle name="Migliaia [0] 37 2 3 2 3" xfId="24051" xr:uid="{00000000-0005-0000-0000-0000F22C0000}"/>
    <cellStyle name="Migliaia [0] 37 2 3 3" xfId="16098" xr:uid="{00000000-0005-0000-0000-0000F32C0000}"/>
    <cellStyle name="Migliaia [0] 37 2 3 4" xfId="21400" xr:uid="{00000000-0005-0000-0000-0000F42C0000}"/>
    <cellStyle name="Migliaia [0] 37 2 4" xfId="2106" xr:uid="{00000000-0005-0000-0000-0000F52C0000}"/>
    <cellStyle name="Migliaia [0] 37 3" xfId="2109" xr:uid="{00000000-0005-0000-0000-0000F62C0000}"/>
    <cellStyle name="Migliaia [0] 37 3 2" xfId="2110" xr:uid="{00000000-0005-0000-0000-0000F72C0000}"/>
    <cellStyle name="Migliaia [0] 37 3 2 2" xfId="12932" xr:uid="{00000000-0005-0000-0000-0000F82C0000}"/>
    <cellStyle name="Migliaia [0] 37 3 2 2 2" xfId="18750" xr:uid="{00000000-0005-0000-0000-0000F92C0000}"/>
    <cellStyle name="Migliaia [0] 37 3 2 2 3" xfId="24052" xr:uid="{00000000-0005-0000-0000-0000FA2C0000}"/>
    <cellStyle name="Migliaia [0] 37 3 2 3" xfId="16099" xr:uid="{00000000-0005-0000-0000-0000FB2C0000}"/>
    <cellStyle name="Migliaia [0] 37 3 2 4" xfId="21401" xr:uid="{00000000-0005-0000-0000-0000FC2C0000}"/>
    <cellStyle name="Migliaia [0] 37 4" xfId="2111" xr:uid="{00000000-0005-0000-0000-0000FD2C0000}"/>
    <cellStyle name="Migliaia [0] 37 4 2" xfId="11868" xr:uid="{00000000-0005-0000-0000-0000FE2C0000}"/>
    <cellStyle name="Migliaia [0] 37 4 2 2" xfId="15431" xr:uid="{00000000-0005-0000-0000-0000FF2C0000}"/>
    <cellStyle name="Migliaia [0] 37 4 2 2 2" xfId="20777" xr:uid="{00000000-0005-0000-0000-0000002D0000}"/>
    <cellStyle name="Migliaia [0] 37 4 2 2 3" xfId="26079" xr:uid="{00000000-0005-0000-0000-0000012D0000}"/>
    <cellStyle name="Migliaia [0] 37 4 2 3" xfId="18126" xr:uid="{00000000-0005-0000-0000-0000022D0000}"/>
    <cellStyle name="Migliaia [0] 37 4 2 4" xfId="23428" xr:uid="{00000000-0005-0000-0000-0000032D0000}"/>
    <cellStyle name="Migliaia [0] 37 4 3" xfId="12933" xr:uid="{00000000-0005-0000-0000-0000042D0000}"/>
    <cellStyle name="Migliaia [0] 37 4 3 2" xfId="18751" xr:uid="{00000000-0005-0000-0000-0000052D0000}"/>
    <cellStyle name="Migliaia [0] 37 4 3 3" xfId="24053" xr:uid="{00000000-0005-0000-0000-0000062D0000}"/>
    <cellStyle name="Migliaia [0] 37 4 4" xfId="16100" xr:uid="{00000000-0005-0000-0000-0000072D0000}"/>
    <cellStyle name="Migliaia [0] 37 4 5" xfId="21402" xr:uid="{00000000-0005-0000-0000-0000082D0000}"/>
    <cellStyle name="Migliaia [0] 37 5" xfId="2112" xr:uid="{00000000-0005-0000-0000-0000092D0000}"/>
    <cellStyle name="Migliaia [0] 37 5 2" xfId="12934" xr:uid="{00000000-0005-0000-0000-00000A2D0000}"/>
    <cellStyle name="Migliaia [0] 37 5 2 2" xfId="18752" xr:uid="{00000000-0005-0000-0000-00000B2D0000}"/>
    <cellStyle name="Migliaia [0] 37 5 2 3" xfId="24054" xr:uid="{00000000-0005-0000-0000-00000C2D0000}"/>
    <cellStyle name="Migliaia [0] 37 5 3" xfId="16101" xr:uid="{00000000-0005-0000-0000-00000D2D0000}"/>
    <cellStyle name="Migliaia [0] 37 5 4" xfId="21403" xr:uid="{00000000-0005-0000-0000-00000E2D0000}"/>
    <cellStyle name="Migliaia [0] 37 6" xfId="12930" xr:uid="{00000000-0005-0000-0000-00000F2D0000}"/>
    <cellStyle name="Migliaia [0] 37 6 2" xfId="18748" xr:uid="{00000000-0005-0000-0000-0000102D0000}"/>
    <cellStyle name="Migliaia [0] 37 6 3" xfId="24050" xr:uid="{00000000-0005-0000-0000-0000112D0000}"/>
    <cellStyle name="Migliaia [0] 37 7" xfId="16097" xr:uid="{00000000-0005-0000-0000-0000122D0000}"/>
    <cellStyle name="Migliaia [0] 37 8" xfId="21399" xr:uid="{00000000-0005-0000-0000-0000132D0000}"/>
    <cellStyle name="Migliaia [0] 37 9" xfId="2105" xr:uid="{00000000-0005-0000-0000-0000142D0000}"/>
    <cellStyle name="Migliaia [0] 38" xfId="188" xr:uid="{00000000-0005-0000-0000-0000152D0000}"/>
    <cellStyle name="Migliaia [0] 38 2" xfId="189" xr:uid="{00000000-0005-0000-0000-0000162D0000}"/>
    <cellStyle name="Migliaia [0] 38 2 2" xfId="2115" xr:uid="{00000000-0005-0000-0000-0000172D0000}"/>
    <cellStyle name="Migliaia [0] 38 2 3" xfId="2116" xr:uid="{00000000-0005-0000-0000-0000182D0000}"/>
    <cellStyle name="Migliaia [0] 38 2 3 2" xfId="12936" xr:uid="{00000000-0005-0000-0000-0000192D0000}"/>
    <cellStyle name="Migliaia [0] 38 2 3 2 2" xfId="18754" xr:uid="{00000000-0005-0000-0000-00001A2D0000}"/>
    <cellStyle name="Migliaia [0] 38 2 3 2 3" xfId="24056" xr:uid="{00000000-0005-0000-0000-00001B2D0000}"/>
    <cellStyle name="Migliaia [0] 38 2 3 3" xfId="16103" xr:uid="{00000000-0005-0000-0000-00001C2D0000}"/>
    <cellStyle name="Migliaia [0] 38 2 3 4" xfId="21405" xr:uid="{00000000-0005-0000-0000-00001D2D0000}"/>
    <cellStyle name="Migliaia [0] 38 2 4" xfId="2114" xr:uid="{00000000-0005-0000-0000-00001E2D0000}"/>
    <cellStyle name="Migliaia [0] 38 3" xfId="2117" xr:uid="{00000000-0005-0000-0000-00001F2D0000}"/>
    <cellStyle name="Migliaia [0] 38 3 2" xfId="2118" xr:uid="{00000000-0005-0000-0000-0000202D0000}"/>
    <cellStyle name="Migliaia [0] 38 3 2 2" xfId="12937" xr:uid="{00000000-0005-0000-0000-0000212D0000}"/>
    <cellStyle name="Migliaia [0] 38 3 2 2 2" xfId="18755" xr:uid="{00000000-0005-0000-0000-0000222D0000}"/>
    <cellStyle name="Migliaia [0] 38 3 2 2 3" xfId="24057" xr:uid="{00000000-0005-0000-0000-0000232D0000}"/>
    <cellStyle name="Migliaia [0] 38 3 2 3" xfId="16104" xr:uid="{00000000-0005-0000-0000-0000242D0000}"/>
    <cellStyle name="Migliaia [0] 38 3 2 4" xfId="21406" xr:uid="{00000000-0005-0000-0000-0000252D0000}"/>
    <cellStyle name="Migliaia [0] 38 4" xfId="2119" xr:uid="{00000000-0005-0000-0000-0000262D0000}"/>
    <cellStyle name="Migliaia [0] 38 4 2" xfId="11869" xr:uid="{00000000-0005-0000-0000-0000272D0000}"/>
    <cellStyle name="Migliaia [0] 38 4 2 2" xfId="15432" xr:uid="{00000000-0005-0000-0000-0000282D0000}"/>
    <cellStyle name="Migliaia [0] 38 4 2 2 2" xfId="20778" xr:uid="{00000000-0005-0000-0000-0000292D0000}"/>
    <cellStyle name="Migliaia [0] 38 4 2 2 3" xfId="26080" xr:uid="{00000000-0005-0000-0000-00002A2D0000}"/>
    <cellStyle name="Migliaia [0] 38 4 2 3" xfId="18127" xr:uid="{00000000-0005-0000-0000-00002B2D0000}"/>
    <cellStyle name="Migliaia [0] 38 4 2 4" xfId="23429" xr:uid="{00000000-0005-0000-0000-00002C2D0000}"/>
    <cellStyle name="Migliaia [0] 38 4 3" xfId="12938" xr:uid="{00000000-0005-0000-0000-00002D2D0000}"/>
    <cellStyle name="Migliaia [0] 38 4 3 2" xfId="18756" xr:uid="{00000000-0005-0000-0000-00002E2D0000}"/>
    <cellStyle name="Migliaia [0] 38 4 3 3" xfId="24058" xr:uid="{00000000-0005-0000-0000-00002F2D0000}"/>
    <cellStyle name="Migliaia [0] 38 4 4" xfId="16105" xr:uid="{00000000-0005-0000-0000-0000302D0000}"/>
    <cellStyle name="Migliaia [0] 38 4 5" xfId="21407" xr:uid="{00000000-0005-0000-0000-0000312D0000}"/>
    <cellStyle name="Migliaia [0] 38 5" xfId="2120" xr:uid="{00000000-0005-0000-0000-0000322D0000}"/>
    <cellStyle name="Migliaia [0] 38 5 2" xfId="12939" xr:uid="{00000000-0005-0000-0000-0000332D0000}"/>
    <cellStyle name="Migliaia [0] 38 5 2 2" xfId="18757" xr:uid="{00000000-0005-0000-0000-0000342D0000}"/>
    <cellStyle name="Migliaia [0] 38 5 2 3" xfId="24059" xr:uid="{00000000-0005-0000-0000-0000352D0000}"/>
    <cellStyle name="Migliaia [0] 38 5 3" xfId="16106" xr:uid="{00000000-0005-0000-0000-0000362D0000}"/>
    <cellStyle name="Migliaia [0] 38 5 4" xfId="21408" xr:uid="{00000000-0005-0000-0000-0000372D0000}"/>
    <cellStyle name="Migliaia [0] 38 6" xfId="12935" xr:uid="{00000000-0005-0000-0000-0000382D0000}"/>
    <cellStyle name="Migliaia [0] 38 6 2" xfId="18753" xr:uid="{00000000-0005-0000-0000-0000392D0000}"/>
    <cellStyle name="Migliaia [0] 38 6 3" xfId="24055" xr:uid="{00000000-0005-0000-0000-00003A2D0000}"/>
    <cellStyle name="Migliaia [0] 38 7" xfId="16102" xr:uid="{00000000-0005-0000-0000-00003B2D0000}"/>
    <cellStyle name="Migliaia [0] 38 8" xfId="21404" xr:uid="{00000000-0005-0000-0000-00003C2D0000}"/>
    <cellStyle name="Migliaia [0] 38 9" xfId="2113" xr:uid="{00000000-0005-0000-0000-00003D2D0000}"/>
    <cellStyle name="Migliaia [0] 39" xfId="190" xr:uid="{00000000-0005-0000-0000-00003E2D0000}"/>
    <cellStyle name="Migliaia [0] 39 2" xfId="191" xr:uid="{00000000-0005-0000-0000-00003F2D0000}"/>
    <cellStyle name="Migliaia [0] 39 2 2" xfId="2123" xr:uid="{00000000-0005-0000-0000-0000402D0000}"/>
    <cellStyle name="Migliaia [0] 39 2 3" xfId="2124" xr:uid="{00000000-0005-0000-0000-0000412D0000}"/>
    <cellStyle name="Migliaia [0] 39 2 3 2" xfId="12941" xr:uid="{00000000-0005-0000-0000-0000422D0000}"/>
    <cellStyle name="Migliaia [0] 39 2 3 2 2" xfId="18759" xr:uid="{00000000-0005-0000-0000-0000432D0000}"/>
    <cellStyle name="Migliaia [0] 39 2 3 2 3" xfId="24061" xr:uid="{00000000-0005-0000-0000-0000442D0000}"/>
    <cellStyle name="Migliaia [0] 39 2 3 3" xfId="16108" xr:uid="{00000000-0005-0000-0000-0000452D0000}"/>
    <cellStyle name="Migliaia [0] 39 2 3 4" xfId="21410" xr:uid="{00000000-0005-0000-0000-0000462D0000}"/>
    <cellStyle name="Migliaia [0] 39 2 4" xfId="2122" xr:uid="{00000000-0005-0000-0000-0000472D0000}"/>
    <cellStyle name="Migliaia [0] 39 3" xfId="2125" xr:uid="{00000000-0005-0000-0000-0000482D0000}"/>
    <cellStyle name="Migliaia [0] 39 3 2" xfId="2126" xr:uid="{00000000-0005-0000-0000-0000492D0000}"/>
    <cellStyle name="Migliaia [0] 39 3 2 2" xfId="12942" xr:uid="{00000000-0005-0000-0000-00004A2D0000}"/>
    <cellStyle name="Migliaia [0] 39 3 2 2 2" xfId="18760" xr:uid="{00000000-0005-0000-0000-00004B2D0000}"/>
    <cellStyle name="Migliaia [0] 39 3 2 2 3" xfId="24062" xr:uid="{00000000-0005-0000-0000-00004C2D0000}"/>
    <cellStyle name="Migliaia [0] 39 3 2 3" xfId="16109" xr:uid="{00000000-0005-0000-0000-00004D2D0000}"/>
    <cellStyle name="Migliaia [0] 39 3 2 4" xfId="21411" xr:uid="{00000000-0005-0000-0000-00004E2D0000}"/>
    <cellStyle name="Migliaia [0] 39 4" xfId="2127" xr:uid="{00000000-0005-0000-0000-00004F2D0000}"/>
    <cellStyle name="Migliaia [0] 39 4 2" xfId="11870" xr:uid="{00000000-0005-0000-0000-0000502D0000}"/>
    <cellStyle name="Migliaia [0] 39 4 2 2" xfId="15433" xr:uid="{00000000-0005-0000-0000-0000512D0000}"/>
    <cellStyle name="Migliaia [0] 39 4 2 2 2" xfId="20779" xr:uid="{00000000-0005-0000-0000-0000522D0000}"/>
    <cellStyle name="Migliaia [0] 39 4 2 2 3" xfId="26081" xr:uid="{00000000-0005-0000-0000-0000532D0000}"/>
    <cellStyle name="Migliaia [0] 39 4 2 3" xfId="18128" xr:uid="{00000000-0005-0000-0000-0000542D0000}"/>
    <cellStyle name="Migliaia [0] 39 4 2 4" xfId="23430" xr:uid="{00000000-0005-0000-0000-0000552D0000}"/>
    <cellStyle name="Migliaia [0] 39 4 3" xfId="12943" xr:uid="{00000000-0005-0000-0000-0000562D0000}"/>
    <cellStyle name="Migliaia [0] 39 4 3 2" xfId="18761" xr:uid="{00000000-0005-0000-0000-0000572D0000}"/>
    <cellStyle name="Migliaia [0] 39 4 3 3" xfId="24063" xr:uid="{00000000-0005-0000-0000-0000582D0000}"/>
    <cellStyle name="Migliaia [0] 39 4 4" xfId="16110" xr:uid="{00000000-0005-0000-0000-0000592D0000}"/>
    <cellStyle name="Migliaia [0] 39 4 5" xfId="21412" xr:uid="{00000000-0005-0000-0000-00005A2D0000}"/>
    <cellStyle name="Migliaia [0] 39 5" xfId="2128" xr:uid="{00000000-0005-0000-0000-00005B2D0000}"/>
    <cellStyle name="Migliaia [0] 39 5 2" xfId="12944" xr:uid="{00000000-0005-0000-0000-00005C2D0000}"/>
    <cellStyle name="Migliaia [0] 39 5 2 2" xfId="18762" xr:uid="{00000000-0005-0000-0000-00005D2D0000}"/>
    <cellStyle name="Migliaia [0] 39 5 2 3" xfId="24064" xr:uid="{00000000-0005-0000-0000-00005E2D0000}"/>
    <cellStyle name="Migliaia [0] 39 5 3" xfId="16111" xr:uid="{00000000-0005-0000-0000-00005F2D0000}"/>
    <cellStyle name="Migliaia [0] 39 5 4" xfId="21413" xr:uid="{00000000-0005-0000-0000-0000602D0000}"/>
    <cellStyle name="Migliaia [0] 39 6" xfId="12940" xr:uid="{00000000-0005-0000-0000-0000612D0000}"/>
    <cellStyle name="Migliaia [0] 39 6 2" xfId="18758" xr:uid="{00000000-0005-0000-0000-0000622D0000}"/>
    <cellStyle name="Migliaia [0] 39 6 3" xfId="24060" xr:uid="{00000000-0005-0000-0000-0000632D0000}"/>
    <cellStyle name="Migliaia [0] 39 7" xfId="16107" xr:uid="{00000000-0005-0000-0000-0000642D0000}"/>
    <cellStyle name="Migliaia [0] 39 8" xfId="21409" xr:uid="{00000000-0005-0000-0000-0000652D0000}"/>
    <cellStyle name="Migliaia [0] 39 9" xfId="2121" xr:uid="{00000000-0005-0000-0000-0000662D0000}"/>
    <cellStyle name="Migliaia [0] 4" xfId="192" xr:uid="{00000000-0005-0000-0000-0000672D0000}"/>
    <cellStyle name="Migliaia [0] 4 2" xfId="193" xr:uid="{00000000-0005-0000-0000-0000682D0000}"/>
    <cellStyle name="Migliaia [0] 4 2 2" xfId="2131" xr:uid="{00000000-0005-0000-0000-0000692D0000}"/>
    <cellStyle name="Migliaia [0] 4 2 3" xfId="2132" xr:uid="{00000000-0005-0000-0000-00006A2D0000}"/>
    <cellStyle name="Migliaia [0] 4 2 3 2" xfId="12946" xr:uid="{00000000-0005-0000-0000-00006B2D0000}"/>
    <cellStyle name="Migliaia [0] 4 2 3 2 2" xfId="18764" xr:uid="{00000000-0005-0000-0000-00006C2D0000}"/>
    <cellStyle name="Migliaia [0] 4 2 3 2 3" xfId="24066" xr:uid="{00000000-0005-0000-0000-00006D2D0000}"/>
    <cellStyle name="Migliaia [0] 4 2 3 3" xfId="16113" xr:uid="{00000000-0005-0000-0000-00006E2D0000}"/>
    <cellStyle name="Migliaia [0] 4 2 3 4" xfId="21415" xr:uid="{00000000-0005-0000-0000-00006F2D0000}"/>
    <cellStyle name="Migliaia [0] 4 2 4" xfId="2130" xr:uid="{00000000-0005-0000-0000-0000702D0000}"/>
    <cellStyle name="Migliaia [0] 4 3" xfId="2133" xr:uid="{00000000-0005-0000-0000-0000712D0000}"/>
    <cellStyle name="Migliaia [0] 4 3 2" xfId="2134" xr:uid="{00000000-0005-0000-0000-0000722D0000}"/>
    <cellStyle name="Migliaia [0] 4 3 2 2" xfId="12947" xr:uid="{00000000-0005-0000-0000-0000732D0000}"/>
    <cellStyle name="Migliaia [0] 4 3 2 2 2" xfId="18765" xr:uid="{00000000-0005-0000-0000-0000742D0000}"/>
    <cellStyle name="Migliaia [0] 4 3 2 2 3" xfId="24067" xr:uid="{00000000-0005-0000-0000-0000752D0000}"/>
    <cellStyle name="Migliaia [0] 4 3 2 3" xfId="16114" xr:uid="{00000000-0005-0000-0000-0000762D0000}"/>
    <cellStyle name="Migliaia [0] 4 3 2 4" xfId="21416" xr:uid="{00000000-0005-0000-0000-0000772D0000}"/>
    <cellStyle name="Migliaia [0] 4 4" xfId="2135" xr:uid="{00000000-0005-0000-0000-0000782D0000}"/>
    <cellStyle name="Migliaia [0] 4 4 2" xfId="11871" xr:uid="{00000000-0005-0000-0000-0000792D0000}"/>
    <cellStyle name="Migliaia [0] 4 4 2 2" xfId="15434" xr:uid="{00000000-0005-0000-0000-00007A2D0000}"/>
    <cellStyle name="Migliaia [0] 4 4 2 2 2" xfId="20780" xr:uid="{00000000-0005-0000-0000-00007B2D0000}"/>
    <cellStyle name="Migliaia [0] 4 4 2 2 3" xfId="26082" xr:uid="{00000000-0005-0000-0000-00007C2D0000}"/>
    <cellStyle name="Migliaia [0] 4 4 2 3" xfId="18129" xr:uid="{00000000-0005-0000-0000-00007D2D0000}"/>
    <cellStyle name="Migliaia [0] 4 4 2 4" xfId="23431" xr:uid="{00000000-0005-0000-0000-00007E2D0000}"/>
    <cellStyle name="Migliaia [0] 4 4 3" xfId="12948" xr:uid="{00000000-0005-0000-0000-00007F2D0000}"/>
    <cellStyle name="Migliaia [0] 4 4 3 2" xfId="18766" xr:uid="{00000000-0005-0000-0000-0000802D0000}"/>
    <cellStyle name="Migliaia [0] 4 4 3 3" xfId="24068" xr:uid="{00000000-0005-0000-0000-0000812D0000}"/>
    <cellStyle name="Migliaia [0] 4 4 4" xfId="16115" xr:uid="{00000000-0005-0000-0000-0000822D0000}"/>
    <cellStyle name="Migliaia [0] 4 4 5" xfId="21417" xr:uid="{00000000-0005-0000-0000-0000832D0000}"/>
    <cellStyle name="Migliaia [0] 4 5" xfId="2136" xr:uid="{00000000-0005-0000-0000-0000842D0000}"/>
    <cellStyle name="Migliaia [0] 4 5 2" xfId="12949" xr:uid="{00000000-0005-0000-0000-0000852D0000}"/>
    <cellStyle name="Migliaia [0] 4 5 2 2" xfId="18767" xr:uid="{00000000-0005-0000-0000-0000862D0000}"/>
    <cellStyle name="Migliaia [0] 4 5 2 3" xfId="24069" xr:uid="{00000000-0005-0000-0000-0000872D0000}"/>
    <cellStyle name="Migliaia [0] 4 5 3" xfId="16116" xr:uid="{00000000-0005-0000-0000-0000882D0000}"/>
    <cellStyle name="Migliaia [0] 4 5 4" xfId="21418" xr:uid="{00000000-0005-0000-0000-0000892D0000}"/>
    <cellStyle name="Migliaia [0] 4 6" xfId="12945" xr:uid="{00000000-0005-0000-0000-00008A2D0000}"/>
    <cellStyle name="Migliaia [0] 4 6 2" xfId="18763" xr:uid="{00000000-0005-0000-0000-00008B2D0000}"/>
    <cellStyle name="Migliaia [0] 4 6 3" xfId="24065" xr:uid="{00000000-0005-0000-0000-00008C2D0000}"/>
    <cellStyle name="Migliaia [0] 4 7" xfId="16112" xr:uid="{00000000-0005-0000-0000-00008D2D0000}"/>
    <cellStyle name="Migliaia [0] 4 8" xfId="21414" xr:uid="{00000000-0005-0000-0000-00008E2D0000}"/>
    <cellStyle name="Migliaia [0] 4 9" xfId="2129" xr:uid="{00000000-0005-0000-0000-00008F2D0000}"/>
    <cellStyle name="Migliaia [0] 40" xfId="194" xr:uid="{00000000-0005-0000-0000-0000902D0000}"/>
    <cellStyle name="Migliaia [0] 40 2" xfId="195" xr:uid="{00000000-0005-0000-0000-0000912D0000}"/>
    <cellStyle name="Migliaia [0] 40 2 2" xfId="2139" xr:uid="{00000000-0005-0000-0000-0000922D0000}"/>
    <cellStyle name="Migliaia [0] 40 2 3" xfId="2140" xr:uid="{00000000-0005-0000-0000-0000932D0000}"/>
    <cellStyle name="Migliaia [0] 40 2 3 2" xfId="12951" xr:uid="{00000000-0005-0000-0000-0000942D0000}"/>
    <cellStyle name="Migliaia [0] 40 2 3 2 2" xfId="18769" xr:uid="{00000000-0005-0000-0000-0000952D0000}"/>
    <cellStyle name="Migliaia [0] 40 2 3 2 3" xfId="24071" xr:uid="{00000000-0005-0000-0000-0000962D0000}"/>
    <cellStyle name="Migliaia [0] 40 2 3 3" xfId="16118" xr:uid="{00000000-0005-0000-0000-0000972D0000}"/>
    <cellStyle name="Migliaia [0] 40 2 3 4" xfId="21420" xr:uid="{00000000-0005-0000-0000-0000982D0000}"/>
    <cellStyle name="Migliaia [0] 40 2 4" xfId="2138" xr:uid="{00000000-0005-0000-0000-0000992D0000}"/>
    <cellStyle name="Migliaia [0] 40 3" xfId="2141" xr:uid="{00000000-0005-0000-0000-00009A2D0000}"/>
    <cellStyle name="Migliaia [0] 40 3 2" xfId="2142" xr:uid="{00000000-0005-0000-0000-00009B2D0000}"/>
    <cellStyle name="Migliaia [0] 40 3 2 2" xfId="12952" xr:uid="{00000000-0005-0000-0000-00009C2D0000}"/>
    <cellStyle name="Migliaia [0] 40 3 2 2 2" xfId="18770" xr:uid="{00000000-0005-0000-0000-00009D2D0000}"/>
    <cellStyle name="Migliaia [0] 40 3 2 2 3" xfId="24072" xr:uid="{00000000-0005-0000-0000-00009E2D0000}"/>
    <cellStyle name="Migliaia [0] 40 3 2 3" xfId="16119" xr:uid="{00000000-0005-0000-0000-00009F2D0000}"/>
    <cellStyle name="Migliaia [0] 40 3 2 4" xfId="21421" xr:uid="{00000000-0005-0000-0000-0000A02D0000}"/>
    <cellStyle name="Migliaia [0] 40 4" xfId="2143" xr:uid="{00000000-0005-0000-0000-0000A12D0000}"/>
    <cellStyle name="Migliaia [0] 40 4 2" xfId="11872" xr:uid="{00000000-0005-0000-0000-0000A22D0000}"/>
    <cellStyle name="Migliaia [0] 40 4 2 2" xfId="15435" xr:uid="{00000000-0005-0000-0000-0000A32D0000}"/>
    <cellStyle name="Migliaia [0] 40 4 2 2 2" xfId="20781" xr:uid="{00000000-0005-0000-0000-0000A42D0000}"/>
    <cellStyle name="Migliaia [0] 40 4 2 2 3" xfId="26083" xr:uid="{00000000-0005-0000-0000-0000A52D0000}"/>
    <cellStyle name="Migliaia [0] 40 4 2 3" xfId="18130" xr:uid="{00000000-0005-0000-0000-0000A62D0000}"/>
    <cellStyle name="Migliaia [0] 40 4 2 4" xfId="23432" xr:uid="{00000000-0005-0000-0000-0000A72D0000}"/>
    <cellStyle name="Migliaia [0] 40 4 3" xfId="12953" xr:uid="{00000000-0005-0000-0000-0000A82D0000}"/>
    <cellStyle name="Migliaia [0] 40 4 3 2" xfId="18771" xr:uid="{00000000-0005-0000-0000-0000A92D0000}"/>
    <cellStyle name="Migliaia [0] 40 4 3 3" xfId="24073" xr:uid="{00000000-0005-0000-0000-0000AA2D0000}"/>
    <cellStyle name="Migliaia [0] 40 4 4" xfId="16120" xr:uid="{00000000-0005-0000-0000-0000AB2D0000}"/>
    <cellStyle name="Migliaia [0] 40 4 5" xfId="21422" xr:uid="{00000000-0005-0000-0000-0000AC2D0000}"/>
    <cellStyle name="Migliaia [0] 40 5" xfId="2144" xr:uid="{00000000-0005-0000-0000-0000AD2D0000}"/>
    <cellStyle name="Migliaia [0] 40 5 2" xfId="12954" xr:uid="{00000000-0005-0000-0000-0000AE2D0000}"/>
    <cellStyle name="Migliaia [0] 40 5 2 2" xfId="18772" xr:uid="{00000000-0005-0000-0000-0000AF2D0000}"/>
    <cellStyle name="Migliaia [0] 40 5 2 3" xfId="24074" xr:uid="{00000000-0005-0000-0000-0000B02D0000}"/>
    <cellStyle name="Migliaia [0] 40 5 3" xfId="16121" xr:uid="{00000000-0005-0000-0000-0000B12D0000}"/>
    <cellStyle name="Migliaia [0] 40 5 4" xfId="21423" xr:uid="{00000000-0005-0000-0000-0000B22D0000}"/>
    <cellStyle name="Migliaia [0] 40 6" xfId="12950" xr:uid="{00000000-0005-0000-0000-0000B32D0000}"/>
    <cellStyle name="Migliaia [0] 40 6 2" xfId="18768" xr:uid="{00000000-0005-0000-0000-0000B42D0000}"/>
    <cellStyle name="Migliaia [0] 40 6 3" xfId="24070" xr:uid="{00000000-0005-0000-0000-0000B52D0000}"/>
    <cellStyle name="Migliaia [0] 40 7" xfId="16117" xr:uid="{00000000-0005-0000-0000-0000B62D0000}"/>
    <cellStyle name="Migliaia [0] 40 8" xfId="21419" xr:uid="{00000000-0005-0000-0000-0000B72D0000}"/>
    <cellStyle name="Migliaia [0] 40 9" xfId="2137" xr:uid="{00000000-0005-0000-0000-0000B82D0000}"/>
    <cellStyle name="Migliaia [0] 41" xfId="196" xr:uid="{00000000-0005-0000-0000-0000B92D0000}"/>
    <cellStyle name="Migliaia [0] 41 2" xfId="197" xr:uid="{00000000-0005-0000-0000-0000BA2D0000}"/>
    <cellStyle name="Migliaia [0] 41 2 2" xfId="2147" xr:uid="{00000000-0005-0000-0000-0000BB2D0000}"/>
    <cellStyle name="Migliaia [0] 41 2 3" xfId="2148" xr:uid="{00000000-0005-0000-0000-0000BC2D0000}"/>
    <cellStyle name="Migliaia [0] 41 2 3 2" xfId="12956" xr:uid="{00000000-0005-0000-0000-0000BD2D0000}"/>
    <cellStyle name="Migliaia [0] 41 2 3 2 2" xfId="18774" xr:uid="{00000000-0005-0000-0000-0000BE2D0000}"/>
    <cellStyle name="Migliaia [0] 41 2 3 2 3" xfId="24076" xr:uid="{00000000-0005-0000-0000-0000BF2D0000}"/>
    <cellStyle name="Migliaia [0] 41 2 3 3" xfId="16123" xr:uid="{00000000-0005-0000-0000-0000C02D0000}"/>
    <cellStyle name="Migliaia [0] 41 2 3 4" xfId="21425" xr:uid="{00000000-0005-0000-0000-0000C12D0000}"/>
    <cellStyle name="Migliaia [0] 41 2 4" xfId="2146" xr:uid="{00000000-0005-0000-0000-0000C22D0000}"/>
    <cellStyle name="Migliaia [0] 41 3" xfId="2149" xr:uid="{00000000-0005-0000-0000-0000C32D0000}"/>
    <cellStyle name="Migliaia [0] 41 3 2" xfId="2150" xr:uid="{00000000-0005-0000-0000-0000C42D0000}"/>
    <cellStyle name="Migliaia [0] 41 3 2 2" xfId="12957" xr:uid="{00000000-0005-0000-0000-0000C52D0000}"/>
    <cellStyle name="Migliaia [0] 41 3 2 2 2" xfId="18775" xr:uid="{00000000-0005-0000-0000-0000C62D0000}"/>
    <cellStyle name="Migliaia [0] 41 3 2 2 3" xfId="24077" xr:uid="{00000000-0005-0000-0000-0000C72D0000}"/>
    <cellStyle name="Migliaia [0] 41 3 2 3" xfId="16124" xr:uid="{00000000-0005-0000-0000-0000C82D0000}"/>
    <cellStyle name="Migliaia [0] 41 3 2 4" xfId="21426" xr:uid="{00000000-0005-0000-0000-0000C92D0000}"/>
    <cellStyle name="Migliaia [0] 41 4" xfId="2151" xr:uid="{00000000-0005-0000-0000-0000CA2D0000}"/>
    <cellStyle name="Migliaia [0] 41 4 2" xfId="11873" xr:uid="{00000000-0005-0000-0000-0000CB2D0000}"/>
    <cellStyle name="Migliaia [0] 41 4 2 2" xfId="15436" xr:uid="{00000000-0005-0000-0000-0000CC2D0000}"/>
    <cellStyle name="Migliaia [0] 41 4 2 2 2" xfId="20782" xr:uid="{00000000-0005-0000-0000-0000CD2D0000}"/>
    <cellStyle name="Migliaia [0] 41 4 2 2 3" xfId="26084" xr:uid="{00000000-0005-0000-0000-0000CE2D0000}"/>
    <cellStyle name="Migliaia [0] 41 4 2 3" xfId="18131" xr:uid="{00000000-0005-0000-0000-0000CF2D0000}"/>
    <cellStyle name="Migliaia [0] 41 4 2 4" xfId="23433" xr:uid="{00000000-0005-0000-0000-0000D02D0000}"/>
    <cellStyle name="Migliaia [0] 41 4 3" xfId="12958" xr:uid="{00000000-0005-0000-0000-0000D12D0000}"/>
    <cellStyle name="Migliaia [0] 41 4 3 2" xfId="18776" xr:uid="{00000000-0005-0000-0000-0000D22D0000}"/>
    <cellStyle name="Migliaia [0] 41 4 3 3" xfId="24078" xr:uid="{00000000-0005-0000-0000-0000D32D0000}"/>
    <cellStyle name="Migliaia [0] 41 4 4" xfId="16125" xr:uid="{00000000-0005-0000-0000-0000D42D0000}"/>
    <cellStyle name="Migliaia [0] 41 4 5" xfId="21427" xr:uid="{00000000-0005-0000-0000-0000D52D0000}"/>
    <cellStyle name="Migliaia [0] 41 5" xfId="2152" xr:uid="{00000000-0005-0000-0000-0000D62D0000}"/>
    <cellStyle name="Migliaia [0] 41 5 2" xfId="12959" xr:uid="{00000000-0005-0000-0000-0000D72D0000}"/>
    <cellStyle name="Migliaia [0] 41 5 2 2" xfId="18777" xr:uid="{00000000-0005-0000-0000-0000D82D0000}"/>
    <cellStyle name="Migliaia [0] 41 5 2 3" xfId="24079" xr:uid="{00000000-0005-0000-0000-0000D92D0000}"/>
    <cellStyle name="Migliaia [0] 41 5 3" xfId="16126" xr:uid="{00000000-0005-0000-0000-0000DA2D0000}"/>
    <cellStyle name="Migliaia [0] 41 5 4" xfId="21428" xr:uid="{00000000-0005-0000-0000-0000DB2D0000}"/>
    <cellStyle name="Migliaia [0] 41 6" xfId="12955" xr:uid="{00000000-0005-0000-0000-0000DC2D0000}"/>
    <cellStyle name="Migliaia [0] 41 6 2" xfId="18773" xr:uid="{00000000-0005-0000-0000-0000DD2D0000}"/>
    <cellStyle name="Migliaia [0] 41 6 3" xfId="24075" xr:uid="{00000000-0005-0000-0000-0000DE2D0000}"/>
    <cellStyle name="Migliaia [0] 41 7" xfId="16122" xr:uid="{00000000-0005-0000-0000-0000DF2D0000}"/>
    <cellStyle name="Migliaia [0] 41 8" xfId="21424" xr:uid="{00000000-0005-0000-0000-0000E02D0000}"/>
    <cellStyle name="Migliaia [0] 41 9" xfId="2145" xr:uid="{00000000-0005-0000-0000-0000E12D0000}"/>
    <cellStyle name="Migliaia [0] 42" xfId="198" xr:uid="{00000000-0005-0000-0000-0000E22D0000}"/>
    <cellStyle name="Migliaia [0] 42 2" xfId="199" xr:uid="{00000000-0005-0000-0000-0000E32D0000}"/>
    <cellStyle name="Migliaia [0] 42 2 2" xfId="2155" xr:uid="{00000000-0005-0000-0000-0000E42D0000}"/>
    <cellStyle name="Migliaia [0] 42 2 3" xfId="2156" xr:uid="{00000000-0005-0000-0000-0000E52D0000}"/>
    <cellStyle name="Migliaia [0] 42 2 3 2" xfId="12961" xr:uid="{00000000-0005-0000-0000-0000E62D0000}"/>
    <cellStyle name="Migliaia [0] 42 2 3 2 2" xfId="18779" xr:uid="{00000000-0005-0000-0000-0000E72D0000}"/>
    <cellStyle name="Migliaia [0] 42 2 3 2 3" xfId="24081" xr:uid="{00000000-0005-0000-0000-0000E82D0000}"/>
    <cellStyle name="Migliaia [0] 42 2 3 3" xfId="16128" xr:uid="{00000000-0005-0000-0000-0000E92D0000}"/>
    <cellStyle name="Migliaia [0] 42 2 3 4" xfId="21430" xr:uid="{00000000-0005-0000-0000-0000EA2D0000}"/>
    <cellStyle name="Migliaia [0] 42 2 4" xfId="2154" xr:uid="{00000000-0005-0000-0000-0000EB2D0000}"/>
    <cellStyle name="Migliaia [0] 42 3" xfId="2157" xr:uid="{00000000-0005-0000-0000-0000EC2D0000}"/>
    <cellStyle name="Migliaia [0] 42 3 2" xfId="2158" xr:uid="{00000000-0005-0000-0000-0000ED2D0000}"/>
    <cellStyle name="Migliaia [0] 42 3 2 2" xfId="12962" xr:uid="{00000000-0005-0000-0000-0000EE2D0000}"/>
    <cellStyle name="Migliaia [0] 42 3 2 2 2" xfId="18780" xr:uid="{00000000-0005-0000-0000-0000EF2D0000}"/>
    <cellStyle name="Migliaia [0] 42 3 2 2 3" xfId="24082" xr:uid="{00000000-0005-0000-0000-0000F02D0000}"/>
    <cellStyle name="Migliaia [0] 42 3 2 3" xfId="16129" xr:uid="{00000000-0005-0000-0000-0000F12D0000}"/>
    <cellStyle name="Migliaia [0] 42 3 2 4" xfId="21431" xr:uid="{00000000-0005-0000-0000-0000F22D0000}"/>
    <cellStyle name="Migliaia [0] 42 4" xfId="2159" xr:uid="{00000000-0005-0000-0000-0000F32D0000}"/>
    <cellStyle name="Migliaia [0] 42 4 2" xfId="11874" xr:uid="{00000000-0005-0000-0000-0000F42D0000}"/>
    <cellStyle name="Migliaia [0] 42 4 2 2" xfId="15437" xr:uid="{00000000-0005-0000-0000-0000F52D0000}"/>
    <cellStyle name="Migliaia [0] 42 4 2 2 2" xfId="20783" xr:uid="{00000000-0005-0000-0000-0000F62D0000}"/>
    <cellStyle name="Migliaia [0] 42 4 2 2 3" xfId="26085" xr:uid="{00000000-0005-0000-0000-0000F72D0000}"/>
    <cellStyle name="Migliaia [0] 42 4 2 3" xfId="18132" xr:uid="{00000000-0005-0000-0000-0000F82D0000}"/>
    <cellStyle name="Migliaia [0] 42 4 2 4" xfId="23434" xr:uid="{00000000-0005-0000-0000-0000F92D0000}"/>
    <cellStyle name="Migliaia [0] 42 4 3" xfId="12963" xr:uid="{00000000-0005-0000-0000-0000FA2D0000}"/>
    <cellStyle name="Migliaia [0] 42 4 3 2" xfId="18781" xr:uid="{00000000-0005-0000-0000-0000FB2D0000}"/>
    <cellStyle name="Migliaia [0] 42 4 3 3" xfId="24083" xr:uid="{00000000-0005-0000-0000-0000FC2D0000}"/>
    <cellStyle name="Migliaia [0] 42 4 4" xfId="16130" xr:uid="{00000000-0005-0000-0000-0000FD2D0000}"/>
    <cellStyle name="Migliaia [0] 42 4 5" xfId="21432" xr:uid="{00000000-0005-0000-0000-0000FE2D0000}"/>
    <cellStyle name="Migliaia [0] 42 5" xfId="2160" xr:uid="{00000000-0005-0000-0000-0000FF2D0000}"/>
    <cellStyle name="Migliaia [0] 42 5 2" xfId="12964" xr:uid="{00000000-0005-0000-0000-0000002E0000}"/>
    <cellStyle name="Migliaia [0] 42 5 2 2" xfId="18782" xr:uid="{00000000-0005-0000-0000-0000012E0000}"/>
    <cellStyle name="Migliaia [0] 42 5 2 3" xfId="24084" xr:uid="{00000000-0005-0000-0000-0000022E0000}"/>
    <cellStyle name="Migliaia [0] 42 5 3" xfId="16131" xr:uid="{00000000-0005-0000-0000-0000032E0000}"/>
    <cellStyle name="Migliaia [0] 42 5 4" xfId="21433" xr:uid="{00000000-0005-0000-0000-0000042E0000}"/>
    <cellStyle name="Migliaia [0] 42 6" xfId="12960" xr:uid="{00000000-0005-0000-0000-0000052E0000}"/>
    <cellStyle name="Migliaia [0] 42 6 2" xfId="18778" xr:uid="{00000000-0005-0000-0000-0000062E0000}"/>
    <cellStyle name="Migliaia [0] 42 6 3" xfId="24080" xr:uid="{00000000-0005-0000-0000-0000072E0000}"/>
    <cellStyle name="Migliaia [0] 42 7" xfId="16127" xr:uid="{00000000-0005-0000-0000-0000082E0000}"/>
    <cellStyle name="Migliaia [0] 42 8" xfId="21429" xr:uid="{00000000-0005-0000-0000-0000092E0000}"/>
    <cellStyle name="Migliaia [0] 42 9" xfId="2153" xr:uid="{00000000-0005-0000-0000-00000A2E0000}"/>
    <cellStyle name="Migliaia [0] 43" xfId="200" xr:uid="{00000000-0005-0000-0000-00000B2E0000}"/>
    <cellStyle name="Migliaia [0] 43 2" xfId="201" xr:uid="{00000000-0005-0000-0000-00000C2E0000}"/>
    <cellStyle name="Migliaia [0] 43 2 2" xfId="2163" xr:uid="{00000000-0005-0000-0000-00000D2E0000}"/>
    <cellStyle name="Migliaia [0] 43 2 3" xfId="2164" xr:uid="{00000000-0005-0000-0000-00000E2E0000}"/>
    <cellStyle name="Migliaia [0] 43 2 3 2" xfId="12966" xr:uid="{00000000-0005-0000-0000-00000F2E0000}"/>
    <cellStyle name="Migliaia [0] 43 2 3 2 2" xfId="18784" xr:uid="{00000000-0005-0000-0000-0000102E0000}"/>
    <cellStyle name="Migliaia [0] 43 2 3 2 3" xfId="24086" xr:uid="{00000000-0005-0000-0000-0000112E0000}"/>
    <cellStyle name="Migliaia [0] 43 2 3 3" xfId="16133" xr:uid="{00000000-0005-0000-0000-0000122E0000}"/>
    <cellStyle name="Migliaia [0] 43 2 3 4" xfId="21435" xr:uid="{00000000-0005-0000-0000-0000132E0000}"/>
    <cellStyle name="Migliaia [0] 43 2 4" xfId="2162" xr:uid="{00000000-0005-0000-0000-0000142E0000}"/>
    <cellStyle name="Migliaia [0] 43 3" xfId="2165" xr:uid="{00000000-0005-0000-0000-0000152E0000}"/>
    <cellStyle name="Migliaia [0] 43 3 2" xfId="2166" xr:uid="{00000000-0005-0000-0000-0000162E0000}"/>
    <cellStyle name="Migliaia [0] 43 3 2 2" xfId="12967" xr:uid="{00000000-0005-0000-0000-0000172E0000}"/>
    <cellStyle name="Migliaia [0] 43 3 2 2 2" xfId="18785" xr:uid="{00000000-0005-0000-0000-0000182E0000}"/>
    <cellStyle name="Migliaia [0] 43 3 2 2 3" xfId="24087" xr:uid="{00000000-0005-0000-0000-0000192E0000}"/>
    <cellStyle name="Migliaia [0] 43 3 2 3" xfId="16134" xr:uid="{00000000-0005-0000-0000-00001A2E0000}"/>
    <cellStyle name="Migliaia [0] 43 3 2 4" xfId="21436" xr:uid="{00000000-0005-0000-0000-00001B2E0000}"/>
    <cellStyle name="Migliaia [0] 43 4" xfId="2167" xr:uid="{00000000-0005-0000-0000-00001C2E0000}"/>
    <cellStyle name="Migliaia [0] 43 4 2" xfId="11875" xr:uid="{00000000-0005-0000-0000-00001D2E0000}"/>
    <cellStyle name="Migliaia [0] 43 4 2 2" xfId="15438" xr:uid="{00000000-0005-0000-0000-00001E2E0000}"/>
    <cellStyle name="Migliaia [0] 43 4 2 2 2" xfId="20784" xr:uid="{00000000-0005-0000-0000-00001F2E0000}"/>
    <cellStyle name="Migliaia [0] 43 4 2 2 3" xfId="26086" xr:uid="{00000000-0005-0000-0000-0000202E0000}"/>
    <cellStyle name="Migliaia [0] 43 4 2 3" xfId="18133" xr:uid="{00000000-0005-0000-0000-0000212E0000}"/>
    <cellStyle name="Migliaia [0] 43 4 2 4" xfId="23435" xr:uid="{00000000-0005-0000-0000-0000222E0000}"/>
    <cellStyle name="Migliaia [0] 43 4 3" xfId="12968" xr:uid="{00000000-0005-0000-0000-0000232E0000}"/>
    <cellStyle name="Migliaia [0] 43 4 3 2" xfId="18786" xr:uid="{00000000-0005-0000-0000-0000242E0000}"/>
    <cellStyle name="Migliaia [0] 43 4 3 3" xfId="24088" xr:uid="{00000000-0005-0000-0000-0000252E0000}"/>
    <cellStyle name="Migliaia [0] 43 4 4" xfId="16135" xr:uid="{00000000-0005-0000-0000-0000262E0000}"/>
    <cellStyle name="Migliaia [0] 43 4 5" xfId="21437" xr:uid="{00000000-0005-0000-0000-0000272E0000}"/>
    <cellStyle name="Migliaia [0] 43 5" xfId="2168" xr:uid="{00000000-0005-0000-0000-0000282E0000}"/>
    <cellStyle name="Migliaia [0] 43 5 2" xfId="12969" xr:uid="{00000000-0005-0000-0000-0000292E0000}"/>
    <cellStyle name="Migliaia [0] 43 5 2 2" xfId="18787" xr:uid="{00000000-0005-0000-0000-00002A2E0000}"/>
    <cellStyle name="Migliaia [0] 43 5 2 3" xfId="24089" xr:uid="{00000000-0005-0000-0000-00002B2E0000}"/>
    <cellStyle name="Migliaia [0] 43 5 3" xfId="16136" xr:uid="{00000000-0005-0000-0000-00002C2E0000}"/>
    <cellStyle name="Migliaia [0] 43 5 4" xfId="21438" xr:uid="{00000000-0005-0000-0000-00002D2E0000}"/>
    <cellStyle name="Migliaia [0] 43 6" xfId="12965" xr:uid="{00000000-0005-0000-0000-00002E2E0000}"/>
    <cellStyle name="Migliaia [0] 43 6 2" xfId="18783" xr:uid="{00000000-0005-0000-0000-00002F2E0000}"/>
    <cellStyle name="Migliaia [0] 43 6 3" xfId="24085" xr:uid="{00000000-0005-0000-0000-0000302E0000}"/>
    <cellStyle name="Migliaia [0] 43 7" xfId="16132" xr:uid="{00000000-0005-0000-0000-0000312E0000}"/>
    <cellStyle name="Migliaia [0] 43 8" xfId="21434" xr:uid="{00000000-0005-0000-0000-0000322E0000}"/>
    <cellStyle name="Migliaia [0] 43 9" xfId="2161" xr:uid="{00000000-0005-0000-0000-0000332E0000}"/>
    <cellStyle name="Migliaia [0] 44" xfId="202" xr:uid="{00000000-0005-0000-0000-0000342E0000}"/>
    <cellStyle name="Migliaia [0] 44 2" xfId="203" xr:uid="{00000000-0005-0000-0000-0000352E0000}"/>
    <cellStyle name="Migliaia [0] 44 2 2" xfId="2171" xr:uid="{00000000-0005-0000-0000-0000362E0000}"/>
    <cellStyle name="Migliaia [0] 44 2 3" xfId="2172" xr:uid="{00000000-0005-0000-0000-0000372E0000}"/>
    <cellStyle name="Migliaia [0] 44 2 3 2" xfId="12971" xr:uid="{00000000-0005-0000-0000-0000382E0000}"/>
    <cellStyle name="Migliaia [0] 44 2 3 2 2" xfId="18789" xr:uid="{00000000-0005-0000-0000-0000392E0000}"/>
    <cellStyle name="Migliaia [0] 44 2 3 2 3" xfId="24091" xr:uid="{00000000-0005-0000-0000-00003A2E0000}"/>
    <cellStyle name="Migliaia [0] 44 2 3 3" xfId="16138" xr:uid="{00000000-0005-0000-0000-00003B2E0000}"/>
    <cellStyle name="Migliaia [0] 44 2 3 4" xfId="21440" xr:uid="{00000000-0005-0000-0000-00003C2E0000}"/>
    <cellStyle name="Migliaia [0] 44 2 4" xfId="2170" xr:uid="{00000000-0005-0000-0000-00003D2E0000}"/>
    <cellStyle name="Migliaia [0] 44 3" xfId="2173" xr:uid="{00000000-0005-0000-0000-00003E2E0000}"/>
    <cellStyle name="Migliaia [0] 44 3 2" xfId="2174" xr:uid="{00000000-0005-0000-0000-00003F2E0000}"/>
    <cellStyle name="Migliaia [0] 44 3 2 2" xfId="12972" xr:uid="{00000000-0005-0000-0000-0000402E0000}"/>
    <cellStyle name="Migliaia [0] 44 3 2 2 2" xfId="18790" xr:uid="{00000000-0005-0000-0000-0000412E0000}"/>
    <cellStyle name="Migliaia [0] 44 3 2 2 3" xfId="24092" xr:uid="{00000000-0005-0000-0000-0000422E0000}"/>
    <cellStyle name="Migliaia [0] 44 3 2 3" xfId="16139" xr:uid="{00000000-0005-0000-0000-0000432E0000}"/>
    <cellStyle name="Migliaia [0] 44 3 2 4" xfId="21441" xr:uid="{00000000-0005-0000-0000-0000442E0000}"/>
    <cellStyle name="Migliaia [0] 44 4" xfId="2175" xr:uid="{00000000-0005-0000-0000-0000452E0000}"/>
    <cellStyle name="Migliaia [0] 44 4 2" xfId="11876" xr:uid="{00000000-0005-0000-0000-0000462E0000}"/>
    <cellStyle name="Migliaia [0] 44 4 2 2" xfId="15439" xr:uid="{00000000-0005-0000-0000-0000472E0000}"/>
    <cellStyle name="Migliaia [0] 44 4 2 2 2" xfId="20785" xr:uid="{00000000-0005-0000-0000-0000482E0000}"/>
    <cellStyle name="Migliaia [0] 44 4 2 2 3" xfId="26087" xr:uid="{00000000-0005-0000-0000-0000492E0000}"/>
    <cellStyle name="Migliaia [0] 44 4 2 3" xfId="18134" xr:uid="{00000000-0005-0000-0000-00004A2E0000}"/>
    <cellStyle name="Migliaia [0] 44 4 2 4" xfId="23436" xr:uid="{00000000-0005-0000-0000-00004B2E0000}"/>
    <cellStyle name="Migliaia [0] 44 4 3" xfId="12973" xr:uid="{00000000-0005-0000-0000-00004C2E0000}"/>
    <cellStyle name="Migliaia [0] 44 4 3 2" xfId="18791" xr:uid="{00000000-0005-0000-0000-00004D2E0000}"/>
    <cellStyle name="Migliaia [0] 44 4 3 3" xfId="24093" xr:uid="{00000000-0005-0000-0000-00004E2E0000}"/>
    <cellStyle name="Migliaia [0] 44 4 4" xfId="16140" xr:uid="{00000000-0005-0000-0000-00004F2E0000}"/>
    <cellStyle name="Migliaia [0] 44 4 5" xfId="21442" xr:uid="{00000000-0005-0000-0000-0000502E0000}"/>
    <cellStyle name="Migliaia [0] 44 5" xfId="2176" xr:uid="{00000000-0005-0000-0000-0000512E0000}"/>
    <cellStyle name="Migliaia [0] 44 5 2" xfId="12974" xr:uid="{00000000-0005-0000-0000-0000522E0000}"/>
    <cellStyle name="Migliaia [0] 44 5 2 2" xfId="18792" xr:uid="{00000000-0005-0000-0000-0000532E0000}"/>
    <cellStyle name="Migliaia [0] 44 5 2 3" xfId="24094" xr:uid="{00000000-0005-0000-0000-0000542E0000}"/>
    <cellStyle name="Migliaia [0] 44 5 3" xfId="16141" xr:uid="{00000000-0005-0000-0000-0000552E0000}"/>
    <cellStyle name="Migliaia [0] 44 5 4" xfId="21443" xr:uid="{00000000-0005-0000-0000-0000562E0000}"/>
    <cellStyle name="Migliaia [0] 44 6" xfId="12970" xr:uid="{00000000-0005-0000-0000-0000572E0000}"/>
    <cellStyle name="Migliaia [0] 44 6 2" xfId="18788" xr:uid="{00000000-0005-0000-0000-0000582E0000}"/>
    <cellStyle name="Migliaia [0] 44 6 3" xfId="24090" xr:uid="{00000000-0005-0000-0000-0000592E0000}"/>
    <cellStyle name="Migliaia [0] 44 7" xfId="16137" xr:uid="{00000000-0005-0000-0000-00005A2E0000}"/>
    <cellStyle name="Migliaia [0] 44 8" xfId="21439" xr:uid="{00000000-0005-0000-0000-00005B2E0000}"/>
    <cellStyle name="Migliaia [0] 44 9" xfId="2169" xr:uid="{00000000-0005-0000-0000-00005C2E0000}"/>
    <cellStyle name="Migliaia [0] 45" xfId="204" xr:uid="{00000000-0005-0000-0000-00005D2E0000}"/>
    <cellStyle name="Migliaia [0] 45 2" xfId="205" xr:uid="{00000000-0005-0000-0000-00005E2E0000}"/>
    <cellStyle name="Migliaia [0] 45 2 2" xfId="2179" xr:uid="{00000000-0005-0000-0000-00005F2E0000}"/>
    <cellStyle name="Migliaia [0] 45 2 3" xfId="2180" xr:uid="{00000000-0005-0000-0000-0000602E0000}"/>
    <cellStyle name="Migliaia [0] 45 2 3 2" xfId="12976" xr:uid="{00000000-0005-0000-0000-0000612E0000}"/>
    <cellStyle name="Migliaia [0] 45 2 3 2 2" xfId="18794" xr:uid="{00000000-0005-0000-0000-0000622E0000}"/>
    <cellStyle name="Migliaia [0] 45 2 3 2 3" xfId="24096" xr:uid="{00000000-0005-0000-0000-0000632E0000}"/>
    <cellStyle name="Migliaia [0] 45 2 3 3" xfId="16143" xr:uid="{00000000-0005-0000-0000-0000642E0000}"/>
    <cellStyle name="Migliaia [0] 45 2 3 4" xfId="21445" xr:uid="{00000000-0005-0000-0000-0000652E0000}"/>
    <cellStyle name="Migliaia [0] 45 2 4" xfId="2178" xr:uid="{00000000-0005-0000-0000-0000662E0000}"/>
    <cellStyle name="Migliaia [0] 45 3" xfId="2181" xr:uid="{00000000-0005-0000-0000-0000672E0000}"/>
    <cellStyle name="Migliaia [0] 45 3 2" xfId="2182" xr:uid="{00000000-0005-0000-0000-0000682E0000}"/>
    <cellStyle name="Migliaia [0] 45 3 2 2" xfId="12977" xr:uid="{00000000-0005-0000-0000-0000692E0000}"/>
    <cellStyle name="Migliaia [0] 45 3 2 2 2" xfId="18795" xr:uid="{00000000-0005-0000-0000-00006A2E0000}"/>
    <cellStyle name="Migliaia [0] 45 3 2 2 3" xfId="24097" xr:uid="{00000000-0005-0000-0000-00006B2E0000}"/>
    <cellStyle name="Migliaia [0] 45 3 2 3" xfId="16144" xr:uid="{00000000-0005-0000-0000-00006C2E0000}"/>
    <cellStyle name="Migliaia [0] 45 3 2 4" xfId="21446" xr:uid="{00000000-0005-0000-0000-00006D2E0000}"/>
    <cellStyle name="Migliaia [0] 45 4" xfId="2183" xr:uid="{00000000-0005-0000-0000-00006E2E0000}"/>
    <cellStyle name="Migliaia [0] 45 4 2" xfId="11877" xr:uid="{00000000-0005-0000-0000-00006F2E0000}"/>
    <cellStyle name="Migliaia [0] 45 4 2 2" xfId="15440" xr:uid="{00000000-0005-0000-0000-0000702E0000}"/>
    <cellStyle name="Migliaia [0] 45 4 2 2 2" xfId="20786" xr:uid="{00000000-0005-0000-0000-0000712E0000}"/>
    <cellStyle name="Migliaia [0] 45 4 2 2 3" xfId="26088" xr:uid="{00000000-0005-0000-0000-0000722E0000}"/>
    <cellStyle name="Migliaia [0] 45 4 2 3" xfId="18135" xr:uid="{00000000-0005-0000-0000-0000732E0000}"/>
    <cellStyle name="Migliaia [0] 45 4 2 4" xfId="23437" xr:uid="{00000000-0005-0000-0000-0000742E0000}"/>
    <cellStyle name="Migliaia [0] 45 4 3" xfId="12978" xr:uid="{00000000-0005-0000-0000-0000752E0000}"/>
    <cellStyle name="Migliaia [0] 45 4 3 2" xfId="18796" xr:uid="{00000000-0005-0000-0000-0000762E0000}"/>
    <cellStyle name="Migliaia [0] 45 4 3 3" xfId="24098" xr:uid="{00000000-0005-0000-0000-0000772E0000}"/>
    <cellStyle name="Migliaia [0] 45 4 4" xfId="16145" xr:uid="{00000000-0005-0000-0000-0000782E0000}"/>
    <cellStyle name="Migliaia [0] 45 4 5" xfId="21447" xr:uid="{00000000-0005-0000-0000-0000792E0000}"/>
    <cellStyle name="Migliaia [0] 45 5" xfId="2184" xr:uid="{00000000-0005-0000-0000-00007A2E0000}"/>
    <cellStyle name="Migliaia [0] 45 5 2" xfId="12979" xr:uid="{00000000-0005-0000-0000-00007B2E0000}"/>
    <cellStyle name="Migliaia [0] 45 5 2 2" xfId="18797" xr:uid="{00000000-0005-0000-0000-00007C2E0000}"/>
    <cellStyle name="Migliaia [0] 45 5 2 3" xfId="24099" xr:uid="{00000000-0005-0000-0000-00007D2E0000}"/>
    <cellStyle name="Migliaia [0] 45 5 3" xfId="16146" xr:uid="{00000000-0005-0000-0000-00007E2E0000}"/>
    <cellStyle name="Migliaia [0] 45 5 4" xfId="21448" xr:uid="{00000000-0005-0000-0000-00007F2E0000}"/>
    <cellStyle name="Migliaia [0] 45 6" xfId="12975" xr:uid="{00000000-0005-0000-0000-0000802E0000}"/>
    <cellStyle name="Migliaia [0] 45 6 2" xfId="18793" xr:uid="{00000000-0005-0000-0000-0000812E0000}"/>
    <cellStyle name="Migliaia [0] 45 6 3" xfId="24095" xr:uid="{00000000-0005-0000-0000-0000822E0000}"/>
    <cellStyle name="Migliaia [0] 45 7" xfId="16142" xr:uid="{00000000-0005-0000-0000-0000832E0000}"/>
    <cellStyle name="Migliaia [0] 45 8" xfId="21444" xr:uid="{00000000-0005-0000-0000-0000842E0000}"/>
    <cellStyle name="Migliaia [0] 45 9" xfId="2177" xr:uid="{00000000-0005-0000-0000-0000852E0000}"/>
    <cellStyle name="Migliaia [0] 46" xfId="206" xr:uid="{00000000-0005-0000-0000-0000862E0000}"/>
    <cellStyle name="Migliaia [0] 46 2" xfId="207" xr:uid="{00000000-0005-0000-0000-0000872E0000}"/>
    <cellStyle name="Migliaia [0] 46 2 2" xfId="2187" xr:uid="{00000000-0005-0000-0000-0000882E0000}"/>
    <cellStyle name="Migliaia [0] 46 2 3" xfId="2188" xr:uid="{00000000-0005-0000-0000-0000892E0000}"/>
    <cellStyle name="Migliaia [0] 46 2 3 2" xfId="12981" xr:uid="{00000000-0005-0000-0000-00008A2E0000}"/>
    <cellStyle name="Migliaia [0] 46 2 3 2 2" xfId="18799" xr:uid="{00000000-0005-0000-0000-00008B2E0000}"/>
    <cellStyle name="Migliaia [0] 46 2 3 2 3" xfId="24101" xr:uid="{00000000-0005-0000-0000-00008C2E0000}"/>
    <cellStyle name="Migliaia [0] 46 2 3 3" xfId="16148" xr:uid="{00000000-0005-0000-0000-00008D2E0000}"/>
    <cellStyle name="Migliaia [0] 46 2 3 4" xfId="21450" xr:uid="{00000000-0005-0000-0000-00008E2E0000}"/>
    <cellStyle name="Migliaia [0] 46 2 4" xfId="2186" xr:uid="{00000000-0005-0000-0000-00008F2E0000}"/>
    <cellStyle name="Migliaia [0] 46 3" xfId="2189" xr:uid="{00000000-0005-0000-0000-0000902E0000}"/>
    <cellStyle name="Migliaia [0] 46 3 2" xfId="2190" xr:uid="{00000000-0005-0000-0000-0000912E0000}"/>
    <cellStyle name="Migliaia [0] 46 3 2 2" xfId="12982" xr:uid="{00000000-0005-0000-0000-0000922E0000}"/>
    <cellStyle name="Migliaia [0] 46 3 2 2 2" xfId="18800" xr:uid="{00000000-0005-0000-0000-0000932E0000}"/>
    <cellStyle name="Migliaia [0] 46 3 2 2 3" xfId="24102" xr:uid="{00000000-0005-0000-0000-0000942E0000}"/>
    <cellStyle name="Migliaia [0] 46 3 2 3" xfId="16149" xr:uid="{00000000-0005-0000-0000-0000952E0000}"/>
    <cellStyle name="Migliaia [0] 46 3 2 4" xfId="21451" xr:uid="{00000000-0005-0000-0000-0000962E0000}"/>
    <cellStyle name="Migliaia [0] 46 4" xfId="2191" xr:uid="{00000000-0005-0000-0000-0000972E0000}"/>
    <cellStyle name="Migliaia [0] 46 4 2" xfId="11878" xr:uid="{00000000-0005-0000-0000-0000982E0000}"/>
    <cellStyle name="Migliaia [0] 46 4 2 2" xfId="15441" xr:uid="{00000000-0005-0000-0000-0000992E0000}"/>
    <cellStyle name="Migliaia [0] 46 4 2 2 2" xfId="20787" xr:uid="{00000000-0005-0000-0000-00009A2E0000}"/>
    <cellStyle name="Migliaia [0] 46 4 2 2 3" xfId="26089" xr:uid="{00000000-0005-0000-0000-00009B2E0000}"/>
    <cellStyle name="Migliaia [0] 46 4 2 3" xfId="18136" xr:uid="{00000000-0005-0000-0000-00009C2E0000}"/>
    <cellStyle name="Migliaia [0] 46 4 2 4" xfId="23438" xr:uid="{00000000-0005-0000-0000-00009D2E0000}"/>
    <cellStyle name="Migliaia [0] 46 4 3" xfId="12983" xr:uid="{00000000-0005-0000-0000-00009E2E0000}"/>
    <cellStyle name="Migliaia [0] 46 4 3 2" xfId="18801" xr:uid="{00000000-0005-0000-0000-00009F2E0000}"/>
    <cellStyle name="Migliaia [0] 46 4 3 3" xfId="24103" xr:uid="{00000000-0005-0000-0000-0000A02E0000}"/>
    <cellStyle name="Migliaia [0] 46 4 4" xfId="16150" xr:uid="{00000000-0005-0000-0000-0000A12E0000}"/>
    <cellStyle name="Migliaia [0] 46 4 5" xfId="21452" xr:uid="{00000000-0005-0000-0000-0000A22E0000}"/>
    <cellStyle name="Migliaia [0] 46 5" xfId="2192" xr:uid="{00000000-0005-0000-0000-0000A32E0000}"/>
    <cellStyle name="Migliaia [0] 46 5 2" xfId="12984" xr:uid="{00000000-0005-0000-0000-0000A42E0000}"/>
    <cellStyle name="Migliaia [0] 46 5 2 2" xfId="18802" xr:uid="{00000000-0005-0000-0000-0000A52E0000}"/>
    <cellStyle name="Migliaia [0] 46 5 2 3" xfId="24104" xr:uid="{00000000-0005-0000-0000-0000A62E0000}"/>
    <cellStyle name="Migliaia [0] 46 5 3" xfId="16151" xr:uid="{00000000-0005-0000-0000-0000A72E0000}"/>
    <cellStyle name="Migliaia [0] 46 5 4" xfId="21453" xr:uid="{00000000-0005-0000-0000-0000A82E0000}"/>
    <cellStyle name="Migliaia [0] 46 6" xfId="12980" xr:uid="{00000000-0005-0000-0000-0000A92E0000}"/>
    <cellStyle name="Migliaia [0] 46 6 2" xfId="18798" xr:uid="{00000000-0005-0000-0000-0000AA2E0000}"/>
    <cellStyle name="Migliaia [0] 46 6 3" xfId="24100" xr:uid="{00000000-0005-0000-0000-0000AB2E0000}"/>
    <cellStyle name="Migliaia [0] 46 7" xfId="16147" xr:uid="{00000000-0005-0000-0000-0000AC2E0000}"/>
    <cellStyle name="Migliaia [0] 46 8" xfId="21449" xr:uid="{00000000-0005-0000-0000-0000AD2E0000}"/>
    <cellStyle name="Migliaia [0] 46 9" xfId="2185" xr:uid="{00000000-0005-0000-0000-0000AE2E0000}"/>
    <cellStyle name="Migliaia [0] 47" xfId="208" xr:uid="{00000000-0005-0000-0000-0000AF2E0000}"/>
    <cellStyle name="Migliaia [0] 47 2" xfId="209" xr:uid="{00000000-0005-0000-0000-0000B02E0000}"/>
    <cellStyle name="Migliaia [0] 47 2 2" xfId="2195" xr:uid="{00000000-0005-0000-0000-0000B12E0000}"/>
    <cellStyle name="Migliaia [0] 47 2 3" xfId="2196" xr:uid="{00000000-0005-0000-0000-0000B22E0000}"/>
    <cellStyle name="Migliaia [0] 47 2 3 2" xfId="12986" xr:uid="{00000000-0005-0000-0000-0000B32E0000}"/>
    <cellStyle name="Migliaia [0] 47 2 3 2 2" xfId="18804" xr:uid="{00000000-0005-0000-0000-0000B42E0000}"/>
    <cellStyle name="Migliaia [0] 47 2 3 2 3" xfId="24106" xr:uid="{00000000-0005-0000-0000-0000B52E0000}"/>
    <cellStyle name="Migliaia [0] 47 2 3 3" xfId="16153" xr:uid="{00000000-0005-0000-0000-0000B62E0000}"/>
    <cellStyle name="Migliaia [0] 47 2 3 4" xfId="21455" xr:uid="{00000000-0005-0000-0000-0000B72E0000}"/>
    <cellStyle name="Migliaia [0] 47 2 4" xfId="2194" xr:uid="{00000000-0005-0000-0000-0000B82E0000}"/>
    <cellStyle name="Migliaia [0] 47 3" xfId="2197" xr:uid="{00000000-0005-0000-0000-0000B92E0000}"/>
    <cellStyle name="Migliaia [0] 47 3 2" xfId="2198" xr:uid="{00000000-0005-0000-0000-0000BA2E0000}"/>
    <cellStyle name="Migliaia [0] 47 3 2 2" xfId="12987" xr:uid="{00000000-0005-0000-0000-0000BB2E0000}"/>
    <cellStyle name="Migliaia [0] 47 3 2 2 2" xfId="18805" xr:uid="{00000000-0005-0000-0000-0000BC2E0000}"/>
    <cellStyle name="Migliaia [0] 47 3 2 2 3" xfId="24107" xr:uid="{00000000-0005-0000-0000-0000BD2E0000}"/>
    <cellStyle name="Migliaia [0] 47 3 2 3" xfId="16154" xr:uid="{00000000-0005-0000-0000-0000BE2E0000}"/>
    <cellStyle name="Migliaia [0] 47 3 2 4" xfId="21456" xr:uid="{00000000-0005-0000-0000-0000BF2E0000}"/>
    <cellStyle name="Migliaia [0] 47 4" xfId="2199" xr:uid="{00000000-0005-0000-0000-0000C02E0000}"/>
    <cellStyle name="Migliaia [0] 47 4 2" xfId="11879" xr:uid="{00000000-0005-0000-0000-0000C12E0000}"/>
    <cellStyle name="Migliaia [0] 47 4 2 2" xfId="15442" xr:uid="{00000000-0005-0000-0000-0000C22E0000}"/>
    <cellStyle name="Migliaia [0] 47 4 2 2 2" xfId="20788" xr:uid="{00000000-0005-0000-0000-0000C32E0000}"/>
    <cellStyle name="Migliaia [0] 47 4 2 2 3" xfId="26090" xr:uid="{00000000-0005-0000-0000-0000C42E0000}"/>
    <cellStyle name="Migliaia [0] 47 4 2 3" xfId="18137" xr:uid="{00000000-0005-0000-0000-0000C52E0000}"/>
    <cellStyle name="Migliaia [0] 47 4 2 4" xfId="23439" xr:uid="{00000000-0005-0000-0000-0000C62E0000}"/>
    <cellStyle name="Migliaia [0] 47 4 3" xfId="12988" xr:uid="{00000000-0005-0000-0000-0000C72E0000}"/>
    <cellStyle name="Migliaia [0] 47 4 3 2" xfId="18806" xr:uid="{00000000-0005-0000-0000-0000C82E0000}"/>
    <cellStyle name="Migliaia [0] 47 4 3 3" xfId="24108" xr:uid="{00000000-0005-0000-0000-0000C92E0000}"/>
    <cellStyle name="Migliaia [0] 47 4 4" xfId="16155" xr:uid="{00000000-0005-0000-0000-0000CA2E0000}"/>
    <cellStyle name="Migliaia [0] 47 4 5" xfId="21457" xr:uid="{00000000-0005-0000-0000-0000CB2E0000}"/>
    <cellStyle name="Migliaia [0] 47 5" xfId="2200" xr:uid="{00000000-0005-0000-0000-0000CC2E0000}"/>
    <cellStyle name="Migliaia [0] 47 5 2" xfId="12989" xr:uid="{00000000-0005-0000-0000-0000CD2E0000}"/>
    <cellStyle name="Migliaia [0] 47 5 2 2" xfId="18807" xr:uid="{00000000-0005-0000-0000-0000CE2E0000}"/>
    <cellStyle name="Migliaia [0] 47 5 2 3" xfId="24109" xr:uid="{00000000-0005-0000-0000-0000CF2E0000}"/>
    <cellStyle name="Migliaia [0] 47 5 3" xfId="16156" xr:uid="{00000000-0005-0000-0000-0000D02E0000}"/>
    <cellStyle name="Migliaia [0] 47 5 4" xfId="21458" xr:uid="{00000000-0005-0000-0000-0000D12E0000}"/>
    <cellStyle name="Migliaia [0] 47 6" xfId="12985" xr:uid="{00000000-0005-0000-0000-0000D22E0000}"/>
    <cellStyle name="Migliaia [0] 47 6 2" xfId="18803" xr:uid="{00000000-0005-0000-0000-0000D32E0000}"/>
    <cellStyle name="Migliaia [0] 47 6 3" xfId="24105" xr:uid="{00000000-0005-0000-0000-0000D42E0000}"/>
    <cellStyle name="Migliaia [0] 47 7" xfId="16152" xr:uid="{00000000-0005-0000-0000-0000D52E0000}"/>
    <cellStyle name="Migliaia [0] 47 8" xfId="21454" xr:uid="{00000000-0005-0000-0000-0000D62E0000}"/>
    <cellStyle name="Migliaia [0] 47 9" xfId="2193" xr:uid="{00000000-0005-0000-0000-0000D72E0000}"/>
    <cellStyle name="Migliaia [0] 48" xfId="210" xr:uid="{00000000-0005-0000-0000-0000D82E0000}"/>
    <cellStyle name="Migliaia [0] 48 2" xfId="211" xr:uid="{00000000-0005-0000-0000-0000D92E0000}"/>
    <cellStyle name="Migliaia [0] 48 2 2" xfId="2203" xr:uid="{00000000-0005-0000-0000-0000DA2E0000}"/>
    <cellStyle name="Migliaia [0] 48 2 3" xfId="2204" xr:uid="{00000000-0005-0000-0000-0000DB2E0000}"/>
    <cellStyle name="Migliaia [0] 48 2 3 2" xfId="12991" xr:uid="{00000000-0005-0000-0000-0000DC2E0000}"/>
    <cellStyle name="Migliaia [0] 48 2 3 2 2" xfId="18809" xr:uid="{00000000-0005-0000-0000-0000DD2E0000}"/>
    <cellStyle name="Migliaia [0] 48 2 3 2 3" xfId="24111" xr:uid="{00000000-0005-0000-0000-0000DE2E0000}"/>
    <cellStyle name="Migliaia [0] 48 2 3 3" xfId="16158" xr:uid="{00000000-0005-0000-0000-0000DF2E0000}"/>
    <cellStyle name="Migliaia [0] 48 2 3 4" xfId="21460" xr:uid="{00000000-0005-0000-0000-0000E02E0000}"/>
    <cellStyle name="Migliaia [0] 48 2 4" xfId="2202" xr:uid="{00000000-0005-0000-0000-0000E12E0000}"/>
    <cellStyle name="Migliaia [0] 48 3" xfId="2205" xr:uid="{00000000-0005-0000-0000-0000E22E0000}"/>
    <cellStyle name="Migliaia [0] 48 3 2" xfId="2206" xr:uid="{00000000-0005-0000-0000-0000E32E0000}"/>
    <cellStyle name="Migliaia [0] 48 3 2 2" xfId="12992" xr:uid="{00000000-0005-0000-0000-0000E42E0000}"/>
    <cellStyle name="Migliaia [0] 48 3 2 2 2" xfId="18810" xr:uid="{00000000-0005-0000-0000-0000E52E0000}"/>
    <cellStyle name="Migliaia [0] 48 3 2 2 3" xfId="24112" xr:uid="{00000000-0005-0000-0000-0000E62E0000}"/>
    <cellStyle name="Migliaia [0] 48 3 2 3" xfId="16159" xr:uid="{00000000-0005-0000-0000-0000E72E0000}"/>
    <cellStyle name="Migliaia [0] 48 3 2 4" xfId="21461" xr:uid="{00000000-0005-0000-0000-0000E82E0000}"/>
    <cellStyle name="Migliaia [0] 48 4" xfId="2207" xr:uid="{00000000-0005-0000-0000-0000E92E0000}"/>
    <cellStyle name="Migliaia [0] 48 4 2" xfId="11880" xr:uid="{00000000-0005-0000-0000-0000EA2E0000}"/>
    <cellStyle name="Migliaia [0] 48 4 2 2" xfId="15443" xr:uid="{00000000-0005-0000-0000-0000EB2E0000}"/>
    <cellStyle name="Migliaia [0] 48 4 2 2 2" xfId="20789" xr:uid="{00000000-0005-0000-0000-0000EC2E0000}"/>
    <cellStyle name="Migliaia [0] 48 4 2 2 3" xfId="26091" xr:uid="{00000000-0005-0000-0000-0000ED2E0000}"/>
    <cellStyle name="Migliaia [0] 48 4 2 3" xfId="18138" xr:uid="{00000000-0005-0000-0000-0000EE2E0000}"/>
    <cellStyle name="Migliaia [0] 48 4 2 4" xfId="23440" xr:uid="{00000000-0005-0000-0000-0000EF2E0000}"/>
    <cellStyle name="Migliaia [0] 48 4 3" xfId="12993" xr:uid="{00000000-0005-0000-0000-0000F02E0000}"/>
    <cellStyle name="Migliaia [0] 48 4 3 2" xfId="18811" xr:uid="{00000000-0005-0000-0000-0000F12E0000}"/>
    <cellStyle name="Migliaia [0] 48 4 3 3" xfId="24113" xr:uid="{00000000-0005-0000-0000-0000F22E0000}"/>
    <cellStyle name="Migliaia [0] 48 4 4" xfId="16160" xr:uid="{00000000-0005-0000-0000-0000F32E0000}"/>
    <cellStyle name="Migliaia [0] 48 4 5" xfId="21462" xr:uid="{00000000-0005-0000-0000-0000F42E0000}"/>
    <cellStyle name="Migliaia [0] 48 5" xfId="2208" xr:uid="{00000000-0005-0000-0000-0000F52E0000}"/>
    <cellStyle name="Migliaia [0] 48 5 2" xfId="12994" xr:uid="{00000000-0005-0000-0000-0000F62E0000}"/>
    <cellStyle name="Migliaia [0] 48 5 2 2" xfId="18812" xr:uid="{00000000-0005-0000-0000-0000F72E0000}"/>
    <cellStyle name="Migliaia [0] 48 5 2 3" xfId="24114" xr:uid="{00000000-0005-0000-0000-0000F82E0000}"/>
    <cellStyle name="Migliaia [0] 48 5 3" xfId="16161" xr:uid="{00000000-0005-0000-0000-0000F92E0000}"/>
    <cellStyle name="Migliaia [0] 48 5 4" xfId="21463" xr:uid="{00000000-0005-0000-0000-0000FA2E0000}"/>
    <cellStyle name="Migliaia [0] 48 6" xfId="12990" xr:uid="{00000000-0005-0000-0000-0000FB2E0000}"/>
    <cellStyle name="Migliaia [0] 48 6 2" xfId="18808" xr:uid="{00000000-0005-0000-0000-0000FC2E0000}"/>
    <cellStyle name="Migliaia [0] 48 6 3" xfId="24110" xr:uid="{00000000-0005-0000-0000-0000FD2E0000}"/>
    <cellStyle name="Migliaia [0] 48 7" xfId="16157" xr:uid="{00000000-0005-0000-0000-0000FE2E0000}"/>
    <cellStyle name="Migliaia [0] 48 8" xfId="21459" xr:uid="{00000000-0005-0000-0000-0000FF2E0000}"/>
    <cellStyle name="Migliaia [0] 48 9" xfId="2201" xr:uid="{00000000-0005-0000-0000-0000002F0000}"/>
    <cellStyle name="Migliaia [0] 49" xfId="212" xr:uid="{00000000-0005-0000-0000-0000012F0000}"/>
    <cellStyle name="Migliaia [0] 49 2" xfId="213" xr:uid="{00000000-0005-0000-0000-0000022F0000}"/>
    <cellStyle name="Migliaia [0] 49 2 2" xfId="2211" xr:uid="{00000000-0005-0000-0000-0000032F0000}"/>
    <cellStyle name="Migliaia [0] 49 2 3" xfId="2212" xr:uid="{00000000-0005-0000-0000-0000042F0000}"/>
    <cellStyle name="Migliaia [0] 49 2 3 2" xfId="12996" xr:uid="{00000000-0005-0000-0000-0000052F0000}"/>
    <cellStyle name="Migliaia [0] 49 2 3 2 2" xfId="18814" xr:uid="{00000000-0005-0000-0000-0000062F0000}"/>
    <cellStyle name="Migliaia [0] 49 2 3 2 3" xfId="24116" xr:uid="{00000000-0005-0000-0000-0000072F0000}"/>
    <cellStyle name="Migliaia [0] 49 2 3 3" xfId="16163" xr:uid="{00000000-0005-0000-0000-0000082F0000}"/>
    <cellStyle name="Migliaia [0] 49 2 3 4" xfId="21465" xr:uid="{00000000-0005-0000-0000-0000092F0000}"/>
    <cellStyle name="Migliaia [0] 49 2 4" xfId="2210" xr:uid="{00000000-0005-0000-0000-00000A2F0000}"/>
    <cellStyle name="Migliaia [0] 49 3" xfId="2213" xr:uid="{00000000-0005-0000-0000-00000B2F0000}"/>
    <cellStyle name="Migliaia [0] 49 3 2" xfId="2214" xr:uid="{00000000-0005-0000-0000-00000C2F0000}"/>
    <cellStyle name="Migliaia [0] 49 3 2 2" xfId="12997" xr:uid="{00000000-0005-0000-0000-00000D2F0000}"/>
    <cellStyle name="Migliaia [0] 49 3 2 2 2" xfId="18815" xr:uid="{00000000-0005-0000-0000-00000E2F0000}"/>
    <cellStyle name="Migliaia [0] 49 3 2 2 3" xfId="24117" xr:uid="{00000000-0005-0000-0000-00000F2F0000}"/>
    <cellStyle name="Migliaia [0] 49 3 2 3" xfId="16164" xr:uid="{00000000-0005-0000-0000-0000102F0000}"/>
    <cellStyle name="Migliaia [0] 49 3 2 4" xfId="21466" xr:uid="{00000000-0005-0000-0000-0000112F0000}"/>
    <cellStyle name="Migliaia [0] 49 4" xfId="2215" xr:uid="{00000000-0005-0000-0000-0000122F0000}"/>
    <cellStyle name="Migliaia [0] 49 4 2" xfId="11881" xr:uid="{00000000-0005-0000-0000-0000132F0000}"/>
    <cellStyle name="Migliaia [0] 49 4 2 2" xfId="15444" xr:uid="{00000000-0005-0000-0000-0000142F0000}"/>
    <cellStyle name="Migliaia [0] 49 4 2 2 2" xfId="20790" xr:uid="{00000000-0005-0000-0000-0000152F0000}"/>
    <cellStyle name="Migliaia [0] 49 4 2 2 3" xfId="26092" xr:uid="{00000000-0005-0000-0000-0000162F0000}"/>
    <cellStyle name="Migliaia [0] 49 4 2 3" xfId="18139" xr:uid="{00000000-0005-0000-0000-0000172F0000}"/>
    <cellStyle name="Migliaia [0] 49 4 2 4" xfId="23441" xr:uid="{00000000-0005-0000-0000-0000182F0000}"/>
    <cellStyle name="Migliaia [0] 49 4 3" xfId="12998" xr:uid="{00000000-0005-0000-0000-0000192F0000}"/>
    <cellStyle name="Migliaia [0] 49 4 3 2" xfId="18816" xr:uid="{00000000-0005-0000-0000-00001A2F0000}"/>
    <cellStyle name="Migliaia [0] 49 4 3 3" xfId="24118" xr:uid="{00000000-0005-0000-0000-00001B2F0000}"/>
    <cellStyle name="Migliaia [0] 49 4 4" xfId="16165" xr:uid="{00000000-0005-0000-0000-00001C2F0000}"/>
    <cellStyle name="Migliaia [0] 49 4 5" xfId="21467" xr:uid="{00000000-0005-0000-0000-00001D2F0000}"/>
    <cellStyle name="Migliaia [0] 49 5" xfId="2216" xr:uid="{00000000-0005-0000-0000-00001E2F0000}"/>
    <cellStyle name="Migliaia [0] 49 5 2" xfId="12999" xr:uid="{00000000-0005-0000-0000-00001F2F0000}"/>
    <cellStyle name="Migliaia [0] 49 5 2 2" xfId="18817" xr:uid="{00000000-0005-0000-0000-0000202F0000}"/>
    <cellStyle name="Migliaia [0] 49 5 2 3" xfId="24119" xr:uid="{00000000-0005-0000-0000-0000212F0000}"/>
    <cellStyle name="Migliaia [0] 49 5 3" xfId="16166" xr:uid="{00000000-0005-0000-0000-0000222F0000}"/>
    <cellStyle name="Migliaia [0] 49 5 4" xfId="21468" xr:uid="{00000000-0005-0000-0000-0000232F0000}"/>
    <cellStyle name="Migliaia [0] 49 6" xfId="12995" xr:uid="{00000000-0005-0000-0000-0000242F0000}"/>
    <cellStyle name="Migliaia [0] 49 6 2" xfId="18813" xr:uid="{00000000-0005-0000-0000-0000252F0000}"/>
    <cellStyle name="Migliaia [0] 49 6 3" xfId="24115" xr:uid="{00000000-0005-0000-0000-0000262F0000}"/>
    <cellStyle name="Migliaia [0] 49 7" xfId="16162" xr:uid="{00000000-0005-0000-0000-0000272F0000}"/>
    <cellStyle name="Migliaia [0] 49 8" xfId="21464" xr:uid="{00000000-0005-0000-0000-0000282F0000}"/>
    <cellStyle name="Migliaia [0] 49 9" xfId="2209" xr:uid="{00000000-0005-0000-0000-0000292F0000}"/>
    <cellStyle name="Migliaia [0] 5" xfId="214" xr:uid="{00000000-0005-0000-0000-00002A2F0000}"/>
    <cellStyle name="Migliaia [0] 5 2" xfId="215" xr:uid="{00000000-0005-0000-0000-00002B2F0000}"/>
    <cellStyle name="Migliaia [0] 5 2 2" xfId="2219" xr:uid="{00000000-0005-0000-0000-00002C2F0000}"/>
    <cellStyle name="Migliaia [0] 5 2 3" xfId="2220" xr:uid="{00000000-0005-0000-0000-00002D2F0000}"/>
    <cellStyle name="Migliaia [0] 5 2 3 2" xfId="13001" xr:uid="{00000000-0005-0000-0000-00002E2F0000}"/>
    <cellStyle name="Migliaia [0] 5 2 3 2 2" xfId="18819" xr:uid="{00000000-0005-0000-0000-00002F2F0000}"/>
    <cellStyle name="Migliaia [0] 5 2 3 2 3" xfId="24121" xr:uid="{00000000-0005-0000-0000-0000302F0000}"/>
    <cellStyle name="Migliaia [0] 5 2 3 3" xfId="16168" xr:uid="{00000000-0005-0000-0000-0000312F0000}"/>
    <cellStyle name="Migliaia [0] 5 2 3 4" xfId="21470" xr:uid="{00000000-0005-0000-0000-0000322F0000}"/>
    <cellStyle name="Migliaia [0] 5 2 4" xfId="2218" xr:uid="{00000000-0005-0000-0000-0000332F0000}"/>
    <cellStyle name="Migliaia [0] 5 3" xfId="2221" xr:uid="{00000000-0005-0000-0000-0000342F0000}"/>
    <cellStyle name="Migliaia [0] 5 3 2" xfId="2222" xr:uid="{00000000-0005-0000-0000-0000352F0000}"/>
    <cellStyle name="Migliaia [0] 5 3 2 2" xfId="13002" xr:uid="{00000000-0005-0000-0000-0000362F0000}"/>
    <cellStyle name="Migliaia [0] 5 3 2 2 2" xfId="18820" xr:uid="{00000000-0005-0000-0000-0000372F0000}"/>
    <cellStyle name="Migliaia [0] 5 3 2 2 3" xfId="24122" xr:uid="{00000000-0005-0000-0000-0000382F0000}"/>
    <cellStyle name="Migliaia [0] 5 3 2 3" xfId="16169" xr:uid="{00000000-0005-0000-0000-0000392F0000}"/>
    <cellStyle name="Migliaia [0] 5 3 2 4" xfId="21471" xr:uid="{00000000-0005-0000-0000-00003A2F0000}"/>
    <cellStyle name="Migliaia [0] 5 4" xfId="2223" xr:uid="{00000000-0005-0000-0000-00003B2F0000}"/>
    <cellStyle name="Migliaia [0] 5 4 2" xfId="11882" xr:uid="{00000000-0005-0000-0000-00003C2F0000}"/>
    <cellStyle name="Migliaia [0] 5 4 2 2" xfId="15445" xr:uid="{00000000-0005-0000-0000-00003D2F0000}"/>
    <cellStyle name="Migliaia [0] 5 4 2 2 2" xfId="20791" xr:uid="{00000000-0005-0000-0000-00003E2F0000}"/>
    <cellStyle name="Migliaia [0] 5 4 2 2 3" xfId="26093" xr:uid="{00000000-0005-0000-0000-00003F2F0000}"/>
    <cellStyle name="Migliaia [0] 5 4 2 3" xfId="18140" xr:uid="{00000000-0005-0000-0000-0000402F0000}"/>
    <cellStyle name="Migliaia [0] 5 4 2 4" xfId="23442" xr:uid="{00000000-0005-0000-0000-0000412F0000}"/>
    <cellStyle name="Migliaia [0] 5 4 3" xfId="13003" xr:uid="{00000000-0005-0000-0000-0000422F0000}"/>
    <cellStyle name="Migliaia [0] 5 4 3 2" xfId="18821" xr:uid="{00000000-0005-0000-0000-0000432F0000}"/>
    <cellStyle name="Migliaia [0] 5 4 3 3" xfId="24123" xr:uid="{00000000-0005-0000-0000-0000442F0000}"/>
    <cellStyle name="Migliaia [0] 5 4 4" xfId="16170" xr:uid="{00000000-0005-0000-0000-0000452F0000}"/>
    <cellStyle name="Migliaia [0] 5 4 5" xfId="21472" xr:uid="{00000000-0005-0000-0000-0000462F0000}"/>
    <cellStyle name="Migliaia [0] 5 5" xfId="2224" xr:uid="{00000000-0005-0000-0000-0000472F0000}"/>
    <cellStyle name="Migliaia [0] 5 5 2" xfId="13004" xr:uid="{00000000-0005-0000-0000-0000482F0000}"/>
    <cellStyle name="Migliaia [0] 5 5 2 2" xfId="18822" xr:uid="{00000000-0005-0000-0000-0000492F0000}"/>
    <cellStyle name="Migliaia [0] 5 5 2 3" xfId="24124" xr:uid="{00000000-0005-0000-0000-00004A2F0000}"/>
    <cellStyle name="Migliaia [0] 5 5 3" xfId="16171" xr:uid="{00000000-0005-0000-0000-00004B2F0000}"/>
    <cellStyle name="Migliaia [0] 5 5 4" xfId="21473" xr:uid="{00000000-0005-0000-0000-00004C2F0000}"/>
    <cellStyle name="Migliaia [0] 5 6" xfId="13000" xr:uid="{00000000-0005-0000-0000-00004D2F0000}"/>
    <cellStyle name="Migliaia [0] 5 6 2" xfId="18818" xr:uid="{00000000-0005-0000-0000-00004E2F0000}"/>
    <cellStyle name="Migliaia [0] 5 6 3" xfId="24120" xr:uid="{00000000-0005-0000-0000-00004F2F0000}"/>
    <cellStyle name="Migliaia [0] 5 7" xfId="16167" xr:uid="{00000000-0005-0000-0000-0000502F0000}"/>
    <cellStyle name="Migliaia [0] 5 8" xfId="21469" xr:uid="{00000000-0005-0000-0000-0000512F0000}"/>
    <cellStyle name="Migliaia [0] 5 9" xfId="2217" xr:uid="{00000000-0005-0000-0000-0000522F0000}"/>
    <cellStyle name="Migliaia [0] 50" xfId="216" xr:uid="{00000000-0005-0000-0000-0000532F0000}"/>
    <cellStyle name="Migliaia [0] 50 2" xfId="217" xr:uid="{00000000-0005-0000-0000-0000542F0000}"/>
    <cellStyle name="Migliaia [0] 50 2 2" xfId="2227" xr:uid="{00000000-0005-0000-0000-0000552F0000}"/>
    <cellStyle name="Migliaia [0] 50 2 3" xfId="2228" xr:uid="{00000000-0005-0000-0000-0000562F0000}"/>
    <cellStyle name="Migliaia [0] 50 2 3 2" xfId="13006" xr:uid="{00000000-0005-0000-0000-0000572F0000}"/>
    <cellStyle name="Migliaia [0] 50 2 3 2 2" xfId="18824" xr:uid="{00000000-0005-0000-0000-0000582F0000}"/>
    <cellStyle name="Migliaia [0] 50 2 3 2 3" xfId="24126" xr:uid="{00000000-0005-0000-0000-0000592F0000}"/>
    <cellStyle name="Migliaia [0] 50 2 3 3" xfId="16173" xr:uid="{00000000-0005-0000-0000-00005A2F0000}"/>
    <cellStyle name="Migliaia [0] 50 2 3 4" xfId="21475" xr:uid="{00000000-0005-0000-0000-00005B2F0000}"/>
    <cellStyle name="Migliaia [0] 50 2 4" xfId="2226" xr:uid="{00000000-0005-0000-0000-00005C2F0000}"/>
    <cellStyle name="Migliaia [0] 50 3" xfId="2229" xr:uid="{00000000-0005-0000-0000-00005D2F0000}"/>
    <cellStyle name="Migliaia [0] 50 3 2" xfId="2230" xr:uid="{00000000-0005-0000-0000-00005E2F0000}"/>
    <cellStyle name="Migliaia [0] 50 3 2 2" xfId="13007" xr:uid="{00000000-0005-0000-0000-00005F2F0000}"/>
    <cellStyle name="Migliaia [0] 50 3 2 2 2" xfId="18825" xr:uid="{00000000-0005-0000-0000-0000602F0000}"/>
    <cellStyle name="Migliaia [0] 50 3 2 2 3" xfId="24127" xr:uid="{00000000-0005-0000-0000-0000612F0000}"/>
    <cellStyle name="Migliaia [0] 50 3 2 3" xfId="16174" xr:uid="{00000000-0005-0000-0000-0000622F0000}"/>
    <cellStyle name="Migliaia [0] 50 3 2 4" xfId="21476" xr:uid="{00000000-0005-0000-0000-0000632F0000}"/>
    <cellStyle name="Migliaia [0] 50 4" xfId="2231" xr:uid="{00000000-0005-0000-0000-0000642F0000}"/>
    <cellStyle name="Migliaia [0] 50 4 2" xfId="11883" xr:uid="{00000000-0005-0000-0000-0000652F0000}"/>
    <cellStyle name="Migliaia [0] 50 4 2 2" xfId="15446" xr:uid="{00000000-0005-0000-0000-0000662F0000}"/>
    <cellStyle name="Migliaia [0] 50 4 2 2 2" xfId="20792" xr:uid="{00000000-0005-0000-0000-0000672F0000}"/>
    <cellStyle name="Migliaia [0] 50 4 2 2 3" xfId="26094" xr:uid="{00000000-0005-0000-0000-0000682F0000}"/>
    <cellStyle name="Migliaia [0] 50 4 2 3" xfId="18141" xr:uid="{00000000-0005-0000-0000-0000692F0000}"/>
    <cellStyle name="Migliaia [0] 50 4 2 4" xfId="23443" xr:uid="{00000000-0005-0000-0000-00006A2F0000}"/>
    <cellStyle name="Migliaia [0] 50 4 3" xfId="13008" xr:uid="{00000000-0005-0000-0000-00006B2F0000}"/>
    <cellStyle name="Migliaia [0] 50 4 3 2" xfId="18826" xr:uid="{00000000-0005-0000-0000-00006C2F0000}"/>
    <cellStyle name="Migliaia [0] 50 4 3 3" xfId="24128" xr:uid="{00000000-0005-0000-0000-00006D2F0000}"/>
    <cellStyle name="Migliaia [0] 50 4 4" xfId="16175" xr:uid="{00000000-0005-0000-0000-00006E2F0000}"/>
    <cellStyle name="Migliaia [0] 50 4 5" xfId="21477" xr:uid="{00000000-0005-0000-0000-00006F2F0000}"/>
    <cellStyle name="Migliaia [0] 50 5" xfId="2232" xr:uid="{00000000-0005-0000-0000-0000702F0000}"/>
    <cellStyle name="Migliaia [0] 50 5 2" xfId="13009" xr:uid="{00000000-0005-0000-0000-0000712F0000}"/>
    <cellStyle name="Migliaia [0] 50 5 2 2" xfId="18827" xr:uid="{00000000-0005-0000-0000-0000722F0000}"/>
    <cellStyle name="Migliaia [0] 50 5 2 3" xfId="24129" xr:uid="{00000000-0005-0000-0000-0000732F0000}"/>
    <cellStyle name="Migliaia [0] 50 5 3" xfId="16176" xr:uid="{00000000-0005-0000-0000-0000742F0000}"/>
    <cellStyle name="Migliaia [0] 50 5 4" xfId="21478" xr:uid="{00000000-0005-0000-0000-0000752F0000}"/>
    <cellStyle name="Migliaia [0] 50 6" xfId="13005" xr:uid="{00000000-0005-0000-0000-0000762F0000}"/>
    <cellStyle name="Migliaia [0] 50 6 2" xfId="18823" xr:uid="{00000000-0005-0000-0000-0000772F0000}"/>
    <cellStyle name="Migliaia [0] 50 6 3" xfId="24125" xr:uid="{00000000-0005-0000-0000-0000782F0000}"/>
    <cellStyle name="Migliaia [0] 50 7" xfId="16172" xr:uid="{00000000-0005-0000-0000-0000792F0000}"/>
    <cellStyle name="Migliaia [0] 50 8" xfId="21474" xr:uid="{00000000-0005-0000-0000-00007A2F0000}"/>
    <cellStyle name="Migliaia [0] 50 9" xfId="2225" xr:uid="{00000000-0005-0000-0000-00007B2F0000}"/>
    <cellStyle name="Migliaia [0] 51" xfId="218" xr:uid="{00000000-0005-0000-0000-00007C2F0000}"/>
    <cellStyle name="Migliaia [0] 51 2" xfId="219" xr:uid="{00000000-0005-0000-0000-00007D2F0000}"/>
    <cellStyle name="Migliaia [0] 51 2 2" xfId="2235" xr:uid="{00000000-0005-0000-0000-00007E2F0000}"/>
    <cellStyle name="Migliaia [0] 51 2 3" xfId="2236" xr:uid="{00000000-0005-0000-0000-00007F2F0000}"/>
    <cellStyle name="Migliaia [0] 51 2 3 2" xfId="13011" xr:uid="{00000000-0005-0000-0000-0000802F0000}"/>
    <cellStyle name="Migliaia [0] 51 2 3 2 2" xfId="18829" xr:uid="{00000000-0005-0000-0000-0000812F0000}"/>
    <cellStyle name="Migliaia [0] 51 2 3 2 3" xfId="24131" xr:uid="{00000000-0005-0000-0000-0000822F0000}"/>
    <cellStyle name="Migliaia [0] 51 2 3 3" xfId="16178" xr:uid="{00000000-0005-0000-0000-0000832F0000}"/>
    <cellStyle name="Migliaia [0] 51 2 3 4" xfId="21480" xr:uid="{00000000-0005-0000-0000-0000842F0000}"/>
    <cellStyle name="Migliaia [0] 51 2 4" xfId="2234" xr:uid="{00000000-0005-0000-0000-0000852F0000}"/>
    <cellStyle name="Migliaia [0] 51 3" xfId="2237" xr:uid="{00000000-0005-0000-0000-0000862F0000}"/>
    <cellStyle name="Migliaia [0] 51 3 2" xfId="2238" xr:uid="{00000000-0005-0000-0000-0000872F0000}"/>
    <cellStyle name="Migliaia [0] 51 3 2 2" xfId="13012" xr:uid="{00000000-0005-0000-0000-0000882F0000}"/>
    <cellStyle name="Migliaia [0] 51 3 2 2 2" xfId="18830" xr:uid="{00000000-0005-0000-0000-0000892F0000}"/>
    <cellStyle name="Migliaia [0] 51 3 2 2 3" xfId="24132" xr:uid="{00000000-0005-0000-0000-00008A2F0000}"/>
    <cellStyle name="Migliaia [0] 51 3 2 3" xfId="16179" xr:uid="{00000000-0005-0000-0000-00008B2F0000}"/>
    <cellStyle name="Migliaia [0] 51 3 2 4" xfId="21481" xr:uid="{00000000-0005-0000-0000-00008C2F0000}"/>
    <cellStyle name="Migliaia [0] 51 4" xfId="2239" xr:uid="{00000000-0005-0000-0000-00008D2F0000}"/>
    <cellStyle name="Migliaia [0] 51 4 2" xfId="11884" xr:uid="{00000000-0005-0000-0000-00008E2F0000}"/>
    <cellStyle name="Migliaia [0] 51 4 2 2" xfId="15447" xr:uid="{00000000-0005-0000-0000-00008F2F0000}"/>
    <cellStyle name="Migliaia [0] 51 4 2 2 2" xfId="20793" xr:uid="{00000000-0005-0000-0000-0000902F0000}"/>
    <cellStyle name="Migliaia [0] 51 4 2 2 3" xfId="26095" xr:uid="{00000000-0005-0000-0000-0000912F0000}"/>
    <cellStyle name="Migliaia [0] 51 4 2 3" xfId="18142" xr:uid="{00000000-0005-0000-0000-0000922F0000}"/>
    <cellStyle name="Migliaia [0] 51 4 2 4" xfId="23444" xr:uid="{00000000-0005-0000-0000-0000932F0000}"/>
    <cellStyle name="Migliaia [0] 51 4 3" xfId="13013" xr:uid="{00000000-0005-0000-0000-0000942F0000}"/>
    <cellStyle name="Migliaia [0] 51 4 3 2" xfId="18831" xr:uid="{00000000-0005-0000-0000-0000952F0000}"/>
    <cellStyle name="Migliaia [0] 51 4 3 3" xfId="24133" xr:uid="{00000000-0005-0000-0000-0000962F0000}"/>
    <cellStyle name="Migliaia [0] 51 4 4" xfId="16180" xr:uid="{00000000-0005-0000-0000-0000972F0000}"/>
    <cellStyle name="Migliaia [0] 51 4 5" xfId="21482" xr:uid="{00000000-0005-0000-0000-0000982F0000}"/>
    <cellStyle name="Migliaia [0] 51 5" xfId="2240" xr:uid="{00000000-0005-0000-0000-0000992F0000}"/>
    <cellStyle name="Migliaia [0] 51 5 2" xfId="13014" xr:uid="{00000000-0005-0000-0000-00009A2F0000}"/>
    <cellStyle name="Migliaia [0] 51 5 2 2" xfId="18832" xr:uid="{00000000-0005-0000-0000-00009B2F0000}"/>
    <cellStyle name="Migliaia [0] 51 5 2 3" xfId="24134" xr:uid="{00000000-0005-0000-0000-00009C2F0000}"/>
    <cellStyle name="Migliaia [0] 51 5 3" xfId="16181" xr:uid="{00000000-0005-0000-0000-00009D2F0000}"/>
    <cellStyle name="Migliaia [0] 51 5 4" xfId="21483" xr:uid="{00000000-0005-0000-0000-00009E2F0000}"/>
    <cellStyle name="Migliaia [0] 51 6" xfId="13010" xr:uid="{00000000-0005-0000-0000-00009F2F0000}"/>
    <cellStyle name="Migliaia [0] 51 6 2" xfId="18828" xr:uid="{00000000-0005-0000-0000-0000A02F0000}"/>
    <cellStyle name="Migliaia [0] 51 6 3" xfId="24130" xr:uid="{00000000-0005-0000-0000-0000A12F0000}"/>
    <cellStyle name="Migliaia [0] 51 7" xfId="16177" xr:uid="{00000000-0005-0000-0000-0000A22F0000}"/>
    <cellStyle name="Migliaia [0] 51 8" xfId="21479" xr:uid="{00000000-0005-0000-0000-0000A32F0000}"/>
    <cellStyle name="Migliaia [0] 51 9" xfId="2233" xr:uid="{00000000-0005-0000-0000-0000A42F0000}"/>
    <cellStyle name="Migliaia [0] 52" xfId="220" xr:uid="{00000000-0005-0000-0000-0000A52F0000}"/>
    <cellStyle name="Migliaia [0] 52 2" xfId="221" xr:uid="{00000000-0005-0000-0000-0000A62F0000}"/>
    <cellStyle name="Migliaia [0] 52 2 2" xfId="2243" xr:uid="{00000000-0005-0000-0000-0000A72F0000}"/>
    <cellStyle name="Migliaia [0] 52 2 3" xfId="2244" xr:uid="{00000000-0005-0000-0000-0000A82F0000}"/>
    <cellStyle name="Migliaia [0] 52 2 3 2" xfId="13016" xr:uid="{00000000-0005-0000-0000-0000A92F0000}"/>
    <cellStyle name="Migliaia [0] 52 2 3 2 2" xfId="18834" xr:uid="{00000000-0005-0000-0000-0000AA2F0000}"/>
    <cellStyle name="Migliaia [0] 52 2 3 2 3" xfId="24136" xr:uid="{00000000-0005-0000-0000-0000AB2F0000}"/>
    <cellStyle name="Migliaia [0] 52 2 3 3" xfId="16183" xr:uid="{00000000-0005-0000-0000-0000AC2F0000}"/>
    <cellStyle name="Migliaia [0] 52 2 3 4" xfId="21485" xr:uid="{00000000-0005-0000-0000-0000AD2F0000}"/>
    <cellStyle name="Migliaia [0] 52 2 4" xfId="2242" xr:uid="{00000000-0005-0000-0000-0000AE2F0000}"/>
    <cellStyle name="Migliaia [0] 52 3" xfId="2245" xr:uid="{00000000-0005-0000-0000-0000AF2F0000}"/>
    <cellStyle name="Migliaia [0] 52 3 2" xfId="2246" xr:uid="{00000000-0005-0000-0000-0000B02F0000}"/>
    <cellStyle name="Migliaia [0] 52 3 2 2" xfId="13017" xr:uid="{00000000-0005-0000-0000-0000B12F0000}"/>
    <cellStyle name="Migliaia [0] 52 3 2 2 2" xfId="18835" xr:uid="{00000000-0005-0000-0000-0000B22F0000}"/>
    <cellStyle name="Migliaia [0] 52 3 2 2 3" xfId="24137" xr:uid="{00000000-0005-0000-0000-0000B32F0000}"/>
    <cellStyle name="Migliaia [0] 52 3 2 3" xfId="16184" xr:uid="{00000000-0005-0000-0000-0000B42F0000}"/>
    <cellStyle name="Migliaia [0] 52 3 2 4" xfId="21486" xr:uid="{00000000-0005-0000-0000-0000B52F0000}"/>
    <cellStyle name="Migliaia [0] 52 4" xfId="2247" xr:uid="{00000000-0005-0000-0000-0000B62F0000}"/>
    <cellStyle name="Migliaia [0] 52 4 2" xfId="11885" xr:uid="{00000000-0005-0000-0000-0000B72F0000}"/>
    <cellStyle name="Migliaia [0] 52 4 2 2" xfId="15448" xr:uid="{00000000-0005-0000-0000-0000B82F0000}"/>
    <cellStyle name="Migliaia [0] 52 4 2 2 2" xfId="20794" xr:uid="{00000000-0005-0000-0000-0000B92F0000}"/>
    <cellStyle name="Migliaia [0] 52 4 2 2 3" xfId="26096" xr:uid="{00000000-0005-0000-0000-0000BA2F0000}"/>
    <cellStyle name="Migliaia [0] 52 4 2 3" xfId="18143" xr:uid="{00000000-0005-0000-0000-0000BB2F0000}"/>
    <cellStyle name="Migliaia [0] 52 4 2 4" xfId="23445" xr:uid="{00000000-0005-0000-0000-0000BC2F0000}"/>
    <cellStyle name="Migliaia [0] 52 4 3" xfId="13018" xr:uid="{00000000-0005-0000-0000-0000BD2F0000}"/>
    <cellStyle name="Migliaia [0] 52 4 3 2" xfId="18836" xr:uid="{00000000-0005-0000-0000-0000BE2F0000}"/>
    <cellStyle name="Migliaia [0] 52 4 3 3" xfId="24138" xr:uid="{00000000-0005-0000-0000-0000BF2F0000}"/>
    <cellStyle name="Migliaia [0] 52 4 4" xfId="16185" xr:uid="{00000000-0005-0000-0000-0000C02F0000}"/>
    <cellStyle name="Migliaia [0] 52 4 5" xfId="21487" xr:uid="{00000000-0005-0000-0000-0000C12F0000}"/>
    <cellStyle name="Migliaia [0] 52 5" xfId="2248" xr:uid="{00000000-0005-0000-0000-0000C22F0000}"/>
    <cellStyle name="Migliaia [0] 52 5 2" xfId="13019" xr:uid="{00000000-0005-0000-0000-0000C32F0000}"/>
    <cellStyle name="Migliaia [0] 52 5 2 2" xfId="18837" xr:uid="{00000000-0005-0000-0000-0000C42F0000}"/>
    <cellStyle name="Migliaia [0] 52 5 2 3" xfId="24139" xr:uid="{00000000-0005-0000-0000-0000C52F0000}"/>
    <cellStyle name="Migliaia [0] 52 5 3" xfId="16186" xr:uid="{00000000-0005-0000-0000-0000C62F0000}"/>
    <cellStyle name="Migliaia [0] 52 5 4" xfId="21488" xr:uid="{00000000-0005-0000-0000-0000C72F0000}"/>
    <cellStyle name="Migliaia [0] 52 6" xfId="13015" xr:uid="{00000000-0005-0000-0000-0000C82F0000}"/>
    <cellStyle name="Migliaia [0] 52 6 2" xfId="18833" xr:uid="{00000000-0005-0000-0000-0000C92F0000}"/>
    <cellStyle name="Migliaia [0] 52 6 3" xfId="24135" xr:uid="{00000000-0005-0000-0000-0000CA2F0000}"/>
    <cellStyle name="Migliaia [0] 52 7" xfId="16182" xr:uid="{00000000-0005-0000-0000-0000CB2F0000}"/>
    <cellStyle name="Migliaia [0] 52 8" xfId="21484" xr:uid="{00000000-0005-0000-0000-0000CC2F0000}"/>
    <cellStyle name="Migliaia [0] 52 9" xfId="2241" xr:uid="{00000000-0005-0000-0000-0000CD2F0000}"/>
    <cellStyle name="Migliaia [0] 53" xfId="222" xr:uid="{00000000-0005-0000-0000-0000CE2F0000}"/>
    <cellStyle name="Migliaia [0] 53 2" xfId="223" xr:uid="{00000000-0005-0000-0000-0000CF2F0000}"/>
    <cellStyle name="Migliaia [0] 53 2 2" xfId="2251" xr:uid="{00000000-0005-0000-0000-0000D02F0000}"/>
    <cellStyle name="Migliaia [0] 53 2 3" xfId="2252" xr:uid="{00000000-0005-0000-0000-0000D12F0000}"/>
    <cellStyle name="Migliaia [0] 53 2 3 2" xfId="13021" xr:uid="{00000000-0005-0000-0000-0000D22F0000}"/>
    <cellStyle name="Migliaia [0] 53 2 3 2 2" xfId="18839" xr:uid="{00000000-0005-0000-0000-0000D32F0000}"/>
    <cellStyle name="Migliaia [0] 53 2 3 2 3" xfId="24141" xr:uid="{00000000-0005-0000-0000-0000D42F0000}"/>
    <cellStyle name="Migliaia [0] 53 2 3 3" xfId="16188" xr:uid="{00000000-0005-0000-0000-0000D52F0000}"/>
    <cellStyle name="Migliaia [0] 53 2 3 4" xfId="21490" xr:uid="{00000000-0005-0000-0000-0000D62F0000}"/>
    <cellStyle name="Migliaia [0] 53 2 4" xfId="2250" xr:uid="{00000000-0005-0000-0000-0000D72F0000}"/>
    <cellStyle name="Migliaia [0] 53 3" xfId="2253" xr:uid="{00000000-0005-0000-0000-0000D82F0000}"/>
    <cellStyle name="Migliaia [0] 53 3 2" xfId="2254" xr:uid="{00000000-0005-0000-0000-0000D92F0000}"/>
    <cellStyle name="Migliaia [0] 53 3 2 2" xfId="13022" xr:uid="{00000000-0005-0000-0000-0000DA2F0000}"/>
    <cellStyle name="Migliaia [0] 53 3 2 2 2" xfId="18840" xr:uid="{00000000-0005-0000-0000-0000DB2F0000}"/>
    <cellStyle name="Migliaia [0] 53 3 2 2 3" xfId="24142" xr:uid="{00000000-0005-0000-0000-0000DC2F0000}"/>
    <cellStyle name="Migliaia [0] 53 3 2 3" xfId="16189" xr:uid="{00000000-0005-0000-0000-0000DD2F0000}"/>
    <cellStyle name="Migliaia [0] 53 3 2 4" xfId="21491" xr:uid="{00000000-0005-0000-0000-0000DE2F0000}"/>
    <cellStyle name="Migliaia [0] 53 4" xfId="2255" xr:uid="{00000000-0005-0000-0000-0000DF2F0000}"/>
    <cellStyle name="Migliaia [0] 53 4 2" xfId="11886" xr:uid="{00000000-0005-0000-0000-0000E02F0000}"/>
    <cellStyle name="Migliaia [0] 53 4 2 2" xfId="15449" xr:uid="{00000000-0005-0000-0000-0000E12F0000}"/>
    <cellStyle name="Migliaia [0] 53 4 2 2 2" xfId="20795" xr:uid="{00000000-0005-0000-0000-0000E22F0000}"/>
    <cellStyle name="Migliaia [0] 53 4 2 2 3" xfId="26097" xr:uid="{00000000-0005-0000-0000-0000E32F0000}"/>
    <cellStyle name="Migliaia [0] 53 4 2 3" xfId="18144" xr:uid="{00000000-0005-0000-0000-0000E42F0000}"/>
    <cellStyle name="Migliaia [0] 53 4 2 4" xfId="23446" xr:uid="{00000000-0005-0000-0000-0000E52F0000}"/>
    <cellStyle name="Migliaia [0] 53 4 3" xfId="13023" xr:uid="{00000000-0005-0000-0000-0000E62F0000}"/>
    <cellStyle name="Migliaia [0] 53 4 3 2" xfId="18841" xr:uid="{00000000-0005-0000-0000-0000E72F0000}"/>
    <cellStyle name="Migliaia [0] 53 4 3 3" xfId="24143" xr:uid="{00000000-0005-0000-0000-0000E82F0000}"/>
    <cellStyle name="Migliaia [0] 53 4 4" xfId="16190" xr:uid="{00000000-0005-0000-0000-0000E92F0000}"/>
    <cellStyle name="Migliaia [0] 53 4 5" xfId="21492" xr:uid="{00000000-0005-0000-0000-0000EA2F0000}"/>
    <cellStyle name="Migliaia [0] 53 5" xfId="2256" xr:uid="{00000000-0005-0000-0000-0000EB2F0000}"/>
    <cellStyle name="Migliaia [0] 53 5 2" xfId="13024" xr:uid="{00000000-0005-0000-0000-0000EC2F0000}"/>
    <cellStyle name="Migliaia [0] 53 5 2 2" xfId="18842" xr:uid="{00000000-0005-0000-0000-0000ED2F0000}"/>
    <cellStyle name="Migliaia [0] 53 5 2 3" xfId="24144" xr:uid="{00000000-0005-0000-0000-0000EE2F0000}"/>
    <cellStyle name="Migliaia [0] 53 5 3" xfId="16191" xr:uid="{00000000-0005-0000-0000-0000EF2F0000}"/>
    <cellStyle name="Migliaia [0] 53 5 4" xfId="21493" xr:uid="{00000000-0005-0000-0000-0000F02F0000}"/>
    <cellStyle name="Migliaia [0] 53 6" xfId="13020" xr:uid="{00000000-0005-0000-0000-0000F12F0000}"/>
    <cellStyle name="Migliaia [0] 53 6 2" xfId="18838" xr:uid="{00000000-0005-0000-0000-0000F22F0000}"/>
    <cellStyle name="Migliaia [0] 53 6 3" xfId="24140" xr:uid="{00000000-0005-0000-0000-0000F32F0000}"/>
    <cellStyle name="Migliaia [0] 53 7" xfId="16187" xr:uid="{00000000-0005-0000-0000-0000F42F0000}"/>
    <cellStyle name="Migliaia [0] 53 8" xfId="21489" xr:uid="{00000000-0005-0000-0000-0000F52F0000}"/>
    <cellStyle name="Migliaia [0] 53 9" xfId="2249" xr:uid="{00000000-0005-0000-0000-0000F62F0000}"/>
    <cellStyle name="Migliaia [0] 54" xfId="224" xr:uid="{00000000-0005-0000-0000-0000F72F0000}"/>
    <cellStyle name="Migliaia [0] 54 2" xfId="225" xr:uid="{00000000-0005-0000-0000-0000F82F0000}"/>
    <cellStyle name="Migliaia [0] 54 2 2" xfId="2259" xr:uid="{00000000-0005-0000-0000-0000F92F0000}"/>
    <cellStyle name="Migliaia [0] 54 2 3" xfId="2260" xr:uid="{00000000-0005-0000-0000-0000FA2F0000}"/>
    <cellStyle name="Migliaia [0] 54 2 3 2" xfId="13026" xr:uid="{00000000-0005-0000-0000-0000FB2F0000}"/>
    <cellStyle name="Migliaia [0] 54 2 3 2 2" xfId="18844" xr:uid="{00000000-0005-0000-0000-0000FC2F0000}"/>
    <cellStyle name="Migliaia [0] 54 2 3 2 3" xfId="24146" xr:uid="{00000000-0005-0000-0000-0000FD2F0000}"/>
    <cellStyle name="Migliaia [0] 54 2 3 3" xfId="16193" xr:uid="{00000000-0005-0000-0000-0000FE2F0000}"/>
    <cellStyle name="Migliaia [0] 54 2 3 4" xfId="21495" xr:uid="{00000000-0005-0000-0000-0000FF2F0000}"/>
    <cellStyle name="Migliaia [0] 54 2 4" xfId="2258" xr:uid="{00000000-0005-0000-0000-000000300000}"/>
    <cellStyle name="Migliaia [0] 54 3" xfId="2261" xr:uid="{00000000-0005-0000-0000-000001300000}"/>
    <cellStyle name="Migliaia [0] 54 3 2" xfId="2262" xr:uid="{00000000-0005-0000-0000-000002300000}"/>
    <cellStyle name="Migliaia [0] 54 3 2 2" xfId="13027" xr:uid="{00000000-0005-0000-0000-000003300000}"/>
    <cellStyle name="Migliaia [0] 54 3 2 2 2" xfId="18845" xr:uid="{00000000-0005-0000-0000-000004300000}"/>
    <cellStyle name="Migliaia [0] 54 3 2 2 3" xfId="24147" xr:uid="{00000000-0005-0000-0000-000005300000}"/>
    <cellStyle name="Migliaia [0] 54 3 2 3" xfId="16194" xr:uid="{00000000-0005-0000-0000-000006300000}"/>
    <cellStyle name="Migliaia [0] 54 3 2 4" xfId="21496" xr:uid="{00000000-0005-0000-0000-000007300000}"/>
    <cellStyle name="Migliaia [0] 54 4" xfId="2263" xr:uid="{00000000-0005-0000-0000-000008300000}"/>
    <cellStyle name="Migliaia [0] 54 4 2" xfId="11887" xr:uid="{00000000-0005-0000-0000-000009300000}"/>
    <cellStyle name="Migliaia [0] 54 4 2 2" xfId="15450" xr:uid="{00000000-0005-0000-0000-00000A300000}"/>
    <cellStyle name="Migliaia [0] 54 4 2 2 2" xfId="20796" xr:uid="{00000000-0005-0000-0000-00000B300000}"/>
    <cellStyle name="Migliaia [0] 54 4 2 2 3" xfId="26098" xr:uid="{00000000-0005-0000-0000-00000C300000}"/>
    <cellStyle name="Migliaia [0] 54 4 2 3" xfId="18145" xr:uid="{00000000-0005-0000-0000-00000D300000}"/>
    <cellStyle name="Migliaia [0] 54 4 2 4" xfId="23447" xr:uid="{00000000-0005-0000-0000-00000E300000}"/>
    <cellStyle name="Migliaia [0] 54 4 3" xfId="13028" xr:uid="{00000000-0005-0000-0000-00000F300000}"/>
    <cellStyle name="Migliaia [0] 54 4 3 2" xfId="18846" xr:uid="{00000000-0005-0000-0000-000010300000}"/>
    <cellStyle name="Migliaia [0] 54 4 3 3" xfId="24148" xr:uid="{00000000-0005-0000-0000-000011300000}"/>
    <cellStyle name="Migliaia [0] 54 4 4" xfId="16195" xr:uid="{00000000-0005-0000-0000-000012300000}"/>
    <cellStyle name="Migliaia [0] 54 4 5" xfId="21497" xr:uid="{00000000-0005-0000-0000-000013300000}"/>
    <cellStyle name="Migliaia [0] 54 5" xfId="2264" xr:uid="{00000000-0005-0000-0000-000014300000}"/>
    <cellStyle name="Migliaia [0] 54 5 2" xfId="13029" xr:uid="{00000000-0005-0000-0000-000015300000}"/>
    <cellStyle name="Migliaia [0] 54 5 2 2" xfId="18847" xr:uid="{00000000-0005-0000-0000-000016300000}"/>
    <cellStyle name="Migliaia [0] 54 5 2 3" xfId="24149" xr:uid="{00000000-0005-0000-0000-000017300000}"/>
    <cellStyle name="Migliaia [0] 54 5 3" xfId="16196" xr:uid="{00000000-0005-0000-0000-000018300000}"/>
    <cellStyle name="Migliaia [0] 54 5 4" xfId="21498" xr:uid="{00000000-0005-0000-0000-000019300000}"/>
    <cellStyle name="Migliaia [0] 54 6" xfId="13025" xr:uid="{00000000-0005-0000-0000-00001A300000}"/>
    <cellStyle name="Migliaia [0] 54 6 2" xfId="18843" xr:uid="{00000000-0005-0000-0000-00001B300000}"/>
    <cellStyle name="Migliaia [0] 54 6 3" xfId="24145" xr:uid="{00000000-0005-0000-0000-00001C300000}"/>
    <cellStyle name="Migliaia [0] 54 7" xfId="16192" xr:uid="{00000000-0005-0000-0000-00001D300000}"/>
    <cellStyle name="Migliaia [0] 54 8" xfId="21494" xr:uid="{00000000-0005-0000-0000-00001E300000}"/>
    <cellStyle name="Migliaia [0] 54 9" xfId="2257" xr:uid="{00000000-0005-0000-0000-00001F300000}"/>
    <cellStyle name="Migliaia [0] 55" xfId="226" xr:uid="{00000000-0005-0000-0000-000020300000}"/>
    <cellStyle name="Migliaia [0] 55 2" xfId="227" xr:uid="{00000000-0005-0000-0000-000021300000}"/>
    <cellStyle name="Migliaia [0] 55 2 2" xfId="2267" xr:uid="{00000000-0005-0000-0000-000022300000}"/>
    <cellStyle name="Migliaia [0] 55 2 3" xfId="2268" xr:uid="{00000000-0005-0000-0000-000023300000}"/>
    <cellStyle name="Migliaia [0] 55 2 3 2" xfId="13031" xr:uid="{00000000-0005-0000-0000-000024300000}"/>
    <cellStyle name="Migliaia [0] 55 2 3 2 2" xfId="18849" xr:uid="{00000000-0005-0000-0000-000025300000}"/>
    <cellStyle name="Migliaia [0] 55 2 3 2 3" xfId="24151" xr:uid="{00000000-0005-0000-0000-000026300000}"/>
    <cellStyle name="Migliaia [0] 55 2 3 3" xfId="16198" xr:uid="{00000000-0005-0000-0000-000027300000}"/>
    <cellStyle name="Migliaia [0] 55 2 3 4" xfId="21500" xr:uid="{00000000-0005-0000-0000-000028300000}"/>
    <cellStyle name="Migliaia [0] 55 2 4" xfId="2266" xr:uid="{00000000-0005-0000-0000-000029300000}"/>
    <cellStyle name="Migliaia [0] 55 3" xfId="2269" xr:uid="{00000000-0005-0000-0000-00002A300000}"/>
    <cellStyle name="Migliaia [0] 55 3 2" xfId="2270" xr:uid="{00000000-0005-0000-0000-00002B300000}"/>
    <cellStyle name="Migliaia [0] 55 3 2 2" xfId="13032" xr:uid="{00000000-0005-0000-0000-00002C300000}"/>
    <cellStyle name="Migliaia [0] 55 3 2 2 2" xfId="18850" xr:uid="{00000000-0005-0000-0000-00002D300000}"/>
    <cellStyle name="Migliaia [0] 55 3 2 2 3" xfId="24152" xr:uid="{00000000-0005-0000-0000-00002E300000}"/>
    <cellStyle name="Migliaia [0] 55 3 2 3" xfId="16199" xr:uid="{00000000-0005-0000-0000-00002F300000}"/>
    <cellStyle name="Migliaia [0] 55 3 2 4" xfId="21501" xr:uid="{00000000-0005-0000-0000-000030300000}"/>
    <cellStyle name="Migliaia [0] 55 4" xfId="2271" xr:uid="{00000000-0005-0000-0000-000031300000}"/>
    <cellStyle name="Migliaia [0] 55 4 2" xfId="11888" xr:uid="{00000000-0005-0000-0000-000032300000}"/>
    <cellStyle name="Migliaia [0] 55 4 2 2" xfId="15451" xr:uid="{00000000-0005-0000-0000-000033300000}"/>
    <cellStyle name="Migliaia [0] 55 4 2 2 2" xfId="20797" xr:uid="{00000000-0005-0000-0000-000034300000}"/>
    <cellStyle name="Migliaia [0] 55 4 2 2 3" xfId="26099" xr:uid="{00000000-0005-0000-0000-000035300000}"/>
    <cellStyle name="Migliaia [0] 55 4 2 3" xfId="18146" xr:uid="{00000000-0005-0000-0000-000036300000}"/>
    <cellStyle name="Migliaia [0] 55 4 2 4" xfId="23448" xr:uid="{00000000-0005-0000-0000-000037300000}"/>
    <cellStyle name="Migliaia [0] 55 4 3" xfId="13033" xr:uid="{00000000-0005-0000-0000-000038300000}"/>
    <cellStyle name="Migliaia [0] 55 4 3 2" xfId="18851" xr:uid="{00000000-0005-0000-0000-000039300000}"/>
    <cellStyle name="Migliaia [0] 55 4 3 3" xfId="24153" xr:uid="{00000000-0005-0000-0000-00003A300000}"/>
    <cellStyle name="Migliaia [0] 55 4 4" xfId="16200" xr:uid="{00000000-0005-0000-0000-00003B300000}"/>
    <cellStyle name="Migliaia [0] 55 4 5" xfId="21502" xr:uid="{00000000-0005-0000-0000-00003C300000}"/>
    <cellStyle name="Migliaia [0] 55 5" xfId="2272" xr:uid="{00000000-0005-0000-0000-00003D300000}"/>
    <cellStyle name="Migliaia [0] 55 5 2" xfId="13034" xr:uid="{00000000-0005-0000-0000-00003E300000}"/>
    <cellStyle name="Migliaia [0] 55 5 2 2" xfId="18852" xr:uid="{00000000-0005-0000-0000-00003F300000}"/>
    <cellStyle name="Migliaia [0] 55 5 2 3" xfId="24154" xr:uid="{00000000-0005-0000-0000-000040300000}"/>
    <cellStyle name="Migliaia [0] 55 5 3" xfId="16201" xr:uid="{00000000-0005-0000-0000-000041300000}"/>
    <cellStyle name="Migliaia [0] 55 5 4" xfId="21503" xr:uid="{00000000-0005-0000-0000-000042300000}"/>
    <cellStyle name="Migliaia [0] 55 6" xfId="13030" xr:uid="{00000000-0005-0000-0000-000043300000}"/>
    <cellStyle name="Migliaia [0] 55 6 2" xfId="18848" xr:uid="{00000000-0005-0000-0000-000044300000}"/>
    <cellStyle name="Migliaia [0] 55 6 3" xfId="24150" xr:uid="{00000000-0005-0000-0000-000045300000}"/>
    <cellStyle name="Migliaia [0] 55 7" xfId="16197" xr:uid="{00000000-0005-0000-0000-000046300000}"/>
    <cellStyle name="Migliaia [0] 55 8" xfId="21499" xr:uid="{00000000-0005-0000-0000-000047300000}"/>
    <cellStyle name="Migliaia [0] 55 9" xfId="2265" xr:uid="{00000000-0005-0000-0000-000048300000}"/>
    <cellStyle name="Migliaia [0] 56" xfId="228" xr:uid="{00000000-0005-0000-0000-000049300000}"/>
    <cellStyle name="Migliaia [0] 56 2" xfId="229" xr:uid="{00000000-0005-0000-0000-00004A300000}"/>
    <cellStyle name="Migliaia [0] 56 2 2" xfId="2275" xr:uid="{00000000-0005-0000-0000-00004B300000}"/>
    <cellStyle name="Migliaia [0] 56 2 3" xfId="2276" xr:uid="{00000000-0005-0000-0000-00004C300000}"/>
    <cellStyle name="Migliaia [0] 56 2 3 2" xfId="13036" xr:uid="{00000000-0005-0000-0000-00004D300000}"/>
    <cellStyle name="Migliaia [0] 56 2 3 2 2" xfId="18854" xr:uid="{00000000-0005-0000-0000-00004E300000}"/>
    <cellStyle name="Migliaia [0] 56 2 3 2 3" xfId="24156" xr:uid="{00000000-0005-0000-0000-00004F300000}"/>
    <cellStyle name="Migliaia [0] 56 2 3 3" xfId="16203" xr:uid="{00000000-0005-0000-0000-000050300000}"/>
    <cellStyle name="Migliaia [0] 56 2 3 4" xfId="21505" xr:uid="{00000000-0005-0000-0000-000051300000}"/>
    <cellStyle name="Migliaia [0] 56 2 4" xfId="2274" xr:uid="{00000000-0005-0000-0000-000052300000}"/>
    <cellStyle name="Migliaia [0] 56 3" xfId="2277" xr:uid="{00000000-0005-0000-0000-000053300000}"/>
    <cellStyle name="Migliaia [0] 56 3 2" xfId="2278" xr:uid="{00000000-0005-0000-0000-000054300000}"/>
    <cellStyle name="Migliaia [0] 56 3 2 2" xfId="13037" xr:uid="{00000000-0005-0000-0000-000055300000}"/>
    <cellStyle name="Migliaia [0] 56 3 2 2 2" xfId="18855" xr:uid="{00000000-0005-0000-0000-000056300000}"/>
    <cellStyle name="Migliaia [0] 56 3 2 2 3" xfId="24157" xr:uid="{00000000-0005-0000-0000-000057300000}"/>
    <cellStyle name="Migliaia [0] 56 3 2 3" xfId="16204" xr:uid="{00000000-0005-0000-0000-000058300000}"/>
    <cellStyle name="Migliaia [0] 56 3 2 4" xfId="21506" xr:uid="{00000000-0005-0000-0000-000059300000}"/>
    <cellStyle name="Migliaia [0] 56 4" xfId="2279" xr:uid="{00000000-0005-0000-0000-00005A300000}"/>
    <cellStyle name="Migliaia [0] 56 4 2" xfId="11889" xr:uid="{00000000-0005-0000-0000-00005B300000}"/>
    <cellStyle name="Migliaia [0] 56 4 2 2" xfId="15452" xr:uid="{00000000-0005-0000-0000-00005C300000}"/>
    <cellStyle name="Migliaia [0] 56 4 2 2 2" xfId="20798" xr:uid="{00000000-0005-0000-0000-00005D300000}"/>
    <cellStyle name="Migliaia [0] 56 4 2 2 3" xfId="26100" xr:uid="{00000000-0005-0000-0000-00005E300000}"/>
    <cellStyle name="Migliaia [0] 56 4 2 3" xfId="18147" xr:uid="{00000000-0005-0000-0000-00005F300000}"/>
    <cellStyle name="Migliaia [0] 56 4 2 4" xfId="23449" xr:uid="{00000000-0005-0000-0000-000060300000}"/>
    <cellStyle name="Migliaia [0] 56 4 3" xfId="13038" xr:uid="{00000000-0005-0000-0000-000061300000}"/>
    <cellStyle name="Migliaia [0] 56 4 3 2" xfId="18856" xr:uid="{00000000-0005-0000-0000-000062300000}"/>
    <cellStyle name="Migliaia [0] 56 4 3 3" xfId="24158" xr:uid="{00000000-0005-0000-0000-000063300000}"/>
    <cellStyle name="Migliaia [0] 56 4 4" xfId="16205" xr:uid="{00000000-0005-0000-0000-000064300000}"/>
    <cellStyle name="Migliaia [0] 56 4 5" xfId="21507" xr:uid="{00000000-0005-0000-0000-000065300000}"/>
    <cellStyle name="Migliaia [0] 56 5" xfId="2280" xr:uid="{00000000-0005-0000-0000-000066300000}"/>
    <cellStyle name="Migliaia [0] 56 5 2" xfId="13039" xr:uid="{00000000-0005-0000-0000-000067300000}"/>
    <cellStyle name="Migliaia [0] 56 5 2 2" xfId="18857" xr:uid="{00000000-0005-0000-0000-000068300000}"/>
    <cellStyle name="Migliaia [0] 56 5 2 3" xfId="24159" xr:uid="{00000000-0005-0000-0000-000069300000}"/>
    <cellStyle name="Migliaia [0] 56 5 3" xfId="16206" xr:uid="{00000000-0005-0000-0000-00006A300000}"/>
    <cellStyle name="Migliaia [0] 56 5 4" xfId="21508" xr:uid="{00000000-0005-0000-0000-00006B300000}"/>
    <cellStyle name="Migliaia [0] 56 6" xfId="13035" xr:uid="{00000000-0005-0000-0000-00006C300000}"/>
    <cellStyle name="Migliaia [0] 56 6 2" xfId="18853" xr:uid="{00000000-0005-0000-0000-00006D300000}"/>
    <cellStyle name="Migliaia [0] 56 6 3" xfId="24155" xr:uid="{00000000-0005-0000-0000-00006E300000}"/>
    <cellStyle name="Migliaia [0] 56 7" xfId="16202" xr:uid="{00000000-0005-0000-0000-00006F300000}"/>
    <cellStyle name="Migliaia [0] 56 8" xfId="21504" xr:uid="{00000000-0005-0000-0000-000070300000}"/>
    <cellStyle name="Migliaia [0] 56 9" xfId="2273" xr:uid="{00000000-0005-0000-0000-000071300000}"/>
    <cellStyle name="Migliaia [0] 57" xfId="230" xr:uid="{00000000-0005-0000-0000-000072300000}"/>
    <cellStyle name="Migliaia [0] 57 2" xfId="231" xr:uid="{00000000-0005-0000-0000-000073300000}"/>
    <cellStyle name="Migliaia [0] 57 2 2" xfId="2283" xr:uid="{00000000-0005-0000-0000-000074300000}"/>
    <cellStyle name="Migliaia [0] 57 2 3" xfId="2284" xr:uid="{00000000-0005-0000-0000-000075300000}"/>
    <cellStyle name="Migliaia [0] 57 2 3 2" xfId="13041" xr:uid="{00000000-0005-0000-0000-000076300000}"/>
    <cellStyle name="Migliaia [0] 57 2 3 2 2" xfId="18859" xr:uid="{00000000-0005-0000-0000-000077300000}"/>
    <cellStyle name="Migliaia [0] 57 2 3 2 3" xfId="24161" xr:uid="{00000000-0005-0000-0000-000078300000}"/>
    <cellStyle name="Migliaia [0] 57 2 3 3" xfId="16208" xr:uid="{00000000-0005-0000-0000-000079300000}"/>
    <cellStyle name="Migliaia [0] 57 2 3 4" xfId="21510" xr:uid="{00000000-0005-0000-0000-00007A300000}"/>
    <cellStyle name="Migliaia [0] 57 2 4" xfId="2282" xr:uid="{00000000-0005-0000-0000-00007B300000}"/>
    <cellStyle name="Migliaia [0] 57 3" xfId="2285" xr:uid="{00000000-0005-0000-0000-00007C300000}"/>
    <cellStyle name="Migliaia [0] 57 3 2" xfId="2286" xr:uid="{00000000-0005-0000-0000-00007D300000}"/>
    <cellStyle name="Migliaia [0] 57 3 2 2" xfId="13042" xr:uid="{00000000-0005-0000-0000-00007E300000}"/>
    <cellStyle name="Migliaia [0] 57 3 2 2 2" xfId="18860" xr:uid="{00000000-0005-0000-0000-00007F300000}"/>
    <cellStyle name="Migliaia [0] 57 3 2 2 3" xfId="24162" xr:uid="{00000000-0005-0000-0000-000080300000}"/>
    <cellStyle name="Migliaia [0] 57 3 2 3" xfId="16209" xr:uid="{00000000-0005-0000-0000-000081300000}"/>
    <cellStyle name="Migliaia [0] 57 3 2 4" xfId="21511" xr:uid="{00000000-0005-0000-0000-000082300000}"/>
    <cellStyle name="Migliaia [0] 57 4" xfId="2287" xr:uid="{00000000-0005-0000-0000-000083300000}"/>
    <cellStyle name="Migliaia [0] 57 4 2" xfId="11890" xr:uid="{00000000-0005-0000-0000-000084300000}"/>
    <cellStyle name="Migliaia [0] 57 4 2 2" xfId="15453" xr:uid="{00000000-0005-0000-0000-000085300000}"/>
    <cellStyle name="Migliaia [0] 57 4 2 2 2" xfId="20799" xr:uid="{00000000-0005-0000-0000-000086300000}"/>
    <cellStyle name="Migliaia [0] 57 4 2 2 3" xfId="26101" xr:uid="{00000000-0005-0000-0000-000087300000}"/>
    <cellStyle name="Migliaia [0] 57 4 2 3" xfId="18148" xr:uid="{00000000-0005-0000-0000-000088300000}"/>
    <cellStyle name="Migliaia [0] 57 4 2 4" xfId="23450" xr:uid="{00000000-0005-0000-0000-000089300000}"/>
    <cellStyle name="Migliaia [0] 57 4 3" xfId="13043" xr:uid="{00000000-0005-0000-0000-00008A300000}"/>
    <cellStyle name="Migliaia [0] 57 4 3 2" xfId="18861" xr:uid="{00000000-0005-0000-0000-00008B300000}"/>
    <cellStyle name="Migliaia [0] 57 4 3 3" xfId="24163" xr:uid="{00000000-0005-0000-0000-00008C300000}"/>
    <cellStyle name="Migliaia [0] 57 4 4" xfId="16210" xr:uid="{00000000-0005-0000-0000-00008D300000}"/>
    <cellStyle name="Migliaia [0] 57 4 5" xfId="21512" xr:uid="{00000000-0005-0000-0000-00008E300000}"/>
    <cellStyle name="Migliaia [0] 57 5" xfId="2288" xr:uid="{00000000-0005-0000-0000-00008F300000}"/>
    <cellStyle name="Migliaia [0] 57 5 2" xfId="13044" xr:uid="{00000000-0005-0000-0000-000090300000}"/>
    <cellStyle name="Migliaia [0] 57 5 2 2" xfId="18862" xr:uid="{00000000-0005-0000-0000-000091300000}"/>
    <cellStyle name="Migliaia [0] 57 5 2 3" xfId="24164" xr:uid="{00000000-0005-0000-0000-000092300000}"/>
    <cellStyle name="Migliaia [0] 57 5 3" xfId="16211" xr:uid="{00000000-0005-0000-0000-000093300000}"/>
    <cellStyle name="Migliaia [0] 57 5 4" xfId="21513" xr:uid="{00000000-0005-0000-0000-000094300000}"/>
    <cellStyle name="Migliaia [0] 57 6" xfId="13040" xr:uid="{00000000-0005-0000-0000-000095300000}"/>
    <cellStyle name="Migliaia [0] 57 6 2" xfId="18858" xr:uid="{00000000-0005-0000-0000-000096300000}"/>
    <cellStyle name="Migliaia [0] 57 6 3" xfId="24160" xr:uid="{00000000-0005-0000-0000-000097300000}"/>
    <cellStyle name="Migliaia [0] 57 7" xfId="16207" xr:uid="{00000000-0005-0000-0000-000098300000}"/>
    <cellStyle name="Migliaia [0] 57 8" xfId="21509" xr:uid="{00000000-0005-0000-0000-000099300000}"/>
    <cellStyle name="Migliaia [0] 57 9" xfId="2281" xr:uid="{00000000-0005-0000-0000-00009A300000}"/>
    <cellStyle name="Migliaia [0] 58" xfId="232" xr:uid="{00000000-0005-0000-0000-00009B300000}"/>
    <cellStyle name="Migliaia [0] 58 2" xfId="233" xr:uid="{00000000-0005-0000-0000-00009C300000}"/>
    <cellStyle name="Migliaia [0] 58 2 2" xfId="2291" xr:uid="{00000000-0005-0000-0000-00009D300000}"/>
    <cellStyle name="Migliaia [0] 58 2 3" xfId="2292" xr:uid="{00000000-0005-0000-0000-00009E300000}"/>
    <cellStyle name="Migliaia [0] 58 2 3 2" xfId="13046" xr:uid="{00000000-0005-0000-0000-00009F300000}"/>
    <cellStyle name="Migliaia [0] 58 2 3 2 2" xfId="18864" xr:uid="{00000000-0005-0000-0000-0000A0300000}"/>
    <cellStyle name="Migliaia [0] 58 2 3 2 3" xfId="24166" xr:uid="{00000000-0005-0000-0000-0000A1300000}"/>
    <cellStyle name="Migliaia [0] 58 2 3 3" xfId="16213" xr:uid="{00000000-0005-0000-0000-0000A2300000}"/>
    <cellStyle name="Migliaia [0] 58 2 3 4" xfId="21515" xr:uid="{00000000-0005-0000-0000-0000A3300000}"/>
    <cellStyle name="Migliaia [0] 58 2 4" xfId="2290" xr:uid="{00000000-0005-0000-0000-0000A4300000}"/>
    <cellStyle name="Migliaia [0] 58 3" xfId="2293" xr:uid="{00000000-0005-0000-0000-0000A5300000}"/>
    <cellStyle name="Migliaia [0] 58 3 2" xfId="2294" xr:uid="{00000000-0005-0000-0000-0000A6300000}"/>
    <cellStyle name="Migliaia [0] 58 3 2 2" xfId="13047" xr:uid="{00000000-0005-0000-0000-0000A7300000}"/>
    <cellStyle name="Migliaia [0] 58 3 2 2 2" xfId="18865" xr:uid="{00000000-0005-0000-0000-0000A8300000}"/>
    <cellStyle name="Migliaia [0] 58 3 2 2 3" xfId="24167" xr:uid="{00000000-0005-0000-0000-0000A9300000}"/>
    <cellStyle name="Migliaia [0] 58 3 2 3" xfId="16214" xr:uid="{00000000-0005-0000-0000-0000AA300000}"/>
    <cellStyle name="Migliaia [0] 58 3 2 4" xfId="21516" xr:uid="{00000000-0005-0000-0000-0000AB300000}"/>
    <cellStyle name="Migliaia [0] 58 4" xfId="2295" xr:uid="{00000000-0005-0000-0000-0000AC300000}"/>
    <cellStyle name="Migliaia [0] 58 4 2" xfId="11891" xr:uid="{00000000-0005-0000-0000-0000AD300000}"/>
    <cellStyle name="Migliaia [0] 58 4 2 2" xfId="15454" xr:uid="{00000000-0005-0000-0000-0000AE300000}"/>
    <cellStyle name="Migliaia [0] 58 4 2 2 2" xfId="20800" xr:uid="{00000000-0005-0000-0000-0000AF300000}"/>
    <cellStyle name="Migliaia [0] 58 4 2 2 3" xfId="26102" xr:uid="{00000000-0005-0000-0000-0000B0300000}"/>
    <cellStyle name="Migliaia [0] 58 4 2 3" xfId="18149" xr:uid="{00000000-0005-0000-0000-0000B1300000}"/>
    <cellStyle name="Migliaia [0] 58 4 2 4" xfId="23451" xr:uid="{00000000-0005-0000-0000-0000B2300000}"/>
    <cellStyle name="Migliaia [0] 58 4 3" xfId="13048" xr:uid="{00000000-0005-0000-0000-0000B3300000}"/>
    <cellStyle name="Migliaia [0] 58 4 3 2" xfId="18866" xr:uid="{00000000-0005-0000-0000-0000B4300000}"/>
    <cellStyle name="Migliaia [0] 58 4 3 3" xfId="24168" xr:uid="{00000000-0005-0000-0000-0000B5300000}"/>
    <cellStyle name="Migliaia [0] 58 4 4" xfId="16215" xr:uid="{00000000-0005-0000-0000-0000B6300000}"/>
    <cellStyle name="Migliaia [0] 58 4 5" xfId="21517" xr:uid="{00000000-0005-0000-0000-0000B7300000}"/>
    <cellStyle name="Migliaia [0] 58 5" xfId="2296" xr:uid="{00000000-0005-0000-0000-0000B8300000}"/>
    <cellStyle name="Migliaia [0] 58 5 2" xfId="13049" xr:uid="{00000000-0005-0000-0000-0000B9300000}"/>
    <cellStyle name="Migliaia [0] 58 5 2 2" xfId="18867" xr:uid="{00000000-0005-0000-0000-0000BA300000}"/>
    <cellStyle name="Migliaia [0] 58 5 2 3" xfId="24169" xr:uid="{00000000-0005-0000-0000-0000BB300000}"/>
    <cellStyle name="Migliaia [0] 58 5 3" xfId="16216" xr:uid="{00000000-0005-0000-0000-0000BC300000}"/>
    <cellStyle name="Migliaia [0] 58 5 4" xfId="21518" xr:uid="{00000000-0005-0000-0000-0000BD300000}"/>
    <cellStyle name="Migliaia [0] 58 6" xfId="13045" xr:uid="{00000000-0005-0000-0000-0000BE300000}"/>
    <cellStyle name="Migliaia [0] 58 6 2" xfId="18863" xr:uid="{00000000-0005-0000-0000-0000BF300000}"/>
    <cellStyle name="Migliaia [0] 58 6 3" xfId="24165" xr:uid="{00000000-0005-0000-0000-0000C0300000}"/>
    <cellStyle name="Migliaia [0] 58 7" xfId="16212" xr:uid="{00000000-0005-0000-0000-0000C1300000}"/>
    <cellStyle name="Migliaia [0] 58 8" xfId="21514" xr:uid="{00000000-0005-0000-0000-0000C2300000}"/>
    <cellStyle name="Migliaia [0] 58 9" xfId="2289" xr:uid="{00000000-0005-0000-0000-0000C3300000}"/>
    <cellStyle name="Migliaia [0] 59" xfId="234" xr:uid="{00000000-0005-0000-0000-0000C4300000}"/>
    <cellStyle name="Migliaia [0] 59 2" xfId="235" xr:uid="{00000000-0005-0000-0000-0000C5300000}"/>
    <cellStyle name="Migliaia [0] 59 2 2" xfId="2299" xr:uid="{00000000-0005-0000-0000-0000C6300000}"/>
    <cellStyle name="Migliaia [0] 59 2 3" xfId="2300" xr:uid="{00000000-0005-0000-0000-0000C7300000}"/>
    <cellStyle name="Migliaia [0] 59 2 3 2" xfId="13051" xr:uid="{00000000-0005-0000-0000-0000C8300000}"/>
    <cellStyle name="Migliaia [0] 59 2 3 2 2" xfId="18869" xr:uid="{00000000-0005-0000-0000-0000C9300000}"/>
    <cellStyle name="Migliaia [0] 59 2 3 2 3" xfId="24171" xr:uid="{00000000-0005-0000-0000-0000CA300000}"/>
    <cellStyle name="Migliaia [0] 59 2 3 3" xfId="16218" xr:uid="{00000000-0005-0000-0000-0000CB300000}"/>
    <cellStyle name="Migliaia [0] 59 2 3 4" xfId="21520" xr:uid="{00000000-0005-0000-0000-0000CC300000}"/>
    <cellStyle name="Migliaia [0] 59 2 4" xfId="2298" xr:uid="{00000000-0005-0000-0000-0000CD300000}"/>
    <cellStyle name="Migliaia [0] 59 3" xfId="2301" xr:uid="{00000000-0005-0000-0000-0000CE300000}"/>
    <cellStyle name="Migliaia [0] 59 3 2" xfId="2302" xr:uid="{00000000-0005-0000-0000-0000CF300000}"/>
    <cellStyle name="Migliaia [0] 59 3 2 2" xfId="13052" xr:uid="{00000000-0005-0000-0000-0000D0300000}"/>
    <cellStyle name="Migliaia [0] 59 3 2 2 2" xfId="18870" xr:uid="{00000000-0005-0000-0000-0000D1300000}"/>
    <cellStyle name="Migliaia [0] 59 3 2 2 3" xfId="24172" xr:uid="{00000000-0005-0000-0000-0000D2300000}"/>
    <cellStyle name="Migliaia [0] 59 3 2 3" xfId="16219" xr:uid="{00000000-0005-0000-0000-0000D3300000}"/>
    <cellStyle name="Migliaia [0] 59 3 2 4" xfId="21521" xr:uid="{00000000-0005-0000-0000-0000D4300000}"/>
    <cellStyle name="Migliaia [0] 59 4" xfId="2303" xr:uid="{00000000-0005-0000-0000-0000D5300000}"/>
    <cellStyle name="Migliaia [0] 59 4 2" xfId="11892" xr:uid="{00000000-0005-0000-0000-0000D6300000}"/>
    <cellStyle name="Migliaia [0] 59 4 2 2" xfId="15455" xr:uid="{00000000-0005-0000-0000-0000D7300000}"/>
    <cellStyle name="Migliaia [0] 59 4 2 2 2" xfId="20801" xr:uid="{00000000-0005-0000-0000-0000D8300000}"/>
    <cellStyle name="Migliaia [0] 59 4 2 2 3" xfId="26103" xr:uid="{00000000-0005-0000-0000-0000D9300000}"/>
    <cellStyle name="Migliaia [0] 59 4 2 3" xfId="18150" xr:uid="{00000000-0005-0000-0000-0000DA300000}"/>
    <cellStyle name="Migliaia [0] 59 4 2 4" xfId="23452" xr:uid="{00000000-0005-0000-0000-0000DB300000}"/>
    <cellStyle name="Migliaia [0] 59 4 3" xfId="13053" xr:uid="{00000000-0005-0000-0000-0000DC300000}"/>
    <cellStyle name="Migliaia [0] 59 4 3 2" xfId="18871" xr:uid="{00000000-0005-0000-0000-0000DD300000}"/>
    <cellStyle name="Migliaia [0] 59 4 3 3" xfId="24173" xr:uid="{00000000-0005-0000-0000-0000DE300000}"/>
    <cellStyle name="Migliaia [0] 59 4 4" xfId="16220" xr:uid="{00000000-0005-0000-0000-0000DF300000}"/>
    <cellStyle name="Migliaia [0] 59 4 5" xfId="21522" xr:uid="{00000000-0005-0000-0000-0000E0300000}"/>
    <cellStyle name="Migliaia [0] 59 5" xfId="2304" xr:uid="{00000000-0005-0000-0000-0000E1300000}"/>
    <cellStyle name="Migliaia [0] 59 5 2" xfId="13054" xr:uid="{00000000-0005-0000-0000-0000E2300000}"/>
    <cellStyle name="Migliaia [0] 59 5 2 2" xfId="18872" xr:uid="{00000000-0005-0000-0000-0000E3300000}"/>
    <cellStyle name="Migliaia [0] 59 5 2 3" xfId="24174" xr:uid="{00000000-0005-0000-0000-0000E4300000}"/>
    <cellStyle name="Migliaia [0] 59 5 3" xfId="16221" xr:uid="{00000000-0005-0000-0000-0000E5300000}"/>
    <cellStyle name="Migliaia [0] 59 5 4" xfId="21523" xr:uid="{00000000-0005-0000-0000-0000E6300000}"/>
    <cellStyle name="Migliaia [0] 59 6" xfId="13050" xr:uid="{00000000-0005-0000-0000-0000E7300000}"/>
    <cellStyle name="Migliaia [0] 59 6 2" xfId="18868" xr:uid="{00000000-0005-0000-0000-0000E8300000}"/>
    <cellStyle name="Migliaia [0] 59 6 3" xfId="24170" xr:uid="{00000000-0005-0000-0000-0000E9300000}"/>
    <cellStyle name="Migliaia [0] 59 7" xfId="16217" xr:uid="{00000000-0005-0000-0000-0000EA300000}"/>
    <cellStyle name="Migliaia [0] 59 8" xfId="21519" xr:uid="{00000000-0005-0000-0000-0000EB300000}"/>
    <cellStyle name="Migliaia [0] 59 9" xfId="2297" xr:uid="{00000000-0005-0000-0000-0000EC300000}"/>
    <cellStyle name="Migliaia [0] 6" xfId="236" xr:uid="{00000000-0005-0000-0000-0000ED300000}"/>
    <cellStyle name="Migliaia [0] 6 2" xfId="237" xr:uid="{00000000-0005-0000-0000-0000EE300000}"/>
    <cellStyle name="Migliaia [0] 6 2 2" xfId="2307" xr:uid="{00000000-0005-0000-0000-0000EF300000}"/>
    <cellStyle name="Migliaia [0] 6 2 3" xfId="2308" xr:uid="{00000000-0005-0000-0000-0000F0300000}"/>
    <cellStyle name="Migliaia [0] 6 2 3 2" xfId="13056" xr:uid="{00000000-0005-0000-0000-0000F1300000}"/>
    <cellStyle name="Migliaia [0] 6 2 3 2 2" xfId="18874" xr:uid="{00000000-0005-0000-0000-0000F2300000}"/>
    <cellStyle name="Migliaia [0] 6 2 3 2 3" xfId="24176" xr:uid="{00000000-0005-0000-0000-0000F3300000}"/>
    <cellStyle name="Migliaia [0] 6 2 3 3" xfId="16223" xr:uid="{00000000-0005-0000-0000-0000F4300000}"/>
    <cellStyle name="Migliaia [0] 6 2 3 4" xfId="21525" xr:uid="{00000000-0005-0000-0000-0000F5300000}"/>
    <cellStyle name="Migliaia [0] 6 2 4" xfId="2306" xr:uid="{00000000-0005-0000-0000-0000F6300000}"/>
    <cellStyle name="Migliaia [0] 6 3" xfId="2309" xr:uid="{00000000-0005-0000-0000-0000F7300000}"/>
    <cellStyle name="Migliaia [0] 6 3 2" xfId="2310" xr:uid="{00000000-0005-0000-0000-0000F8300000}"/>
    <cellStyle name="Migliaia [0] 6 3 2 2" xfId="13057" xr:uid="{00000000-0005-0000-0000-0000F9300000}"/>
    <cellStyle name="Migliaia [0] 6 3 2 2 2" xfId="18875" xr:uid="{00000000-0005-0000-0000-0000FA300000}"/>
    <cellStyle name="Migliaia [0] 6 3 2 2 3" xfId="24177" xr:uid="{00000000-0005-0000-0000-0000FB300000}"/>
    <cellStyle name="Migliaia [0] 6 3 2 3" xfId="16224" xr:uid="{00000000-0005-0000-0000-0000FC300000}"/>
    <cellStyle name="Migliaia [0] 6 3 2 4" xfId="21526" xr:uid="{00000000-0005-0000-0000-0000FD300000}"/>
    <cellStyle name="Migliaia [0] 6 4" xfId="2311" xr:uid="{00000000-0005-0000-0000-0000FE300000}"/>
    <cellStyle name="Migliaia [0] 6 4 2" xfId="11893" xr:uid="{00000000-0005-0000-0000-0000FF300000}"/>
    <cellStyle name="Migliaia [0] 6 4 2 2" xfId="15456" xr:uid="{00000000-0005-0000-0000-000000310000}"/>
    <cellStyle name="Migliaia [0] 6 4 2 2 2" xfId="20802" xr:uid="{00000000-0005-0000-0000-000001310000}"/>
    <cellStyle name="Migliaia [0] 6 4 2 2 3" xfId="26104" xr:uid="{00000000-0005-0000-0000-000002310000}"/>
    <cellStyle name="Migliaia [0] 6 4 2 3" xfId="18151" xr:uid="{00000000-0005-0000-0000-000003310000}"/>
    <cellStyle name="Migliaia [0] 6 4 2 4" xfId="23453" xr:uid="{00000000-0005-0000-0000-000004310000}"/>
    <cellStyle name="Migliaia [0] 6 4 3" xfId="13058" xr:uid="{00000000-0005-0000-0000-000005310000}"/>
    <cellStyle name="Migliaia [0] 6 4 3 2" xfId="18876" xr:uid="{00000000-0005-0000-0000-000006310000}"/>
    <cellStyle name="Migliaia [0] 6 4 3 3" xfId="24178" xr:uid="{00000000-0005-0000-0000-000007310000}"/>
    <cellStyle name="Migliaia [0] 6 4 4" xfId="16225" xr:uid="{00000000-0005-0000-0000-000008310000}"/>
    <cellStyle name="Migliaia [0] 6 4 5" xfId="21527" xr:uid="{00000000-0005-0000-0000-000009310000}"/>
    <cellStyle name="Migliaia [0] 6 5" xfId="2312" xr:uid="{00000000-0005-0000-0000-00000A310000}"/>
    <cellStyle name="Migliaia [0] 6 5 2" xfId="13059" xr:uid="{00000000-0005-0000-0000-00000B310000}"/>
    <cellStyle name="Migliaia [0] 6 5 2 2" xfId="18877" xr:uid="{00000000-0005-0000-0000-00000C310000}"/>
    <cellStyle name="Migliaia [0] 6 5 2 3" xfId="24179" xr:uid="{00000000-0005-0000-0000-00000D310000}"/>
    <cellStyle name="Migliaia [0] 6 5 3" xfId="16226" xr:uid="{00000000-0005-0000-0000-00000E310000}"/>
    <cellStyle name="Migliaia [0] 6 5 4" xfId="21528" xr:uid="{00000000-0005-0000-0000-00000F310000}"/>
    <cellStyle name="Migliaia [0] 6 6" xfId="13055" xr:uid="{00000000-0005-0000-0000-000010310000}"/>
    <cellStyle name="Migliaia [0] 6 6 2" xfId="18873" xr:uid="{00000000-0005-0000-0000-000011310000}"/>
    <cellStyle name="Migliaia [0] 6 6 3" xfId="24175" xr:uid="{00000000-0005-0000-0000-000012310000}"/>
    <cellStyle name="Migliaia [0] 6 7" xfId="16222" xr:uid="{00000000-0005-0000-0000-000013310000}"/>
    <cellStyle name="Migliaia [0] 6 8" xfId="21524" xr:uid="{00000000-0005-0000-0000-000014310000}"/>
    <cellStyle name="Migliaia [0] 6 9" xfId="2305" xr:uid="{00000000-0005-0000-0000-000015310000}"/>
    <cellStyle name="Migliaia [0] 7" xfId="238" xr:uid="{00000000-0005-0000-0000-000016310000}"/>
    <cellStyle name="Migliaia [0] 7 2" xfId="239" xr:uid="{00000000-0005-0000-0000-000017310000}"/>
    <cellStyle name="Migliaia [0] 7 2 2" xfId="2315" xr:uid="{00000000-0005-0000-0000-000018310000}"/>
    <cellStyle name="Migliaia [0] 7 2 3" xfId="2316" xr:uid="{00000000-0005-0000-0000-000019310000}"/>
    <cellStyle name="Migliaia [0] 7 2 3 2" xfId="13061" xr:uid="{00000000-0005-0000-0000-00001A310000}"/>
    <cellStyle name="Migliaia [0] 7 2 3 2 2" xfId="18879" xr:uid="{00000000-0005-0000-0000-00001B310000}"/>
    <cellStyle name="Migliaia [0] 7 2 3 2 3" xfId="24181" xr:uid="{00000000-0005-0000-0000-00001C310000}"/>
    <cellStyle name="Migliaia [0] 7 2 3 3" xfId="16228" xr:uid="{00000000-0005-0000-0000-00001D310000}"/>
    <cellStyle name="Migliaia [0] 7 2 3 4" xfId="21530" xr:uid="{00000000-0005-0000-0000-00001E310000}"/>
    <cellStyle name="Migliaia [0] 7 2 4" xfId="2314" xr:uid="{00000000-0005-0000-0000-00001F310000}"/>
    <cellStyle name="Migliaia [0] 7 3" xfId="2317" xr:uid="{00000000-0005-0000-0000-000020310000}"/>
    <cellStyle name="Migliaia [0] 7 3 2" xfId="2318" xr:uid="{00000000-0005-0000-0000-000021310000}"/>
    <cellStyle name="Migliaia [0] 7 3 2 2" xfId="13062" xr:uid="{00000000-0005-0000-0000-000022310000}"/>
    <cellStyle name="Migliaia [0] 7 3 2 2 2" xfId="18880" xr:uid="{00000000-0005-0000-0000-000023310000}"/>
    <cellStyle name="Migliaia [0] 7 3 2 2 3" xfId="24182" xr:uid="{00000000-0005-0000-0000-000024310000}"/>
    <cellStyle name="Migliaia [0] 7 3 2 3" xfId="16229" xr:uid="{00000000-0005-0000-0000-000025310000}"/>
    <cellStyle name="Migliaia [0] 7 3 2 4" xfId="21531" xr:uid="{00000000-0005-0000-0000-000026310000}"/>
    <cellStyle name="Migliaia [0] 7 4" xfId="2319" xr:uid="{00000000-0005-0000-0000-000027310000}"/>
    <cellStyle name="Migliaia [0] 7 4 2" xfId="11894" xr:uid="{00000000-0005-0000-0000-000028310000}"/>
    <cellStyle name="Migliaia [0] 7 4 2 2" xfId="15457" xr:uid="{00000000-0005-0000-0000-000029310000}"/>
    <cellStyle name="Migliaia [0] 7 4 2 2 2" xfId="20803" xr:uid="{00000000-0005-0000-0000-00002A310000}"/>
    <cellStyle name="Migliaia [0] 7 4 2 2 3" xfId="26105" xr:uid="{00000000-0005-0000-0000-00002B310000}"/>
    <cellStyle name="Migliaia [0] 7 4 2 3" xfId="18152" xr:uid="{00000000-0005-0000-0000-00002C310000}"/>
    <cellStyle name="Migliaia [0] 7 4 2 4" xfId="23454" xr:uid="{00000000-0005-0000-0000-00002D310000}"/>
    <cellStyle name="Migliaia [0] 7 4 3" xfId="13063" xr:uid="{00000000-0005-0000-0000-00002E310000}"/>
    <cellStyle name="Migliaia [0] 7 4 3 2" xfId="18881" xr:uid="{00000000-0005-0000-0000-00002F310000}"/>
    <cellStyle name="Migliaia [0] 7 4 3 3" xfId="24183" xr:uid="{00000000-0005-0000-0000-000030310000}"/>
    <cellStyle name="Migliaia [0] 7 4 4" xfId="16230" xr:uid="{00000000-0005-0000-0000-000031310000}"/>
    <cellStyle name="Migliaia [0] 7 4 5" xfId="21532" xr:uid="{00000000-0005-0000-0000-000032310000}"/>
    <cellStyle name="Migliaia [0] 7 5" xfId="2320" xr:uid="{00000000-0005-0000-0000-000033310000}"/>
    <cellStyle name="Migliaia [0] 7 5 2" xfId="13064" xr:uid="{00000000-0005-0000-0000-000034310000}"/>
    <cellStyle name="Migliaia [0] 7 5 2 2" xfId="18882" xr:uid="{00000000-0005-0000-0000-000035310000}"/>
    <cellStyle name="Migliaia [0] 7 5 2 3" xfId="24184" xr:uid="{00000000-0005-0000-0000-000036310000}"/>
    <cellStyle name="Migliaia [0] 7 5 3" xfId="16231" xr:uid="{00000000-0005-0000-0000-000037310000}"/>
    <cellStyle name="Migliaia [0] 7 5 4" xfId="21533" xr:uid="{00000000-0005-0000-0000-000038310000}"/>
    <cellStyle name="Migliaia [0] 7 6" xfId="13060" xr:uid="{00000000-0005-0000-0000-000039310000}"/>
    <cellStyle name="Migliaia [0] 7 6 2" xfId="18878" xr:uid="{00000000-0005-0000-0000-00003A310000}"/>
    <cellStyle name="Migliaia [0] 7 6 3" xfId="24180" xr:uid="{00000000-0005-0000-0000-00003B310000}"/>
    <cellStyle name="Migliaia [0] 7 7" xfId="16227" xr:uid="{00000000-0005-0000-0000-00003C310000}"/>
    <cellStyle name="Migliaia [0] 7 8" xfId="21529" xr:uid="{00000000-0005-0000-0000-00003D310000}"/>
    <cellStyle name="Migliaia [0] 7 9" xfId="2313" xr:uid="{00000000-0005-0000-0000-00003E310000}"/>
    <cellStyle name="Migliaia [0] 8" xfId="240" xr:uid="{00000000-0005-0000-0000-00003F310000}"/>
    <cellStyle name="Migliaia [0] 8 2" xfId="241" xr:uid="{00000000-0005-0000-0000-000040310000}"/>
    <cellStyle name="Migliaia [0] 8 2 2" xfId="2323" xr:uid="{00000000-0005-0000-0000-000041310000}"/>
    <cellStyle name="Migliaia [0] 8 2 3" xfId="2324" xr:uid="{00000000-0005-0000-0000-000042310000}"/>
    <cellStyle name="Migliaia [0] 8 2 3 2" xfId="13066" xr:uid="{00000000-0005-0000-0000-000043310000}"/>
    <cellStyle name="Migliaia [0] 8 2 3 2 2" xfId="18884" xr:uid="{00000000-0005-0000-0000-000044310000}"/>
    <cellStyle name="Migliaia [0] 8 2 3 2 3" xfId="24186" xr:uid="{00000000-0005-0000-0000-000045310000}"/>
    <cellStyle name="Migliaia [0] 8 2 3 3" xfId="16233" xr:uid="{00000000-0005-0000-0000-000046310000}"/>
    <cellStyle name="Migliaia [0] 8 2 3 4" xfId="21535" xr:uid="{00000000-0005-0000-0000-000047310000}"/>
    <cellStyle name="Migliaia [0] 8 2 4" xfId="2322" xr:uid="{00000000-0005-0000-0000-000048310000}"/>
    <cellStyle name="Migliaia [0] 8 3" xfId="2325" xr:uid="{00000000-0005-0000-0000-000049310000}"/>
    <cellStyle name="Migliaia [0] 8 3 2" xfId="2326" xr:uid="{00000000-0005-0000-0000-00004A310000}"/>
    <cellStyle name="Migliaia [0] 8 3 2 2" xfId="13067" xr:uid="{00000000-0005-0000-0000-00004B310000}"/>
    <cellStyle name="Migliaia [0] 8 3 2 2 2" xfId="18885" xr:uid="{00000000-0005-0000-0000-00004C310000}"/>
    <cellStyle name="Migliaia [0] 8 3 2 2 3" xfId="24187" xr:uid="{00000000-0005-0000-0000-00004D310000}"/>
    <cellStyle name="Migliaia [0] 8 3 2 3" xfId="16234" xr:uid="{00000000-0005-0000-0000-00004E310000}"/>
    <cellStyle name="Migliaia [0] 8 3 2 4" xfId="21536" xr:uid="{00000000-0005-0000-0000-00004F310000}"/>
    <cellStyle name="Migliaia [0] 8 4" xfId="2327" xr:uid="{00000000-0005-0000-0000-000050310000}"/>
    <cellStyle name="Migliaia [0] 8 4 2" xfId="11895" xr:uid="{00000000-0005-0000-0000-000051310000}"/>
    <cellStyle name="Migliaia [0] 8 4 2 2" xfId="15458" xr:uid="{00000000-0005-0000-0000-000052310000}"/>
    <cellStyle name="Migliaia [0] 8 4 2 2 2" xfId="20804" xr:uid="{00000000-0005-0000-0000-000053310000}"/>
    <cellStyle name="Migliaia [0] 8 4 2 2 3" xfId="26106" xr:uid="{00000000-0005-0000-0000-000054310000}"/>
    <cellStyle name="Migliaia [0] 8 4 2 3" xfId="18153" xr:uid="{00000000-0005-0000-0000-000055310000}"/>
    <cellStyle name="Migliaia [0] 8 4 2 4" xfId="23455" xr:uid="{00000000-0005-0000-0000-000056310000}"/>
    <cellStyle name="Migliaia [0] 8 4 3" xfId="13068" xr:uid="{00000000-0005-0000-0000-000057310000}"/>
    <cellStyle name="Migliaia [0] 8 4 3 2" xfId="18886" xr:uid="{00000000-0005-0000-0000-000058310000}"/>
    <cellStyle name="Migliaia [0] 8 4 3 3" xfId="24188" xr:uid="{00000000-0005-0000-0000-000059310000}"/>
    <cellStyle name="Migliaia [0] 8 4 4" xfId="16235" xr:uid="{00000000-0005-0000-0000-00005A310000}"/>
    <cellStyle name="Migliaia [0] 8 4 5" xfId="21537" xr:uid="{00000000-0005-0000-0000-00005B310000}"/>
    <cellStyle name="Migliaia [0] 8 5" xfId="2328" xr:uid="{00000000-0005-0000-0000-00005C310000}"/>
    <cellStyle name="Migliaia [0] 8 5 2" xfId="13069" xr:uid="{00000000-0005-0000-0000-00005D310000}"/>
    <cellStyle name="Migliaia [0] 8 5 2 2" xfId="18887" xr:uid="{00000000-0005-0000-0000-00005E310000}"/>
    <cellStyle name="Migliaia [0] 8 5 2 3" xfId="24189" xr:uid="{00000000-0005-0000-0000-00005F310000}"/>
    <cellStyle name="Migliaia [0] 8 5 3" xfId="16236" xr:uid="{00000000-0005-0000-0000-000060310000}"/>
    <cellStyle name="Migliaia [0] 8 5 4" xfId="21538" xr:uid="{00000000-0005-0000-0000-000061310000}"/>
    <cellStyle name="Migliaia [0] 8 6" xfId="13065" xr:uid="{00000000-0005-0000-0000-000062310000}"/>
    <cellStyle name="Migliaia [0] 8 6 2" xfId="18883" xr:uid="{00000000-0005-0000-0000-000063310000}"/>
    <cellStyle name="Migliaia [0] 8 6 3" xfId="24185" xr:uid="{00000000-0005-0000-0000-000064310000}"/>
    <cellStyle name="Migliaia [0] 8 7" xfId="16232" xr:uid="{00000000-0005-0000-0000-000065310000}"/>
    <cellStyle name="Migliaia [0] 8 8" xfId="21534" xr:uid="{00000000-0005-0000-0000-000066310000}"/>
    <cellStyle name="Migliaia [0] 8 9" xfId="2321" xr:uid="{00000000-0005-0000-0000-000067310000}"/>
    <cellStyle name="Migliaia [0] 9" xfId="242" xr:uid="{00000000-0005-0000-0000-000068310000}"/>
    <cellStyle name="Migliaia [0] 9 2" xfId="243" xr:uid="{00000000-0005-0000-0000-000069310000}"/>
    <cellStyle name="Migliaia [0] 9 2 2" xfId="2331" xr:uid="{00000000-0005-0000-0000-00006A310000}"/>
    <cellStyle name="Migliaia [0] 9 2 3" xfId="2332" xr:uid="{00000000-0005-0000-0000-00006B310000}"/>
    <cellStyle name="Migliaia [0] 9 2 3 2" xfId="13071" xr:uid="{00000000-0005-0000-0000-00006C310000}"/>
    <cellStyle name="Migliaia [0] 9 2 3 2 2" xfId="18889" xr:uid="{00000000-0005-0000-0000-00006D310000}"/>
    <cellStyle name="Migliaia [0] 9 2 3 2 3" xfId="24191" xr:uid="{00000000-0005-0000-0000-00006E310000}"/>
    <cellStyle name="Migliaia [0] 9 2 3 3" xfId="16238" xr:uid="{00000000-0005-0000-0000-00006F310000}"/>
    <cellStyle name="Migliaia [0] 9 2 3 4" xfId="21540" xr:uid="{00000000-0005-0000-0000-000070310000}"/>
    <cellStyle name="Migliaia [0] 9 2 4" xfId="2330" xr:uid="{00000000-0005-0000-0000-000071310000}"/>
    <cellStyle name="Migliaia [0] 9 3" xfId="2333" xr:uid="{00000000-0005-0000-0000-000072310000}"/>
    <cellStyle name="Migliaia [0] 9 3 2" xfId="2334" xr:uid="{00000000-0005-0000-0000-000073310000}"/>
    <cellStyle name="Migliaia [0] 9 3 2 2" xfId="13072" xr:uid="{00000000-0005-0000-0000-000074310000}"/>
    <cellStyle name="Migliaia [0] 9 3 2 2 2" xfId="18890" xr:uid="{00000000-0005-0000-0000-000075310000}"/>
    <cellStyle name="Migliaia [0] 9 3 2 2 3" xfId="24192" xr:uid="{00000000-0005-0000-0000-000076310000}"/>
    <cellStyle name="Migliaia [0] 9 3 2 3" xfId="16239" xr:uid="{00000000-0005-0000-0000-000077310000}"/>
    <cellStyle name="Migliaia [0] 9 3 2 4" xfId="21541" xr:uid="{00000000-0005-0000-0000-000078310000}"/>
    <cellStyle name="Migliaia [0] 9 4" xfId="2335" xr:uid="{00000000-0005-0000-0000-000079310000}"/>
    <cellStyle name="Migliaia [0] 9 4 2" xfId="11896" xr:uid="{00000000-0005-0000-0000-00007A310000}"/>
    <cellStyle name="Migliaia [0] 9 4 2 2" xfId="15459" xr:uid="{00000000-0005-0000-0000-00007B310000}"/>
    <cellStyle name="Migliaia [0] 9 4 2 2 2" xfId="20805" xr:uid="{00000000-0005-0000-0000-00007C310000}"/>
    <cellStyle name="Migliaia [0] 9 4 2 2 3" xfId="26107" xr:uid="{00000000-0005-0000-0000-00007D310000}"/>
    <cellStyle name="Migliaia [0] 9 4 2 3" xfId="18154" xr:uid="{00000000-0005-0000-0000-00007E310000}"/>
    <cellStyle name="Migliaia [0] 9 4 2 4" xfId="23456" xr:uid="{00000000-0005-0000-0000-00007F310000}"/>
    <cellStyle name="Migliaia [0] 9 4 3" xfId="13073" xr:uid="{00000000-0005-0000-0000-000080310000}"/>
    <cellStyle name="Migliaia [0] 9 4 3 2" xfId="18891" xr:uid="{00000000-0005-0000-0000-000081310000}"/>
    <cellStyle name="Migliaia [0] 9 4 3 3" xfId="24193" xr:uid="{00000000-0005-0000-0000-000082310000}"/>
    <cellStyle name="Migliaia [0] 9 4 4" xfId="16240" xr:uid="{00000000-0005-0000-0000-000083310000}"/>
    <cellStyle name="Migliaia [0] 9 4 5" xfId="21542" xr:uid="{00000000-0005-0000-0000-000084310000}"/>
    <cellStyle name="Migliaia [0] 9 5" xfId="2336" xr:uid="{00000000-0005-0000-0000-000085310000}"/>
    <cellStyle name="Migliaia [0] 9 5 2" xfId="13074" xr:uid="{00000000-0005-0000-0000-000086310000}"/>
    <cellStyle name="Migliaia [0] 9 5 2 2" xfId="18892" xr:uid="{00000000-0005-0000-0000-000087310000}"/>
    <cellStyle name="Migliaia [0] 9 5 2 3" xfId="24194" xr:uid="{00000000-0005-0000-0000-000088310000}"/>
    <cellStyle name="Migliaia [0] 9 5 3" xfId="16241" xr:uid="{00000000-0005-0000-0000-000089310000}"/>
    <cellStyle name="Migliaia [0] 9 5 4" xfId="21543" xr:uid="{00000000-0005-0000-0000-00008A310000}"/>
    <cellStyle name="Migliaia [0] 9 6" xfId="13070" xr:uid="{00000000-0005-0000-0000-00008B310000}"/>
    <cellStyle name="Migliaia [0] 9 6 2" xfId="18888" xr:uid="{00000000-0005-0000-0000-00008C310000}"/>
    <cellStyle name="Migliaia [0] 9 6 3" xfId="24190" xr:uid="{00000000-0005-0000-0000-00008D310000}"/>
    <cellStyle name="Migliaia [0] 9 7" xfId="16237" xr:uid="{00000000-0005-0000-0000-00008E310000}"/>
    <cellStyle name="Migliaia [0] 9 8" xfId="21539" xr:uid="{00000000-0005-0000-0000-00008F310000}"/>
    <cellStyle name="Migliaia [0] 9 9" xfId="2329" xr:uid="{00000000-0005-0000-0000-000090310000}"/>
    <cellStyle name="Migliaia 10" xfId="244" xr:uid="{00000000-0005-0000-0000-000091310000}"/>
    <cellStyle name="Migliaia 10 10" xfId="13075" xr:uid="{00000000-0005-0000-0000-000092310000}"/>
    <cellStyle name="Migliaia 10 10 2" xfId="18893" xr:uid="{00000000-0005-0000-0000-000093310000}"/>
    <cellStyle name="Migliaia 10 10 3" xfId="24195" xr:uid="{00000000-0005-0000-0000-000094310000}"/>
    <cellStyle name="Migliaia 10 11" xfId="16242" xr:uid="{00000000-0005-0000-0000-000095310000}"/>
    <cellStyle name="Migliaia 10 12" xfId="21544" xr:uid="{00000000-0005-0000-0000-000096310000}"/>
    <cellStyle name="Migliaia 10 13" xfId="2337" xr:uid="{00000000-0005-0000-0000-000097310000}"/>
    <cellStyle name="Migliaia 10 2" xfId="245" xr:uid="{00000000-0005-0000-0000-000098310000}"/>
    <cellStyle name="Migliaia 10 2 2" xfId="2339" xr:uid="{00000000-0005-0000-0000-000099310000}"/>
    <cellStyle name="Migliaia 10 2 2 2" xfId="2340" xr:uid="{00000000-0005-0000-0000-00009A310000}"/>
    <cellStyle name="Migliaia 10 2 2 2 2" xfId="13076" xr:uid="{00000000-0005-0000-0000-00009B310000}"/>
    <cellStyle name="Migliaia 10 2 2 2 2 2" xfId="18894" xr:uid="{00000000-0005-0000-0000-00009C310000}"/>
    <cellStyle name="Migliaia 10 2 2 2 2 3" xfId="24196" xr:uid="{00000000-0005-0000-0000-00009D310000}"/>
    <cellStyle name="Migliaia 10 2 2 2 3" xfId="16243" xr:uid="{00000000-0005-0000-0000-00009E310000}"/>
    <cellStyle name="Migliaia 10 2 2 2 4" xfId="21545" xr:uid="{00000000-0005-0000-0000-00009F310000}"/>
    <cellStyle name="Migliaia 10 2 2 3" xfId="11897" xr:uid="{00000000-0005-0000-0000-0000A0310000}"/>
    <cellStyle name="Migliaia 10 2 2 3 2" xfId="15460" xr:uid="{00000000-0005-0000-0000-0000A1310000}"/>
    <cellStyle name="Migliaia 10 2 2 3 2 2" xfId="20806" xr:uid="{00000000-0005-0000-0000-0000A2310000}"/>
    <cellStyle name="Migliaia 10 2 2 3 2 3" xfId="26108" xr:uid="{00000000-0005-0000-0000-0000A3310000}"/>
    <cellStyle name="Migliaia 10 2 2 3 3" xfId="18155" xr:uid="{00000000-0005-0000-0000-0000A4310000}"/>
    <cellStyle name="Migliaia 10 2 2 3 4" xfId="23457" xr:uid="{00000000-0005-0000-0000-0000A5310000}"/>
    <cellStyle name="Migliaia 10 2 3" xfId="2341" xr:uid="{00000000-0005-0000-0000-0000A6310000}"/>
    <cellStyle name="Migliaia 10 2 3 2" xfId="11898" xr:uid="{00000000-0005-0000-0000-0000A7310000}"/>
    <cellStyle name="Migliaia 10 2 3 2 2" xfId="15461" xr:uid="{00000000-0005-0000-0000-0000A8310000}"/>
    <cellStyle name="Migliaia 10 2 3 2 2 2" xfId="20807" xr:uid="{00000000-0005-0000-0000-0000A9310000}"/>
    <cellStyle name="Migliaia 10 2 3 2 2 3" xfId="26109" xr:uid="{00000000-0005-0000-0000-0000AA310000}"/>
    <cellStyle name="Migliaia 10 2 3 2 3" xfId="18156" xr:uid="{00000000-0005-0000-0000-0000AB310000}"/>
    <cellStyle name="Migliaia 10 2 3 2 4" xfId="23458" xr:uid="{00000000-0005-0000-0000-0000AC310000}"/>
    <cellStyle name="Migliaia 10 2 3 3" xfId="13077" xr:uid="{00000000-0005-0000-0000-0000AD310000}"/>
    <cellStyle name="Migliaia 10 2 3 3 2" xfId="18895" xr:uid="{00000000-0005-0000-0000-0000AE310000}"/>
    <cellStyle name="Migliaia 10 2 3 3 3" xfId="24197" xr:uid="{00000000-0005-0000-0000-0000AF310000}"/>
    <cellStyle name="Migliaia 10 2 3 4" xfId="16244" xr:uid="{00000000-0005-0000-0000-0000B0310000}"/>
    <cellStyle name="Migliaia 10 2 3 5" xfId="21546" xr:uid="{00000000-0005-0000-0000-0000B1310000}"/>
    <cellStyle name="Migliaia 10 2 4" xfId="2342" xr:uid="{00000000-0005-0000-0000-0000B2310000}"/>
    <cellStyle name="Migliaia 10 2 4 2" xfId="13078" xr:uid="{00000000-0005-0000-0000-0000B3310000}"/>
    <cellStyle name="Migliaia 10 2 4 2 2" xfId="18896" xr:uid="{00000000-0005-0000-0000-0000B4310000}"/>
    <cellStyle name="Migliaia 10 2 4 2 3" xfId="24198" xr:uid="{00000000-0005-0000-0000-0000B5310000}"/>
    <cellStyle name="Migliaia 10 2 4 3" xfId="16245" xr:uid="{00000000-0005-0000-0000-0000B6310000}"/>
    <cellStyle name="Migliaia 10 2 4 4" xfId="21547" xr:uid="{00000000-0005-0000-0000-0000B7310000}"/>
    <cellStyle name="Migliaia 10 2 5" xfId="2343" xr:uid="{00000000-0005-0000-0000-0000B8310000}"/>
    <cellStyle name="Migliaia 10 2 5 2" xfId="13079" xr:uid="{00000000-0005-0000-0000-0000B9310000}"/>
    <cellStyle name="Migliaia 10 2 5 2 2" xfId="18897" xr:uid="{00000000-0005-0000-0000-0000BA310000}"/>
    <cellStyle name="Migliaia 10 2 5 2 3" xfId="24199" xr:uid="{00000000-0005-0000-0000-0000BB310000}"/>
    <cellStyle name="Migliaia 10 2 5 3" xfId="16246" xr:uid="{00000000-0005-0000-0000-0000BC310000}"/>
    <cellStyle name="Migliaia 10 2 5 4" xfId="21548" xr:uid="{00000000-0005-0000-0000-0000BD310000}"/>
    <cellStyle name="Migliaia 10 2 6" xfId="2344" xr:uid="{00000000-0005-0000-0000-0000BE310000}"/>
    <cellStyle name="Migliaia 10 2 6 2" xfId="13080" xr:uid="{00000000-0005-0000-0000-0000BF310000}"/>
    <cellStyle name="Migliaia 10 2 6 2 2" xfId="18898" xr:uid="{00000000-0005-0000-0000-0000C0310000}"/>
    <cellStyle name="Migliaia 10 2 6 2 3" xfId="24200" xr:uid="{00000000-0005-0000-0000-0000C1310000}"/>
    <cellStyle name="Migliaia 10 2 6 3" xfId="16247" xr:uid="{00000000-0005-0000-0000-0000C2310000}"/>
    <cellStyle name="Migliaia 10 2 6 4" xfId="21549" xr:uid="{00000000-0005-0000-0000-0000C3310000}"/>
    <cellStyle name="Migliaia 10 2 7" xfId="2338" xr:uid="{00000000-0005-0000-0000-0000C4310000}"/>
    <cellStyle name="Migliaia 10 3" xfId="2345" xr:uid="{00000000-0005-0000-0000-0000C5310000}"/>
    <cellStyle name="Migliaia 10 3 2" xfId="2346" xr:uid="{00000000-0005-0000-0000-0000C6310000}"/>
    <cellStyle name="Migliaia 10 3 2 2" xfId="2347" xr:uid="{00000000-0005-0000-0000-0000C7310000}"/>
    <cellStyle name="Migliaia 10 3 2 2 2" xfId="2348" xr:uid="{00000000-0005-0000-0000-0000C8310000}"/>
    <cellStyle name="Migliaia 10 3 2 2 2 2" xfId="13081" xr:uid="{00000000-0005-0000-0000-0000C9310000}"/>
    <cellStyle name="Migliaia 10 3 2 2 2 2 2" xfId="18899" xr:uid="{00000000-0005-0000-0000-0000CA310000}"/>
    <cellStyle name="Migliaia 10 3 2 2 2 2 3" xfId="24201" xr:uid="{00000000-0005-0000-0000-0000CB310000}"/>
    <cellStyle name="Migliaia 10 3 2 2 2 3" xfId="16248" xr:uid="{00000000-0005-0000-0000-0000CC310000}"/>
    <cellStyle name="Migliaia 10 3 2 2 2 4" xfId="21550" xr:uid="{00000000-0005-0000-0000-0000CD310000}"/>
    <cellStyle name="Migliaia 10 3 2 3" xfId="2349" xr:uid="{00000000-0005-0000-0000-0000CE310000}"/>
    <cellStyle name="Migliaia 10 3 2 3 2" xfId="13082" xr:uid="{00000000-0005-0000-0000-0000CF310000}"/>
    <cellStyle name="Migliaia 10 3 2 3 2 2" xfId="18900" xr:uid="{00000000-0005-0000-0000-0000D0310000}"/>
    <cellStyle name="Migliaia 10 3 2 3 2 3" xfId="24202" xr:uid="{00000000-0005-0000-0000-0000D1310000}"/>
    <cellStyle name="Migliaia 10 3 2 3 3" xfId="16249" xr:uid="{00000000-0005-0000-0000-0000D2310000}"/>
    <cellStyle name="Migliaia 10 3 2 3 4" xfId="21551" xr:uid="{00000000-0005-0000-0000-0000D3310000}"/>
    <cellStyle name="Migliaia 10 3 2 4" xfId="2350" xr:uid="{00000000-0005-0000-0000-0000D4310000}"/>
    <cellStyle name="Migliaia 10 3 2 4 2" xfId="13083" xr:uid="{00000000-0005-0000-0000-0000D5310000}"/>
    <cellStyle name="Migliaia 10 3 2 4 2 2" xfId="18901" xr:uid="{00000000-0005-0000-0000-0000D6310000}"/>
    <cellStyle name="Migliaia 10 3 2 4 2 3" xfId="24203" xr:uid="{00000000-0005-0000-0000-0000D7310000}"/>
    <cellStyle name="Migliaia 10 3 2 4 3" xfId="16250" xr:uid="{00000000-0005-0000-0000-0000D8310000}"/>
    <cellStyle name="Migliaia 10 3 2 4 4" xfId="21552" xr:uid="{00000000-0005-0000-0000-0000D9310000}"/>
    <cellStyle name="Migliaia 10 3 2 5" xfId="2351" xr:uid="{00000000-0005-0000-0000-0000DA310000}"/>
    <cellStyle name="Migliaia 10 3 2 5 2" xfId="13084" xr:uid="{00000000-0005-0000-0000-0000DB310000}"/>
    <cellStyle name="Migliaia 10 3 2 5 2 2" xfId="18902" xr:uid="{00000000-0005-0000-0000-0000DC310000}"/>
    <cellStyle name="Migliaia 10 3 2 5 2 3" xfId="24204" xr:uid="{00000000-0005-0000-0000-0000DD310000}"/>
    <cellStyle name="Migliaia 10 3 2 5 3" xfId="16251" xr:uid="{00000000-0005-0000-0000-0000DE310000}"/>
    <cellStyle name="Migliaia 10 3 2 5 4" xfId="21553" xr:uid="{00000000-0005-0000-0000-0000DF310000}"/>
    <cellStyle name="Migliaia 10 3 2 6" xfId="2352" xr:uid="{00000000-0005-0000-0000-0000E0310000}"/>
    <cellStyle name="Migliaia 10 3 2 6 2" xfId="13085" xr:uid="{00000000-0005-0000-0000-0000E1310000}"/>
    <cellStyle name="Migliaia 10 3 2 6 2 2" xfId="18903" xr:uid="{00000000-0005-0000-0000-0000E2310000}"/>
    <cellStyle name="Migliaia 10 3 2 6 2 3" xfId="24205" xr:uid="{00000000-0005-0000-0000-0000E3310000}"/>
    <cellStyle name="Migliaia 10 3 2 6 3" xfId="16252" xr:uid="{00000000-0005-0000-0000-0000E4310000}"/>
    <cellStyle name="Migliaia 10 3 2 6 4" xfId="21554" xr:uid="{00000000-0005-0000-0000-0000E5310000}"/>
    <cellStyle name="Migliaia 10 3 3" xfId="2353" xr:uid="{00000000-0005-0000-0000-0000E6310000}"/>
    <cellStyle name="Migliaia 10 3 3 2" xfId="2354" xr:uid="{00000000-0005-0000-0000-0000E7310000}"/>
    <cellStyle name="Migliaia 10 3 3 2 2" xfId="13087" xr:uid="{00000000-0005-0000-0000-0000E8310000}"/>
    <cellStyle name="Migliaia 10 3 3 2 2 2" xfId="18905" xr:uid="{00000000-0005-0000-0000-0000E9310000}"/>
    <cellStyle name="Migliaia 10 3 3 2 2 3" xfId="24207" xr:uid="{00000000-0005-0000-0000-0000EA310000}"/>
    <cellStyle name="Migliaia 10 3 3 2 3" xfId="16254" xr:uid="{00000000-0005-0000-0000-0000EB310000}"/>
    <cellStyle name="Migliaia 10 3 3 2 4" xfId="21556" xr:uid="{00000000-0005-0000-0000-0000EC310000}"/>
    <cellStyle name="Migliaia 10 3 3 3" xfId="2355" xr:uid="{00000000-0005-0000-0000-0000ED310000}"/>
    <cellStyle name="Migliaia 10 3 3 3 2" xfId="13088" xr:uid="{00000000-0005-0000-0000-0000EE310000}"/>
    <cellStyle name="Migliaia 10 3 3 3 2 2" xfId="18906" xr:uid="{00000000-0005-0000-0000-0000EF310000}"/>
    <cellStyle name="Migliaia 10 3 3 3 2 3" xfId="24208" xr:uid="{00000000-0005-0000-0000-0000F0310000}"/>
    <cellStyle name="Migliaia 10 3 3 3 3" xfId="16255" xr:uid="{00000000-0005-0000-0000-0000F1310000}"/>
    <cellStyle name="Migliaia 10 3 3 3 4" xfId="21557" xr:uid="{00000000-0005-0000-0000-0000F2310000}"/>
    <cellStyle name="Migliaia 10 3 3 4" xfId="2356" xr:uid="{00000000-0005-0000-0000-0000F3310000}"/>
    <cellStyle name="Migliaia 10 3 3 4 2" xfId="13089" xr:uid="{00000000-0005-0000-0000-0000F4310000}"/>
    <cellStyle name="Migliaia 10 3 3 4 2 2" xfId="18907" xr:uid="{00000000-0005-0000-0000-0000F5310000}"/>
    <cellStyle name="Migliaia 10 3 3 4 2 3" xfId="24209" xr:uid="{00000000-0005-0000-0000-0000F6310000}"/>
    <cellStyle name="Migliaia 10 3 3 4 3" xfId="16256" xr:uid="{00000000-0005-0000-0000-0000F7310000}"/>
    <cellStyle name="Migliaia 10 3 3 4 4" xfId="21558" xr:uid="{00000000-0005-0000-0000-0000F8310000}"/>
    <cellStyle name="Migliaia 10 3 3 5" xfId="2357" xr:uid="{00000000-0005-0000-0000-0000F9310000}"/>
    <cellStyle name="Migliaia 10 3 3 5 2" xfId="13090" xr:uid="{00000000-0005-0000-0000-0000FA310000}"/>
    <cellStyle name="Migliaia 10 3 3 5 2 2" xfId="18908" xr:uid="{00000000-0005-0000-0000-0000FB310000}"/>
    <cellStyle name="Migliaia 10 3 3 5 2 3" xfId="24210" xr:uid="{00000000-0005-0000-0000-0000FC310000}"/>
    <cellStyle name="Migliaia 10 3 3 5 3" xfId="16257" xr:uid="{00000000-0005-0000-0000-0000FD310000}"/>
    <cellStyle name="Migliaia 10 3 3 5 4" xfId="21559" xr:uid="{00000000-0005-0000-0000-0000FE310000}"/>
    <cellStyle name="Migliaia 10 3 3 6" xfId="13086" xr:uid="{00000000-0005-0000-0000-0000FF310000}"/>
    <cellStyle name="Migliaia 10 3 3 6 2" xfId="18904" xr:uid="{00000000-0005-0000-0000-000000320000}"/>
    <cellStyle name="Migliaia 10 3 3 6 3" xfId="24206" xr:uid="{00000000-0005-0000-0000-000001320000}"/>
    <cellStyle name="Migliaia 10 3 3 7" xfId="16253" xr:uid="{00000000-0005-0000-0000-000002320000}"/>
    <cellStyle name="Migliaia 10 3 3 8" xfId="21555" xr:uid="{00000000-0005-0000-0000-000003320000}"/>
    <cellStyle name="Migliaia 10 3 4" xfId="2358" xr:uid="{00000000-0005-0000-0000-000004320000}"/>
    <cellStyle name="Migliaia 10 3 4 2" xfId="11899" xr:uid="{00000000-0005-0000-0000-000005320000}"/>
    <cellStyle name="Migliaia 10 3 4 3" xfId="11900" xr:uid="{00000000-0005-0000-0000-000006320000}"/>
    <cellStyle name="Migliaia 10 3 4 3 2" xfId="15462" xr:uid="{00000000-0005-0000-0000-000007320000}"/>
    <cellStyle name="Migliaia 10 3 4 3 2 2" xfId="20808" xr:uid="{00000000-0005-0000-0000-000008320000}"/>
    <cellStyle name="Migliaia 10 3 4 3 2 3" xfId="26110" xr:uid="{00000000-0005-0000-0000-000009320000}"/>
    <cellStyle name="Migliaia 10 3 4 3 3" xfId="18157" xr:uid="{00000000-0005-0000-0000-00000A320000}"/>
    <cellStyle name="Migliaia 10 3 4 3 4" xfId="23459" xr:uid="{00000000-0005-0000-0000-00000B320000}"/>
    <cellStyle name="Migliaia 10 3 4 4" xfId="13091" xr:uid="{00000000-0005-0000-0000-00000C320000}"/>
    <cellStyle name="Migliaia 10 3 4 4 2" xfId="18909" xr:uid="{00000000-0005-0000-0000-00000D320000}"/>
    <cellStyle name="Migliaia 10 3 4 4 3" xfId="24211" xr:uid="{00000000-0005-0000-0000-00000E320000}"/>
    <cellStyle name="Migliaia 10 3 4 5" xfId="16258" xr:uid="{00000000-0005-0000-0000-00000F320000}"/>
    <cellStyle name="Migliaia 10 3 4 6" xfId="21560" xr:uid="{00000000-0005-0000-0000-000010320000}"/>
    <cellStyle name="Migliaia 10 3 5" xfId="2359" xr:uid="{00000000-0005-0000-0000-000011320000}"/>
    <cellStyle name="Migliaia 10 3 5 2" xfId="11901" xr:uid="{00000000-0005-0000-0000-000012320000}"/>
    <cellStyle name="Migliaia 10 3 5 2 2" xfId="15463" xr:uid="{00000000-0005-0000-0000-000013320000}"/>
    <cellStyle name="Migliaia 10 3 5 2 2 2" xfId="20809" xr:uid="{00000000-0005-0000-0000-000014320000}"/>
    <cellStyle name="Migliaia 10 3 5 2 2 3" xfId="26111" xr:uid="{00000000-0005-0000-0000-000015320000}"/>
    <cellStyle name="Migliaia 10 3 5 2 3" xfId="18158" xr:uid="{00000000-0005-0000-0000-000016320000}"/>
    <cellStyle name="Migliaia 10 3 5 2 4" xfId="23460" xr:uid="{00000000-0005-0000-0000-000017320000}"/>
    <cellStyle name="Migliaia 10 3 5 3" xfId="13092" xr:uid="{00000000-0005-0000-0000-000018320000}"/>
    <cellStyle name="Migliaia 10 3 5 3 2" xfId="18910" xr:uid="{00000000-0005-0000-0000-000019320000}"/>
    <cellStyle name="Migliaia 10 3 5 3 3" xfId="24212" xr:uid="{00000000-0005-0000-0000-00001A320000}"/>
    <cellStyle name="Migliaia 10 3 5 4" xfId="16259" xr:uid="{00000000-0005-0000-0000-00001B320000}"/>
    <cellStyle name="Migliaia 10 3 5 5" xfId="21561" xr:uid="{00000000-0005-0000-0000-00001C320000}"/>
    <cellStyle name="Migliaia 10 3 6" xfId="2360" xr:uid="{00000000-0005-0000-0000-00001D320000}"/>
    <cellStyle name="Migliaia 10 3 6 2" xfId="13093" xr:uid="{00000000-0005-0000-0000-00001E320000}"/>
    <cellStyle name="Migliaia 10 3 6 2 2" xfId="18911" xr:uid="{00000000-0005-0000-0000-00001F320000}"/>
    <cellStyle name="Migliaia 10 3 6 2 3" xfId="24213" xr:uid="{00000000-0005-0000-0000-000020320000}"/>
    <cellStyle name="Migliaia 10 3 6 3" xfId="16260" xr:uid="{00000000-0005-0000-0000-000021320000}"/>
    <cellStyle name="Migliaia 10 3 6 4" xfId="21562" xr:uid="{00000000-0005-0000-0000-000022320000}"/>
    <cellStyle name="Migliaia 10 3 7" xfId="2361" xr:uid="{00000000-0005-0000-0000-000023320000}"/>
    <cellStyle name="Migliaia 10 3 7 2" xfId="13094" xr:uid="{00000000-0005-0000-0000-000024320000}"/>
    <cellStyle name="Migliaia 10 3 7 2 2" xfId="18912" xr:uid="{00000000-0005-0000-0000-000025320000}"/>
    <cellStyle name="Migliaia 10 3 7 2 3" xfId="24214" xr:uid="{00000000-0005-0000-0000-000026320000}"/>
    <cellStyle name="Migliaia 10 3 7 3" xfId="16261" xr:uid="{00000000-0005-0000-0000-000027320000}"/>
    <cellStyle name="Migliaia 10 3 7 4" xfId="21563" xr:uid="{00000000-0005-0000-0000-000028320000}"/>
    <cellStyle name="Migliaia 10 3 8" xfId="2362" xr:uid="{00000000-0005-0000-0000-000029320000}"/>
    <cellStyle name="Migliaia 10 3 8 2" xfId="13095" xr:uid="{00000000-0005-0000-0000-00002A320000}"/>
    <cellStyle name="Migliaia 10 3 8 2 2" xfId="18913" xr:uid="{00000000-0005-0000-0000-00002B320000}"/>
    <cellStyle name="Migliaia 10 3 8 2 3" xfId="24215" xr:uid="{00000000-0005-0000-0000-00002C320000}"/>
    <cellStyle name="Migliaia 10 3 8 3" xfId="16262" xr:uid="{00000000-0005-0000-0000-00002D320000}"/>
    <cellStyle name="Migliaia 10 3 8 4" xfId="21564" xr:uid="{00000000-0005-0000-0000-00002E320000}"/>
    <cellStyle name="Migliaia 10 4" xfId="2363" xr:uid="{00000000-0005-0000-0000-00002F320000}"/>
    <cellStyle name="Migliaia 10 4 2" xfId="2364" xr:uid="{00000000-0005-0000-0000-000030320000}"/>
    <cellStyle name="Migliaia 10 4 2 2" xfId="2365" xr:uid="{00000000-0005-0000-0000-000031320000}"/>
    <cellStyle name="Migliaia 10 4 2 2 2" xfId="13096" xr:uid="{00000000-0005-0000-0000-000032320000}"/>
    <cellStyle name="Migliaia 10 4 2 2 2 2" xfId="18914" xr:uid="{00000000-0005-0000-0000-000033320000}"/>
    <cellStyle name="Migliaia 10 4 2 2 2 3" xfId="24216" xr:uid="{00000000-0005-0000-0000-000034320000}"/>
    <cellStyle name="Migliaia 10 4 2 2 3" xfId="16263" xr:uid="{00000000-0005-0000-0000-000035320000}"/>
    <cellStyle name="Migliaia 10 4 2 2 4" xfId="21565" xr:uid="{00000000-0005-0000-0000-000036320000}"/>
    <cellStyle name="Migliaia 10 4 2 3" xfId="2366" xr:uid="{00000000-0005-0000-0000-000037320000}"/>
    <cellStyle name="Migliaia 10 4 2 3 2" xfId="13097" xr:uid="{00000000-0005-0000-0000-000038320000}"/>
    <cellStyle name="Migliaia 10 4 2 3 2 2" xfId="18915" xr:uid="{00000000-0005-0000-0000-000039320000}"/>
    <cellStyle name="Migliaia 10 4 2 3 2 3" xfId="24217" xr:uid="{00000000-0005-0000-0000-00003A320000}"/>
    <cellStyle name="Migliaia 10 4 2 3 3" xfId="16264" xr:uid="{00000000-0005-0000-0000-00003B320000}"/>
    <cellStyle name="Migliaia 10 4 2 3 4" xfId="21566" xr:uid="{00000000-0005-0000-0000-00003C320000}"/>
    <cellStyle name="Migliaia 10 4 3" xfId="2367" xr:uid="{00000000-0005-0000-0000-00003D320000}"/>
    <cellStyle name="Migliaia 10 4 3 2" xfId="13098" xr:uid="{00000000-0005-0000-0000-00003E320000}"/>
    <cellStyle name="Migliaia 10 4 3 2 2" xfId="18916" xr:uid="{00000000-0005-0000-0000-00003F320000}"/>
    <cellStyle name="Migliaia 10 4 3 2 3" xfId="24218" xr:uid="{00000000-0005-0000-0000-000040320000}"/>
    <cellStyle name="Migliaia 10 4 3 3" xfId="16265" xr:uid="{00000000-0005-0000-0000-000041320000}"/>
    <cellStyle name="Migliaia 10 4 3 4" xfId="21567" xr:uid="{00000000-0005-0000-0000-000042320000}"/>
    <cellStyle name="Migliaia 10 4 4" xfId="2368" xr:uid="{00000000-0005-0000-0000-000043320000}"/>
    <cellStyle name="Migliaia 10 4 4 2" xfId="13099" xr:uid="{00000000-0005-0000-0000-000044320000}"/>
    <cellStyle name="Migliaia 10 4 4 2 2" xfId="18917" xr:uid="{00000000-0005-0000-0000-000045320000}"/>
    <cellStyle name="Migliaia 10 4 4 2 3" xfId="24219" xr:uid="{00000000-0005-0000-0000-000046320000}"/>
    <cellStyle name="Migliaia 10 4 4 3" xfId="16266" xr:uid="{00000000-0005-0000-0000-000047320000}"/>
    <cellStyle name="Migliaia 10 4 4 4" xfId="21568" xr:uid="{00000000-0005-0000-0000-000048320000}"/>
    <cellStyle name="Migliaia 10 4 5" xfId="2369" xr:uid="{00000000-0005-0000-0000-000049320000}"/>
    <cellStyle name="Migliaia 10 4 5 2" xfId="13100" xr:uid="{00000000-0005-0000-0000-00004A320000}"/>
    <cellStyle name="Migliaia 10 4 5 2 2" xfId="18918" xr:uid="{00000000-0005-0000-0000-00004B320000}"/>
    <cellStyle name="Migliaia 10 4 5 2 3" xfId="24220" xr:uid="{00000000-0005-0000-0000-00004C320000}"/>
    <cellStyle name="Migliaia 10 4 5 3" xfId="16267" xr:uid="{00000000-0005-0000-0000-00004D320000}"/>
    <cellStyle name="Migliaia 10 4 5 4" xfId="21569" xr:uid="{00000000-0005-0000-0000-00004E320000}"/>
    <cellStyle name="Migliaia 10 4 6" xfId="2370" xr:uid="{00000000-0005-0000-0000-00004F320000}"/>
    <cellStyle name="Migliaia 10 4 6 2" xfId="13101" xr:uid="{00000000-0005-0000-0000-000050320000}"/>
    <cellStyle name="Migliaia 10 4 6 2 2" xfId="18919" xr:uid="{00000000-0005-0000-0000-000051320000}"/>
    <cellStyle name="Migliaia 10 4 6 2 3" xfId="24221" xr:uid="{00000000-0005-0000-0000-000052320000}"/>
    <cellStyle name="Migliaia 10 4 6 3" xfId="16268" xr:uid="{00000000-0005-0000-0000-000053320000}"/>
    <cellStyle name="Migliaia 10 4 6 4" xfId="21570" xr:uid="{00000000-0005-0000-0000-000054320000}"/>
    <cellStyle name="Migliaia 10 4 7" xfId="2371" xr:uid="{00000000-0005-0000-0000-000055320000}"/>
    <cellStyle name="Migliaia 10 4 7 2" xfId="13102" xr:uid="{00000000-0005-0000-0000-000056320000}"/>
    <cellStyle name="Migliaia 10 4 7 2 2" xfId="18920" xr:uid="{00000000-0005-0000-0000-000057320000}"/>
    <cellStyle name="Migliaia 10 4 7 2 3" xfId="24222" xr:uid="{00000000-0005-0000-0000-000058320000}"/>
    <cellStyle name="Migliaia 10 4 7 3" xfId="16269" xr:uid="{00000000-0005-0000-0000-000059320000}"/>
    <cellStyle name="Migliaia 10 4 7 4" xfId="21571" xr:uid="{00000000-0005-0000-0000-00005A320000}"/>
    <cellStyle name="Migliaia 10 5" xfId="2372" xr:uid="{00000000-0005-0000-0000-00005B320000}"/>
    <cellStyle name="Migliaia 10 5 2" xfId="2373" xr:uid="{00000000-0005-0000-0000-00005C320000}"/>
    <cellStyle name="Migliaia 10 5 2 2" xfId="13103" xr:uid="{00000000-0005-0000-0000-00005D320000}"/>
    <cellStyle name="Migliaia 10 5 2 2 2" xfId="18921" xr:uid="{00000000-0005-0000-0000-00005E320000}"/>
    <cellStyle name="Migliaia 10 5 2 2 3" xfId="24223" xr:uid="{00000000-0005-0000-0000-00005F320000}"/>
    <cellStyle name="Migliaia 10 5 2 3" xfId="16270" xr:uid="{00000000-0005-0000-0000-000060320000}"/>
    <cellStyle name="Migliaia 10 5 2 4" xfId="21572" xr:uid="{00000000-0005-0000-0000-000061320000}"/>
    <cellStyle name="Migliaia 10 5 3" xfId="2374" xr:uid="{00000000-0005-0000-0000-000062320000}"/>
    <cellStyle name="Migliaia 10 5 3 2" xfId="13104" xr:uid="{00000000-0005-0000-0000-000063320000}"/>
    <cellStyle name="Migliaia 10 5 3 2 2" xfId="18922" xr:uid="{00000000-0005-0000-0000-000064320000}"/>
    <cellStyle name="Migliaia 10 5 3 2 3" xfId="24224" xr:uid="{00000000-0005-0000-0000-000065320000}"/>
    <cellStyle name="Migliaia 10 5 3 3" xfId="16271" xr:uid="{00000000-0005-0000-0000-000066320000}"/>
    <cellStyle name="Migliaia 10 5 3 4" xfId="21573" xr:uid="{00000000-0005-0000-0000-000067320000}"/>
    <cellStyle name="Migliaia 10 5 4" xfId="2375" xr:uid="{00000000-0005-0000-0000-000068320000}"/>
    <cellStyle name="Migliaia 10 5 4 2" xfId="13105" xr:uid="{00000000-0005-0000-0000-000069320000}"/>
    <cellStyle name="Migliaia 10 5 4 2 2" xfId="18923" xr:uid="{00000000-0005-0000-0000-00006A320000}"/>
    <cellStyle name="Migliaia 10 5 4 2 3" xfId="24225" xr:uid="{00000000-0005-0000-0000-00006B320000}"/>
    <cellStyle name="Migliaia 10 5 4 3" xfId="16272" xr:uid="{00000000-0005-0000-0000-00006C320000}"/>
    <cellStyle name="Migliaia 10 5 4 4" xfId="21574" xr:uid="{00000000-0005-0000-0000-00006D320000}"/>
    <cellStyle name="Migliaia 10 5 5" xfId="2376" xr:uid="{00000000-0005-0000-0000-00006E320000}"/>
    <cellStyle name="Migliaia 10 5 5 2" xfId="13106" xr:uid="{00000000-0005-0000-0000-00006F320000}"/>
    <cellStyle name="Migliaia 10 5 5 2 2" xfId="18924" xr:uid="{00000000-0005-0000-0000-000070320000}"/>
    <cellStyle name="Migliaia 10 5 5 2 3" xfId="24226" xr:uid="{00000000-0005-0000-0000-000071320000}"/>
    <cellStyle name="Migliaia 10 5 5 3" xfId="16273" xr:uid="{00000000-0005-0000-0000-000072320000}"/>
    <cellStyle name="Migliaia 10 5 5 4" xfId="21575" xr:uid="{00000000-0005-0000-0000-000073320000}"/>
    <cellStyle name="Migliaia 10 5 6" xfId="2377" xr:uid="{00000000-0005-0000-0000-000074320000}"/>
    <cellStyle name="Migliaia 10 5 6 2" xfId="13107" xr:uid="{00000000-0005-0000-0000-000075320000}"/>
    <cellStyle name="Migliaia 10 5 6 2 2" xfId="18925" xr:uid="{00000000-0005-0000-0000-000076320000}"/>
    <cellStyle name="Migliaia 10 5 6 2 3" xfId="24227" xr:uid="{00000000-0005-0000-0000-000077320000}"/>
    <cellStyle name="Migliaia 10 5 6 3" xfId="16274" xr:uid="{00000000-0005-0000-0000-000078320000}"/>
    <cellStyle name="Migliaia 10 5 6 4" xfId="21576" xr:uid="{00000000-0005-0000-0000-000079320000}"/>
    <cellStyle name="Migliaia 10 6" xfId="2378" xr:uid="{00000000-0005-0000-0000-00007A320000}"/>
    <cellStyle name="Migliaia 10 6 2" xfId="11902" xr:uid="{00000000-0005-0000-0000-00007B320000}"/>
    <cellStyle name="Migliaia 10 6 3" xfId="11903" xr:uid="{00000000-0005-0000-0000-00007C320000}"/>
    <cellStyle name="Migliaia 10 6 3 2" xfId="15464" xr:uid="{00000000-0005-0000-0000-00007D320000}"/>
    <cellStyle name="Migliaia 10 6 3 2 2" xfId="20810" xr:uid="{00000000-0005-0000-0000-00007E320000}"/>
    <cellStyle name="Migliaia 10 6 3 2 3" xfId="26112" xr:uid="{00000000-0005-0000-0000-00007F320000}"/>
    <cellStyle name="Migliaia 10 6 3 3" xfId="18159" xr:uid="{00000000-0005-0000-0000-000080320000}"/>
    <cellStyle name="Migliaia 10 6 3 4" xfId="23461" xr:uid="{00000000-0005-0000-0000-000081320000}"/>
    <cellStyle name="Migliaia 10 6 4" xfId="13108" xr:uid="{00000000-0005-0000-0000-000082320000}"/>
    <cellStyle name="Migliaia 10 6 4 2" xfId="18926" xr:uid="{00000000-0005-0000-0000-000083320000}"/>
    <cellStyle name="Migliaia 10 6 4 3" xfId="24228" xr:uid="{00000000-0005-0000-0000-000084320000}"/>
    <cellStyle name="Migliaia 10 6 5" xfId="16275" xr:uid="{00000000-0005-0000-0000-000085320000}"/>
    <cellStyle name="Migliaia 10 6 6" xfId="21577" xr:uid="{00000000-0005-0000-0000-000086320000}"/>
    <cellStyle name="Migliaia 10 7" xfId="2379" xr:uid="{00000000-0005-0000-0000-000087320000}"/>
    <cellStyle name="Migliaia 10 7 2" xfId="11904" xr:uid="{00000000-0005-0000-0000-000088320000}"/>
    <cellStyle name="Migliaia 10 7 2 2" xfId="15465" xr:uid="{00000000-0005-0000-0000-000089320000}"/>
    <cellStyle name="Migliaia 10 7 2 2 2" xfId="20811" xr:uid="{00000000-0005-0000-0000-00008A320000}"/>
    <cellStyle name="Migliaia 10 7 2 2 3" xfId="26113" xr:uid="{00000000-0005-0000-0000-00008B320000}"/>
    <cellStyle name="Migliaia 10 7 2 3" xfId="18160" xr:uid="{00000000-0005-0000-0000-00008C320000}"/>
    <cellStyle name="Migliaia 10 7 2 4" xfId="23462" xr:uid="{00000000-0005-0000-0000-00008D320000}"/>
    <cellStyle name="Migliaia 10 7 3" xfId="13109" xr:uid="{00000000-0005-0000-0000-00008E320000}"/>
    <cellStyle name="Migliaia 10 7 3 2" xfId="18927" xr:uid="{00000000-0005-0000-0000-00008F320000}"/>
    <cellStyle name="Migliaia 10 7 3 3" xfId="24229" xr:uid="{00000000-0005-0000-0000-000090320000}"/>
    <cellStyle name="Migliaia 10 7 4" xfId="16276" xr:uid="{00000000-0005-0000-0000-000091320000}"/>
    <cellStyle name="Migliaia 10 7 5" xfId="21578" xr:uid="{00000000-0005-0000-0000-000092320000}"/>
    <cellStyle name="Migliaia 10 8" xfId="2380" xr:uid="{00000000-0005-0000-0000-000093320000}"/>
    <cellStyle name="Migliaia 10 8 2" xfId="11905" xr:uid="{00000000-0005-0000-0000-000094320000}"/>
    <cellStyle name="Migliaia 10 8 2 2" xfId="15466" xr:uid="{00000000-0005-0000-0000-000095320000}"/>
    <cellStyle name="Migliaia 10 8 2 2 2" xfId="20812" xr:uid="{00000000-0005-0000-0000-000096320000}"/>
    <cellStyle name="Migliaia 10 8 2 2 3" xfId="26114" xr:uid="{00000000-0005-0000-0000-000097320000}"/>
    <cellStyle name="Migliaia 10 8 2 3" xfId="18161" xr:uid="{00000000-0005-0000-0000-000098320000}"/>
    <cellStyle name="Migliaia 10 8 2 4" xfId="23463" xr:uid="{00000000-0005-0000-0000-000099320000}"/>
    <cellStyle name="Migliaia 10 8 3" xfId="13110" xr:uid="{00000000-0005-0000-0000-00009A320000}"/>
    <cellStyle name="Migliaia 10 8 3 2" xfId="18928" xr:uid="{00000000-0005-0000-0000-00009B320000}"/>
    <cellStyle name="Migliaia 10 8 3 3" xfId="24230" xr:uid="{00000000-0005-0000-0000-00009C320000}"/>
    <cellStyle name="Migliaia 10 8 4" xfId="16277" xr:uid="{00000000-0005-0000-0000-00009D320000}"/>
    <cellStyle name="Migliaia 10 8 5" xfId="21579" xr:uid="{00000000-0005-0000-0000-00009E320000}"/>
    <cellStyle name="Migliaia 10 9" xfId="2381" xr:uid="{00000000-0005-0000-0000-00009F320000}"/>
    <cellStyle name="Migliaia 10 9 2" xfId="13111" xr:uid="{00000000-0005-0000-0000-0000A0320000}"/>
    <cellStyle name="Migliaia 10 9 2 2" xfId="18929" xr:uid="{00000000-0005-0000-0000-0000A1320000}"/>
    <cellStyle name="Migliaia 10 9 2 3" xfId="24231" xr:uid="{00000000-0005-0000-0000-0000A2320000}"/>
    <cellStyle name="Migliaia 10 9 3" xfId="16278" xr:uid="{00000000-0005-0000-0000-0000A3320000}"/>
    <cellStyle name="Migliaia 10 9 4" xfId="21580" xr:uid="{00000000-0005-0000-0000-0000A4320000}"/>
    <cellStyle name="Migliaia 11" xfId="246" xr:uid="{00000000-0005-0000-0000-0000A5320000}"/>
    <cellStyle name="Migliaia 11 10" xfId="13112" xr:uid="{00000000-0005-0000-0000-0000A6320000}"/>
    <cellStyle name="Migliaia 11 10 2" xfId="18930" xr:uid="{00000000-0005-0000-0000-0000A7320000}"/>
    <cellStyle name="Migliaia 11 10 3" xfId="24232" xr:uid="{00000000-0005-0000-0000-0000A8320000}"/>
    <cellStyle name="Migliaia 11 11" xfId="16279" xr:uid="{00000000-0005-0000-0000-0000A9320000}"/>
    <cellStyle name="Migliaia 11 12" xfId="21581" xr:uid="{00000000-0005-0000-0000-0000AA320000}"/>
    <cellStyle name="Migliaia 11 13" xfId="2382" xr:uid="{00000000-0005-0000-0000-0000AB320000}"/>
    <cellStyle name="Migliaia 11 2" xfId="247" xr:uid="{00000000-0005-0000-0000-0000AC320000}"/>
    <cellStyle name="Migliaia 11 2 2" xfId="2384" xr:uid="{00000000-0005-0000-0000-0000AD320000}"/>
    <cellStyle name="Migliaia 11 2 2 2" xfId="2385" xr:uid="{00000000-0005-0000-0000-0000AE320000}"/>
    <cellStyle name="Migliaia 11 2 2 2 2" xfId="13113" xr:uid="{00000000-0005-0000-0000-0000AF320000}"/>
    <cellStyle name="Migliaia 11 2 2 2 2 2" xfId="18931" xr:uid="{00000000-0005-0000-0000-0000B0320000}"/>
    <cellStyle name="Migliaia 11 2 2 2 2 3" xfId="24233" xr:uid="{00000000-0005-0000-0000-0000B1320000}"/>
    <cellStyle name="Migliaia 11 2 2 2 3" xfId="16280" xr:uid="{00000000-0005-0000-0000-0000B2320000}"/>
    <cellStyle name="Migliaia 11 2 2 2 4" xfId="21582" xr:uid="{00000000-0005-0000-0000-0000B3320000}"/>
    <cellStyle name="Migliaia 11 2 2 3" xfId="11906" xr:uid="{00000000-0005-0000-0000-0000B4320000}"/>
    <cellStyle name="Migliaia 11 2 2 3 2" xfId="15467" xr:uid="{00000000-0005-0000-0000-0000B5320000}"/>
    <cellStyle name="Migliaia 11 2 2 3 2 2" xfId="20813" xr:uid="{00000000-0005-0000-0000-0000B6320000}"/>
    <cellStyle name="Migliaia 11 2 2 3 2 3" xfId="26115" xr:uid="{00000000-0005-0000-0000-0000B7320000}"/>
    <cellStyle name="Migliaia 11 2 2 3 3" xfId="18162" xr:uid="{00000000-0005-0000-0000-0000B8320000}"/>
    <cellStyle name="Migliaia 11 2 2 3 4" xfId="23464" xr:uid="{00000000-0005-0000-0000-0000B9320000}"/>
    <cellStyle name="Migliaia 11 2 3" xfId="2386" xr:uid="{00000000-0005-0000-0000-0000BA320000}"/>
    <cellStyle name="Migliaia 11 2 3 2" xfId="11907" xr:uid="{00000000-0005-0000-0000-0000BB320000}"/>
    <cellStyle name="Migliaia 11 2 3 2 2" xfId="15468" xr:uid="{00000000-0005-0000-0000-0000BC320000}"/>
    <cellStyle name="Migliaia 11 2 3 2 2 2" xfId="20814" xr:uid="{00000000-0005-0000-0000-0000BD320000}"/>
    <cellStyle name="Migliaia 11 2 3 2 2 3" xfId="26116" xr:uid="{00000000-0005-0000-0000-0000BE320000}"/>
    <cellStyle name="Migliaia 11 2 3 2 3" xfId="18163" xr:uid="{00000000-0005-0000-0000-0000BF320000}"/>
    <cellStyle name="Migliaia 11 2 3 2 4" xfId="23465" xr:uid="{00000000-0005-0000-0000-0000C0320000}"/>
    <cellStyle name="Migliaia 11 2 3 3" xfId="13114" xr:uid="{00000000-0005-0000-0000-0000C1320000}"/>
    <cellStyle name="Migliaia 11 2 3 3 2" xfId="18932" xr:uid="{00000000-0005-0000-0000-0000C2320000}"/>
    <cellStyle name="Migliaia 11 2 3 3 3" xfId="24234" xr:uid="{00000000-0005-0000-0000-0000C3320000}"/>
    <cellStyle name="Migliaia 11 2 3 4" xfId="16281" xr:uid="{00000000-0005-0000-0000-0000C4320000}"/>
    <cellStyle name="Migliaia 11 2 3 5" xfId="21583" xr:uid="{00000000-0005-0000-0000-0000C5320000}"/>
    <cellStyle name="Migliaia 11 2 4" xfId="2387" xr:uid="{00000000-0005-0000-0000-0000C6320000}"/>
    <cellStyle name="Migliaia 11 2 4 2" xfId="13115" xr:uid="{00000000-0005-0000-0000-0000C7320000}"/>
    <cellStyle name="Migliaia 11 2 4 2 2" xfId="18933" xr:uid="{00000000-0005-0000-0000-0000C8320000}"/>
    <cellStyle name="Migliaia 11 2 4 2 3" xfId="24235" xr:uid="{00000000-0005-0000-0000-0000C9320000}"/>
    <cellStyle name="Migliaia 11 2 4 3" xfId="16282" xr:uid="{00000000-0005-0000-0000-0000CA320000}"/>
    <cellStyle name="Migliaia 11 2 4 4" xfId="21584" xr:uid="{00000000-0005-0000-0000-0000CB320000}"/>
    <cellStyle name="Migliaia 11 2 5" xfId="2388" xr:uid="{00000000-0005-0000-0000-0000CC320000}"/>
    <cellStyle name="Migliaia 11 2 5 2" xfId="13116" xr:uid="{00000000-0005-0000-0000-0000CD320000}"/>
    <cellStyle name="Migliaia 11 2 5 2 2" xfId="18934" xr:uid="{00000000-0005-0000-0000-0000CE320000}"/>
    <cellStyle name="Migliaia 11 2 5 2 3" xfId="24236" xr:uid="{00000000-0005-0000-0000-0000CF320000}"/>
    <cellStyle name="Migliaia 11 2 5 3" xfId="16283" xr:uid="{00000000-0005-0000-0000-0000D0320000}"/>
    <cellStyle name="Migliaia 11 2 5 4" xfId="21585" xr:uid="{00000000-0005-0000-0000-0000D1320000}"/>
    <cellStyle name="Migliaia 11 2 6" xfId="2389" xr:uid="{00000000-0005-0000-0000-0000D2320000}"/>
    <cellStyle name="Migliaia 11 2 6 2" xfId="13117" xr:uid="{00000000-0005-0000-0000-0000D3320000}"/>
    <cellStyle name="Migliaia 11 2 6 2 2" xfId="18935" xr:uid="{00000000-0005-0000-0000-0000D4320000}"/>
    <cellStyle name="Migliaia 11 2 6 2 3" xfId="24237" xr:uid="{00000000-0005-0000-0000-0000D5320000}"/>
    <cellStyle name="Migliaia 11 2 6 3" xfId="16284" xr:uid="{00000000-0005-0000-0000-0000D6320000}"/>
    <cellStyle name="Migliaia 11 2 6 4" xfId="21586" xr:uid="{00000000-0005-0000-0000-0000D7320000}"/>
    <cellStyle name="Migliaia 11 2 7" xfId="2383" xr:uid="{00000000-0005-0000-0000-0000D8320000}"/>
    <cellStyle name="Migliaia 11 3" xfId="2390" xr:uid="{00000000-0005-0000-0000-0000D9320000}"/>
    <cellStyle name="Migliaia 11 3 2" xfId="2391" xr:uid="{00000000-0005-0000-0000-0000DA320000}"/>
    <cellStyle name="Migliaia 11 3 2 2" xfId="2392" xr:uid="{00000000-0005-0000-0000-0000DB320000}"/>
    <cellStyle name="Migliaia 11 3 2 2 2" xfId="2393" xr:uid="{00000000-0005-0000-0000-0000DC320000}"/>
    <cellStyle name="Migliaia 11 3 2 2 2 2" xfId="13118" xr:uid="{00000000-0005-0000-0000-0000DD320000}"/>
    <cellStyle name="Migliaia 11 3 2 2 2 2 2" xfId="18936" xr:uid="{00000000-0005-0000-0000-0000DE320000}"/>
    <cellStyle name="Migliaia 11 3 2 2 2 2 3" xfId="24238" xr:uid="{00000000-0005-0000-0000-0000DF320000}"/>
    <cellStyle name="Migliaia 11 3 2 2 2 3" xfId="16285" xr:uid="{00000000-0005-0000-0000-0000E0320000}"/>
    <cellStyle name="Migliaia 11 3 2 2 2 4" xfId="21587" xr:uid="{00000000-0005-0000-0000-0000E1320000}"/>
    <cellStyle name="Migliaia 11 3 2 3" xfId="2394" xr:uid="{00000000-0005-0000-0000-0000E2320000}"/>
    <cellStyle name="Migliaia 11 3 2 3 2" xfId="13119" xr:uid="{00000000-0005-0000-0000-0000E3320000}"/>
    <cellStyle name="Migliaia 11 3 2 3 2 2" xfId="18937" xr:uid="{00000000-0005-0000-0000-0000E4320000}"/>
    <cellStyle name="Migliaia 11 3 2 3 2 3" xfId="24239" xr:uid="{00000000-0005-0000-0000-0000E5320000}"/>
    <cellStyle name="Migliaia 11 3 2 3 3" xfId="16286" xr:uid="{00000000-0005-0000-0000-0000E6320000}"/>
    <cellStyle name="Migliaia 11 3 2 3 4" xfId="21588" xr:uid="{00000000-0005-0000-0000-0000E7320000}"/>
    <cellStyle name="Migliaia 11 3 2 4" xfId="2395" xr:uid="{00000000-0005-0000-0000-0000E8320000}"/>
    <cellStyle name="Migliaia 11 3 2 4 2" xfId="13120" xr:uid="{00000000-0005-0000-0000-0000E9320000}"/>
    <cellStyle name="Migliaia 11 3 2 4 2 2" xfId="18938" xr:uid="{00000000-0005-0000-0000-0000EA320000}"/>
    <cellStyle name="Migliaia 11 3 2 4 2 3" xfId="24240" xr:uid="{00000000-0005-0000-0000-0000EB320000}"/>
    <cellStyle name="Migliaia 11 3 2 4 3" xfId="16287" xr:uid="{00000000-0005-0000-0000-0000EC320000}"/>
    <cellStyle name="Migliaia 11 3 2 4 4" xfId="21589" xr:uid="{00000000-0005-0000-0000-0000ED320000}"/>
    <cellStyle name="Migliaia 11 3 2 5" xfId="2396" xr:uid="{00000000-0005-0000-0000-0000EE320000}"/>
    <cellStyle name="Migliaia 11 3 2 5 2" xfId="13121" xr:uid="{00000000-0005-0000-0000-0000EF320000}"/>
    <cellStyle name="Migliaia 11 3 2 5 2 2" xfId="18939" xr:uid="{00000000-0005-0000-0000-0000F0320000}"/>
    <cellStyle name="Migliaia 11 3 2 5 2 3" xfId="24241" xr:uid="{00000000-0005-0000-0000-0000F1320000}"/>
    <cellStyle name="Migliaia 11 3 2 5 3" xfId="16288" xr:uid="{00000000-0005-0000-0000-0000F2320000}"/>
    <cellStyle name="Migliaia 11 3 2 5 4" xfId="21590" xr:uid="{00000000-0005-0000-0000-0000F3320000}"/>
    <cellStyle name="Migliaia 11 3 2 6" xfId="2397" xr:uid="{00000000-0005-0000-0000-0000F4320000}"/>
    <cellStyle name="Migliaia 11 3 2 6 2" xfId="13122" xr:uid="{00000000-0005-0000-0000-0000F5320000}"/>
    <cellStyle name="Migliaia 11 3 2 6 2 2" xfId="18940" xr:uid="{00000000-0005-0000-0000-0000F6320000}"/>
    <cellStyle name="Migliaia 11 3 2 6 2 3" xfId="24242" xr:uid="{00000000-0005-0000-0000-0000F7320000}"/>
    <cellStyle name="Migliaia 11 3 2 6 3" xfId="16289" xr:uid="{00000000-0005-0000-0000-0000F8320000}"/>
    <cellStyle name="Migliaia 11 3 2 6 4" xfId="21591" xr:uid="{00000000-0005-0000-0000-0000F9320000}"/>
    <cellStyle name="Migliaia 11 3 3" xfId="2398" xr:uid="{00000000-0005-0000-0000-0000FA320000}"/>
    <cellStyle name="Migliaia 11 3 3 2" xfId="2399" xr:uid="{00000000-0005-0000-0000-0000FB320000}"/>
    <cellStyle name="Migliaia 11 3 3 2 2" xfId="13124" xr:uid="{00000000-0005-0000-0000-0000FC320000}"/>
    <cellStyle name="Migliaia 11 3 3 2 2 2" xfId="18942" xr:uid="{00000000-0005-0000-0000-0000FD320000}"/>
    <cellStyle name="Migliaia 11 3 3 2 2 3" xfId="24244" xr:uid="{00000000-0005-0000-0000-0000FE320000}"/>
    <cellStyle name="Migliaia 11 3 3 2 3" xfId="16291" xr:uid="{00000000-0005-0000-0000-0000FF320000}"/>
    <cellStyle name="Migliaia 11 3 3 2 4" xfId="21593" xr:uid="{00000000-0005-0000-0000-000000330000}"/>
    <cellStyle name="Migliaia 11 3 3 3" xfId="2400" xr:uid="{00000000-0005-0000-0000-000001330000}"/>
    <cellStyle name="Migliaia 11 3 3 3 2" xfId="13125" xr:uid="{00000000-0005-0000-0000-000002330000}"/>
    <cellStyle name="Migliaia 11 3 3 3 2 2" xfId="18943" xr:uid="{00000000-0005-0000-0000-000003330000}"/>
    <cellStyle name="Migliaia 11 3 3 3 2 3" xfId="24245" xr:uid="{00000000-0005-0000-0000-000004330000}"/>
    <cellStyle name="Migliaia 11 3 3 3 3" xfId="16292" xr:uid="{00000000-0005-0000-0000-000005330000}"/>
    <cellStyle name="Migliaia 11 3 3 3 4" xfId="21594" xr:uid="{00000000-0005-0000-0000-000006330000}"/>
    <cellStyle name="Migliaia 11 3 3 4" xfId="2401" xr:uid="{00000000-0005-0000-0000-000007330000}"/>
    <cellStyle name="Migliaia 11 3 3 4 2" xfId="13126" xr:uid="{00000000-0005-0000-0000-000008330000}"/>
    <cellStyle name="Migliaia 11 3 3 4 2 2" xfId="18944" xr:uid="{00000000-0005-0000-0000-000009330000}"/>
    <cellStyle name="Migliaia 11 3 3 4 2 3" xfId="24246" xr:uid="{00000000-0005-0000-0000-00000A330000}"/>
    <cellStyle name="Migliaia 11 3 3 4 3" xfId="16293" xr:uid="{00000000-0005-0000-0000-00000B330000}"/>
    <cellStyle name="Migliaia 11 3 3 4 4" xfId="21595" xr:uid="{00000000-0005-0000-0000-00000C330000}"/>
    <cellStyle name="Migliaia 11 3 3 5" xfId="2402" xr:uid="{00000000-0005-0000-0000-00000D330000}"/>
    <cellStyle name="Migliaia 11 3 3 5 2" xfId="13127" xr:uid="{00000000-0005-0000-0000-00000E330000}"/>
    <cellStyle name="Migliaia 11 3 3 5 2 2" xfId="18945" xr:uid="{00000000-0005-0000-0000-00000F330000}"/>
    <cellStyle name="Migliaia 11 3 3 5 2 3" xfId="24247" xr:uid="{00000000-0005-0000-0000-000010330000}"/>
    <cellStyle name="Migliaia 11 3 3 5 3" xfId="16294" xr:uid="{00000000-0005-0000-0000-000011330000}"/>
    <cellStyle name="Migliaia 11 3 3 5 4" xfId="21596" xr:uid="{00000000-0005-0000-0000-000012330000}"/>
    <cellStyle name="Migliaia 11 3 3 6" xfId="13123" xr:uid="{00000000-0005-0000-0000-000013330000}"/>
    <cellStyle name="Migliaia 11 3 3 6 2" xfId="18941" xr:uid="{00000000-0005-0000-0000-000014330000}"/>
    <cellStyle name="Migliaia 11 3 3 6 3" xfId="24243" xr:uid="{00000000-0005-0000-0000-000015330000}"/>
    <cellStyle name="Migliaia 11 3 3 7" xfId="16290" xr:uid="{00000000-0005-0000-0000-000016330000}"/>
    <cellStyle name="Migliaia 11 3 3 8" xfId="21592" xr:uid="{00000000-0005-0000-0000-000017330000}"/>
    <cellStyle name="Migliaia 11 3 4" xfId="2403" xr:uid="{00000000-0005-0000-0000-000018330000}"/>
    <cellStyle name="Migliaia 11 3 4 2" xfId="11908" xr:uid="{00000000-0005-0000-0000-000019330000}"/>
    <cellStyle name="Migliaia 11 3 4 3" xfId="11909" xr:uid="{00000000-0005-0000-0000-00001A330000}"/>
    <cellStyle name="Migliaia 11 3 4 3 2" xfId="15469" xr:uid="{00000000-0005-0000-0000-00001B330000}"/>
    <cellStyle name="Migliaia 11 3 4 3 2 2" xfId="20815" xr:uid="{00000000-0005-0000-0000-00001C330000}"/>
    <cellStyle name="Migliaia 11 3 4 3 2 3" xfId="26117" xr:uid="{00000000-0005-0000-0000-00001D330000}"/>
    <cellStyle name="Migliaia 11 3 4 3 3" xfId="18164" xr:uid="{00000000-0005-0000-0000-00001E330000}"/>
    <cellStyle name="Migliaia 11 3 4 3 4" xfId="23466" xr:uid="{00000000-0005-0000-0000-00001F330000}"/>
    <cellStyle name="Migliaia 11 3 4 4" xfId="13128" xr:uid="{00000000-0005-0000-0000-000020330000}"/>
    <cellStyle name="Migliaia 11 3 4 4 2" xfId="18946" xr:uid="{00000000-0005-0000-0000-000021330000}"/>
    <cellStyle name="Migliaia 11 3 4 4 3" xfId="24248" xr:uid="{00000000-0005-0000-0000-000022330000}"/>
    <cellStyle name="Migliaia 11 3 4 5" xfId="16295" xr:uid="{00000000-0005-0000-0000-000023330000}"/>
    <cellStyle name="Migliaia 11 3 4 6" xfId="21597" xr:uid="{00000000-0005-0000-0000-000024330000}"/>
    <cellStyle name="Migliaia 11 3 5" xfId="2404" xr:uid="{00000000-0005-0000-0000-000025330000}"/>
    <cellStyle name="Migliaia 11 3 5 2" xfId="11910" xr:uid="{00000000-0005-0000-0000-000026330000}"/>
    <cellStyle name="Migliaia 11 3 5 2 2" xfId="15470" xr:uid="{00000000-0005-0000-0000-000027330000}"/>
    <cellStyle name="Migliaia 11 3 5 2 2 2" xfId="20816" xr:uid="{00000000-0005-0000-0000-000028330000}"/>
    <cellStyle name="Migliaia 11 3 5 2 2 3" xfId="26118" xr:uid="{00000000-0005-0000-0000-000029330000}"/>
    <cellStyle name="Migliaia 11 3 5 2 3" xfId="18165" xr:uid="{00000000-0005-0000-0000-00002A330000}"/>
    <cellStyle name="Migliaia 11 3 5 2 4" xfId="23467" xr:uid="{00000000-0005-0000-0000-00002B330000}"/>
    <cellStyle name="Migliaia 11 3 5 3" xfId="13129" xr:uid="{00000000-0005-0000-0000-00002C330000}"/>
    <cellStyle name="Migliaia 11 3 5 3 2" xfId="18947" xr:uid="{00000000-0005-0000-0000-00002D330000}"/>
    <cellStyle name="Migliaia 11 3 5 3 3" xfId="24249" xr:uid="{00000000-0005-0000-0000-00002E330000}"/>
    <cellStyle name="Migliaia 11 3 5 4" xfId="16296" xr:uid="{00000000-0005-0000-0000-00002F330000}"/>
    <cellStyle name="Migliaia 11 3 5 5" xfId="21598" xr:uid="{00000000-0005-0000-0000-000030330000}"/>
    <cellStyle name="Migliaia 11 3 6" xfId="2405" xr:uid="{00000000-0005-0000-0000-000031330000}"/>
    <cellStyle name="Migliaia 11 3 6 2" xfId="13130" xr:uid="{00000000-0005-0000-0000-000032330000}"/>
    <cellStyle name="Migliaia 11 3 6 2 2" xfId="18948" xr:uid="{00000000-0005-0000-0000-000033330000}"/>
    <cellStyle name="Migliaia 11 3 6 2 3" xfId="24250" xr:uid="{00000000-0005-0000-0000-000034330000}"/>
    <cellStyle name="Migliaia 11 3 6 3" xfId="16297" xr:uid="{00000000-0005-0000-0000-000035330000}"/>
    <cellStyle name="Migliaia 11 3 6 4" xfId="21599" xr:uid="{00000000-0005-0000-0000-000036330000}"/>
    <cellStyle name="Migliaia 11 3 7" xfId="2406" xr:uid="{00000000-0005-0000-0000-000037330000}"/>
    <cellStyle name="Migliaia 11 3 7 2" xfId="13131" xr:uid="{00000000-0005-0000-0000-000038330000}"/>
    <cellStyle name="Migliaia 11 3 7 2 2" xfId="18949" xr:uid="{00000000-0005-0000-0000-000039330000}"/>
    <cellStyle name="Migliaia 11 3 7 2 3" xfId="24251" xr:uid="{00000000-0005-0000-0000-00003A330000}"/>
    <cellStyle name="Migliaia 11 3 7 3" xfId="16298" xr:uid="{00000000-0005-0000-0000-00003B330000}"/>
    <cellStyle name="Migliaia 11 3 7 4" xfId="21600" xr:uid="{00000000-0005-0000-0000-00003C330000}"/>
    <cellStyle name="Migliaia 11 3 8" xfId="2407" xr:uid="{00000000-0005-0000-0000-00003D330000}"/>
    <cellStyle name="Migliaia 11 3 8 2" xfId="13132" xr:uid="{00000000-0005-0000-0000-00003E330000}"/>
    <cellStyle name="Migliaia 11 3 8 2 2" xfId="18950" xr:uid="{00000000-0005-0000-0000-00003F330000}"/>
    <cellStyle name="Migliaia 11 3 8 2 3" xfId="24252" xr:uid="{00000000-0005-0000-0000-000040330000}"/>
    <cellStyle name="Migliaia 11 3 8 3" xfId="16299" xr:uid="{00000000-0005-0000-0000-000041330000}"/>
    <cellStyle name="Migliaia 11 3 8 4" xfId="21601" xr:uid="{00000000-0005-0000-0000-000042330000}"/>
    <cellStyle name="Migliaia 11 4" xfId="2408" xr:uid="{00000000-0005-0000-0000-000043330000}"/>
    <cellStyle name="Migliaia 11 4 2" xfId="2409" xr:uid="{00000000-0005-0000-0000-000044330000}"/>
    <cellStyle name="Migliaia 11 4 2 2" xfId="2410" xr:uid="{00000000-0005-0000-0000-000045330000}"/>
    <cellStyle name="Migliaia 11 4 2 2 2" xfId="13133" xr:uid="{00000000-0005-0000-0000-000046330000}"/>
    <cellStyle name="Migliaia 11 4 2 2 2 2" xfId="18951" xr:uid="{00000000-0005-0000-0000-000047330000}"/>
    <cellStyle name="Migliaia 11 4 2 2 2 3" xfId="24253" xr:uid="{00000000-0005-0000-0000-000048330000}"/>
    <cellStyle name="Migliaia 11 4 2 2 3" xfId="16300" xr:uid="{00000000-0005-0000-0000-000049330000}"/>
    <cellStyle name="Migliaia 11 4 2 2 4" xfId="21602" xr:uid="{00000000-0005-0000-0000-00004A330000}"/>
    <cellStyle name="Migliaia 11 4 2 3" xfId="2411" xr:uid="{00000000-0005-0000-0000-00004B330000}"/>
    <cellStyle name="Migliaia 11 4 2 3 2" xfId="13134" xr:uid="{00000000-0005-0000-0000-00004C330000}"/>
    <cellStyle name="Migliaia 11 4 2 3 2 2" xfId="18952" xr:uid="{00000000-0005-0000-0000-00004D330000}"/>
    <cellStyle name="Migliaia 11 4 2 3 2 3" xfId="24254" xr:uid="{00000000-0005-0000-0000-00004E330000}"/>
    <cellStyle name="Migliaia 11 4 2 3 3" xfId="16301" xr:uid="{00000000-0005-0000-0000-00004F330000}"/>
    <cellStyle name="Migliaia 11 4 2 3 4" xfId="21603" xr:uid="{00000000-0005-0000-0000-000050330000}"/>
    <cellStyle name="Migliaia 11 4 3" xfId="2412" xr:uid="{00000000-0005-0000-0000-000051330000}"/>
    <cellStyle name="Migliaia 11 4 3 2" xfId="13135" xr:uid="{00000000-0005-0000-0000-000052330000}"/>
    <cellStyle name="Migliaia 11 4 3 2 2" xfId="18953" xr:uid="{00000000-0005-0000-0000-000053330000}"/>
    <cellStyle name="Migliaia 11 4 3 2 3" xfId="24255" xr:uid="{00000000-0005-0000-0000-000054330000}"/>
    <cellStyle name="Migliaia 11 4 3 3" xfId="16302" xr:uid="{00000000-0005-0000-0000-000055330000}"/>
    <cellStyle name="Migliaia 11 4 3 4" xfId="21604" xr:uid="{00000000-0005-0000-0000-000056330000}"/>
    <cellStyle name="Migliaia 11 4 4" xfId="2413" xr:uid="{00000000-0005-0000-0000-000057330000}"/>
    <cellStyle name="Migliaia 11 4 4 2" xfId="13136" xr:uid="{00000000-0005-0000-0000-000058330000}"/>
    <cellStyle name="Migliaia 11 4 4 2 2" xfId="18954" xr:uid="{00000000-0005-0000-0000-000059330000}"/>
    <cellStyle name="Migliaia 11 4 4 2 3" xfId="24256" xr:uid="{00000000-0005-0000-0000-00005A330000}"/>
    <cellStyle name="Migliaia 11 4 4 3" xfId="16303" xr:uid="{00000000-0005-0000-0000-00005B330000}"/>
    <cellStyle name="Migliaia 11 4 4 4" xfId="21605" xr:uid="{00000000-0005-0000-0000-00005C330000}"/>
    <cellStyle name="Migliaia 11 4 5" xfId="2414" xr:uid="{00000000-0005-0000-0000-00005D330000}"/>
    <cellStyle name="Migliaia 11 4 5 2" xfId="13137" xr:uid="{00000000-0005-0000-0000-00005E330000}"/>
    <cellStyle name="Migliaia 11 4 5 2 2" xfId="18955" xr:uid="{00000000-0005-0000-0000-00005F330000}"/>
    <cellStyle name="Migliaia 11 4 5 2 3" xfId="24257" xr:uid="{00000000-0005-0000-0000-000060330000}"/>
    <cellStyle name="Migliaia 11 4 5 3" xfId="16304" xr:uid="{00000000-0005-0000-0000-000061330000}"/>
    <cellStyle name="Migliaia 11 4 5 4" xfId="21606" xr:uid="{00000000-0005-0000-0000-000062330000}"/>
    <cellStyle name="Migliaia 11 4 6" xfId="2415" xr:uid="{00000000-0005-0000-0000-000063330000}"/>
    <cellStyle name="Migliaia 11 4 6 2" xfId="13138" xr:uid="{00000000-0005-0000-0000-000064330000}"/>
    <cellStyle name="Migliaia 11 4 6 2 2" xfId="18956" xr:uid="{00000000-0005-0000-0000-000065330000}"/>
    <cellStyle name="Migliaia 11 4 6 2 3" xfId="24258" xr:uid="{00000000-0005-0000-0000-000066330000}"/>
    <cellStyle name="Migliaia 11 4 6 3" xfId="16305" xr:uid="{00000000-0005-0000-0000-000067330000}"/>
    <cellStyle name="Migliaia 11 4 6 4" xfId="21607" xr:uid="{00000000-0005-0000-0000-000068330000}"/>
    <cellStyle name="Migliaia 11 4 7" xfId="2416" xr:uid="{00000000-0005-0000-0000-000069330000}"/>
    <cellStyle name="Migliaia 11 4 7 2" xfId="13139" xr:uid="{00000000-0005-0000-0000-00006A330000}"/>
    <cellStyle name="Migliaia 11 4 7 2 2" xfId="18957" xr:uid="{00000000-0005-0000-0000-00006B330000}"/>
    <cellStyle name="Migliaia 11 4 7 2 3" xfId="24259" xr:uid="{00000000-0005-0000-0000-00006C330000}"/>
    <cellStyle name="Migliaia 11 4 7 3" xfId="16306" xr:uid="{00000000-0005-0000-0000-00006D330000}"/>
    <cellStyle name="Migliaia 11 4 7 4" xfId="21608" xr:uid="{00000000-0005-0000-0000-00006E330000}"/>
    <cellStyle name="Migliaia 11 5" xfId="2417" xr:uid="{00000000-0005-0000-0000-00006F330000}"/>
    <cellStyle name="Migliaia 11 5 2" xfId="2418" xr:uid="{00000000-0005-0000-0000-000070330000}"/>
    <cellStyle name="Migliaia 11 5 2 2" xfId="13140" xr:uid="{00000000-0005-0000-0000-000071330000}"/>
    <cellStyle name="Migliaia 11 5 2 2 2" xfId="18958" xr:uid="{00000000-0005-0000-0000-000072330000}"/>
    <cellStyle name="Migliaia 11 5 2 2 3" xfId="24260" xr:uid="{00000000-0005-0000-0000-000073330000}"/>
    <cellStyle name="Migliaia 11 5 2 3" xfId="16307" xr:uid="{00000000-0005-0000-0000-000074330000}"/>
    <cellStyle name="Migliaia 11 5 2 4" xfId="21609" xr:uid="{00000000-0005-0000-0000-000075330000}"/>
    <cellStyle name="Migliaia 11 5 3" xfId="2419" xr:uid="{00000000-0005-0000-0000-000076330000}"/>
    <cellStyle name="Migliaia 11 5 3 2" xfId="13141" xr:uid="{00000000-0005-0000-0000-000077330000}"/>
    <cellStyle name="Migliaia 11 5 3 2 2" xfId="18959" xr:uid="{00000000-0005-0000-0000-000078330000}"/>
    <cellStyle name="Migliaia 11 5 3 2 3" xfId="24261" xr:uid="{00000000-0005-0000-0000-000079330000}"/>
    <cellStyle name="Migliaia 11 5 3 3" xfId="16308" xr:uid="{00000000-0005-0000-0000-00007A330000}"/>
    <cellStyle name="Migliaia 11 5 3 4" xfId="21610" xr:uid="{00000000-0005-0000-0000-00007B330000}"/>
    <cellStyle name="Migliaia 11 5 4" xfId="2420" xr:uid="{00000000-0005-0000-0000-00007C330000}"/>
    <cellStyle name="Migliaia 11 5 4 2" xfId="13142" xr:uid="{00000000-0005-0000-0000-00007D330000}"/>
    <cellStyle name="Migliaia 11 5 4 2 2" xfId="18960" xr:uid="{00000000-0005-0000-0000-00007E330000}"/>
    <cellStyle name="Migliaia 11 5 4 2 3" xfId="24262" xr:uid="{00000000-0005-0000-0000-00007F330000}"/>
    <cellStyle name="Migliaia 11 5 4 3" xfId="16309" xr:uid="{00000000-0005-0000-0000-000080330000}"/>
    <cellStyle name="Migliaia 11 5 4 4" xfId="21611" xr:uid="{00000000-0005-0000-0000-000081330000}"/>
    <cellStyle name="Migliaia 11 5 5" xfId="2421" xr:uid="{00000000-0005-0000-0000-000082330000}"/>
    <cellStyle name="Migliaia 11 5 5 2" xfId="13143" xr:uid="{00000000-0005-0000-0000-000083330000}"/>
    <cellStyle name="Migliaia 11 5 5 2 2" xfId="18961" xr:uid="{00000000-0005-0000-0000-000084330000}"/>
    <cellStyle name="Migliaia 11 5 5 2 3" xfId="24263" xr:uid="{00000000-0005-0000-0000-000085330000}"/>
    <cellStyle name="Migliaia 11 5 5 3" xfId="16310" xr:uid="{00000000-0005-0000-0000-000086330000}"/>
    <cellStyle name="Migliaia 11 5 5 4" xfId="21612" xr:uid="{00000000-0005-0000-0000-000087330000}"/>
    <cellStyle name="Migliaia 11 5 6" xfId="2422" xr:uid="{00000000-0005-0000-0000-000088330000}"/>
    <cellStyle name="Migliaia 11 5 6 2" xfId="13144" xr:uid="{00000000-0005-0000-0000-000089330000}"/>
    <cellStyle name="Migliaia 11 5 6 2 2" xfId="18962" xr:uid="{00000000-0005-0000-0000-00008A330000}"/>
    <cellStyle name="Migliaia 11 5 6 2 3" xfId="24264" xr:uid="{00000000-0005-0000-0000-00008B330000}"/>
    <cellStyle name="Migliaia 11 5 6 3" xfId="16311" xr:uid="{00000000-0005-0000-0000-00008C330000}"/>
    <cellStyle name="Migliaia 11 5 6 4" xfId="21613" xr:uid="{00000000-0005-0000-0000-00008D330000}"/>
    <cellStyle name="Migliaia 11 6" xfId="2423" xr:uid="{00000000-0005-0000-0000-00008E330000}"/>
    <cellStyle name="Migliaia 11 6 2" xfId="11911" xr:uid="{00000000-0005-0000-0000-00008F330000}"/>
    <cellStyle name="Migliaia 11 6 3" xfId="11912" xr:uid="{00000000-0005-0000-0000-000090330000}"/>
    <cellStyle name="Migliaia 11 6 3 2" xfId="15471" xr:uid="{00000000-0005-0000-0000-000091330000}"/>
    <cellStyle name="Migliaia 11 6 3 2 2" xfId="20817" xr:uid="{00000000-0005-0000-0000-000092330000}"/>
    <cellStyle name="Migliaia 11 6 3 2 3" xfId="26119" xr:uid="{00000000-0005-0000-0000-000093330000}"/>
    <cellStyle name="Migliaia 11 6 3 3" xfId="18166" xr:uid="{00000000-0005-0000-0000-000094330000}"/>
    <cellStyle name="Migliaia 11 6 3 4" xfId="23468" xr:uid="{00000000-0005-0000-0000-000095330000}"/>
    <cellStyle name="Migliaia 11 6 4" xfId="13145" xr:uid="{00000000-0005-0000-0000-000096330000}"/>
    <cellStyle name="Migliaia 11 6 4 2" xfId="18963" xr:uid="{00000000-0005-0000-0000-000097330000}"/>
    <cellStyle name="Migliaia 11 6 4 3" xfId="24265" xr:uid="{00000000-0005-0000-0000-000098330000}"/>
    <cellStyle name="Migliaia 11 6 5" xfId="16312" xr:uid="{00000000-0005-0000-0000-000099330000}"/>
    <cellStyle name="Migliaia 11 6 6" xfId="21614" xr:uid="{00000000-0005-0000-0000-00009A330000}"/>
    <cellStyle name="Migliaia 11 7" xfId="2424" xr:uid="{00000000-0005-0000-0000-00009B330000}"/>
    <cellStyle name="Migliaia 11 7 2" xfId="11913" xr:uid="{00000000-0005-0000-0000-00009C330000}"/>
    <cellStyle name="Migliaia 11 7 2 2" xfId="15472" xr:uid="{00000000-0005-0000-0000-00009D330000}"/>
    <cellStyle name="Migliaia 11 7 2 2 2" xfId="20818" xr:uid="{00000000-0005-0000-0000-00009E330000}"/>
    <cellStyle name="Migliaia 11 7 2 2 3" xfId="26120" xr:uid="{00000000-0005-0000-0000-00009F330000}"/>
    <cellStyle name="Migliaia 11 7 2 3" xfId="18167" xr:uid="{00000000-0005-0000-0000-0000A0330000}"/>
    <cellStyle name="Migliaia 11 7 2 4" xfId="23469" xr:uid="{00000000-0005-0000-0000-0000A1330000}"/>
    <cellStyle name="Migliaia 11 7 3" xfId="13146" xr:uid="{00000000-0005-0000-0000-0000A2330000}"/>
    <cellStyle name="Migliaia 11 7 3 2" xfId="18964" xr:uid="{00000000-0005-0000-0000-0000A3330000}"/>
    <cellStyle name="Migliaia 11 7 3 3" xfId="24266" xr:uid="{00000000-0005-0000-0000-0000A4330000}"/>
    <cellStyle name="Migliaia 11 7 4" xfId="16313" xr:uid="{00000000-0005-0000-0000-0000A5330000}"/>
    <cellStyle name="Migliaia 11 7 5" xfId="21615" xr:uid="{00000000-0005-0000-0000-0000A6330000}"/>
    <cellStyle name="Migliaia 11 8" xfId="2425" xr:uid="{00000000-0005-0000-0000-0000A7330000}"/>
    <cellStyle name="Migliaia 11 8 2" xfId="11914" xr:uid="{00000000-0005-0000-0000-0000A8330000}"/>
    <cellStyle name="Migliaia 11 8 2 2" xfId="15473" xr:uid="{00000000-0005-0000-0000-0000A9330000}"/>
    <cellStyle name="Migliaia 11 8 2 2 2" xfId="20819" xr:uid="{00000000-0005-0000-0000-0000AA330000}"/>
    <cellStyle name="Migliaia 11 8 2 2 3" xfId="26121" xr:uid="{00000000-0005-0000-0000-0000AB330000}"/>
    <cellStyle name="Migliaia 11 8 2 3" xfId="18168" xr:uid="{00000000-0005-0000-0000-0000AC330000}"/>
    <cellStyle name="Migliaia 11 8 2 4" xfId="23470" xr:uid="{00000000-0005-0000-0000-0000AD330000}"/>
    <cellStyle name="Migliaia 11 8 3" xfId="13147" xr:uid="{00000000-0005-0000-0000-0000AE330000}"/>
    <cellStyle name="Migliaia 11 8 3 2" xfId="18965" xr:uid="{00000000-0005-0000-0000-0000AF330000}"/>
    <cellStyle name="Migliaia 11 8 3 3" xfId="24267" xr:uid="{00000000-0005-0000-0000-0000B0330000}"/>
    <cellStyle name="Migliaia 11 8 4" xfId="16314" xr:uid="{00000000-0005-0000-0000-0000B1330000}"/>
    <cellStyle name="Migliaia 11 8 5" xfId="21616" xr:uid="{00000000-0005-0000-0000-0000B2330000}"/>
    <cellStyle name="Migliaia 11 9" xfId="2426" xr:uid="{00000000-0005-0000-0000-0000B3330000}"/>
    <cellStyle name="Migliaia 11 9 2" xfId="13148" xr:uid="{00000000-0005-0000-0000-0000B4330000}"/>
    <cellStyle name="Migliaia 11 9 2 2" xfId="18966" xr:uid="{00000000-0005-0000-0000-0000B5330000}"/>
    <cellStyle name="Migliaia 11 9 2 3" xfId="24268" xr:uid="{00000000-0005-0000-0000-0000B6330000}"/>
    <cellStyle name="Migliaia 11 9 3" xfId="16315" xr:uid="{00000000-0005-0000-0000-0000B7330000}"/>
    <cellStyle name="Migliaia 11 9 4" xfId="21617" xr:uid="{00000000-0005-0000-0000-0000B8330000}"/>
    <cellStyle name="Migliaia 12" xfId="248" xr:uid="{00000000-0005-0000-0000-0000B9330000}"/>
    <cellStyle name="Migliaia 12 10" xfId="13149" xr:uid="{00000000-0005-0000-0000-0000BA330000}"/>
    <cellStyle name="Migliaia 12 10 2" xfId="18967" xr:uid="{00000000-0005-0000-0000-0000BB330000}"/>
    <cellStyle name="Migliaia 12 10 3" xfId="24269" xr:uid="{00000000-0005-0000-0000-0000BC330000}"/>
    <cellStyle name="Migliaia 12 11" xfId="16316" xr:uid="{00000000-0005-0000-0000-0000BD330000}"/>
    <cellStyle name="Migliaia 12 12" xfId="21618" xr:uid="{00000000-0005-0000-0000-0000BE330000}"/>
    <cellStyle name="Migliaia 12 13" xfId="2427" xr:uid="{00000000-0005-0000-0000-0000BF330000}"/>
    <cellStyle name="Migliaia 12 2" xfId="249" xr:uid="{00000000-0005-0000-0000-0000C0330000}"/>
    <cellStyle name="Migliaia 12 2 2" xfId="2429" xr:uid="{00000000-0005-0000-0000-0000C1330000}"/>
    <cellStyle name="Migliaia 12 2 2 2" xfId="2430" xr:uid="{00000000-0005-0000-0000-0000C2330000}"/>
    <cellStyle name="Migliaia 12 2 2 2 2" xfId="13150" xr:uid="{00000000-0005-0000-0000-0000C3330000}"/>
    <cellStyle name="Migliaia 12 2 2 2 2 2" xfId="18968" xr:uid="{00000000-0005-0000-0000-0000C4330000}"/>
    <cellStyle name="Migliaia 12 2 2 2 2 3" xfId="24270" xr:uid="{00000000-0005-0000-0000-0000C5330000}"/>
    <cellStyle name="Migliaia 12 2 2 2 3" xfId="16317" xr:uid="{00000000-0005-0000-0000-0000C6330000}"/>
    <cellStyle name="Migliaia 12 2 2 2 4" xfId="21619" xr:uid="{00000000-0005-0000-0000-0000C7330000}"/>
    <cellStyle name="Migliaia 12 2 2 3" xfId="11915" xr:uid="{00000000-0005-0000-0000-0000C8330000}"/>
    <cellStyle name="Migliaia 12 2 2 3 2" xfId="15474" xr:uid="{00000000-0005-0000-0000-0000C9330000}"/>
    <cellStyle name="Migliaia 12 2 2 3 2 2" xfId="20820" xr:uid="{00000000-0005-0000-0000-0000CA330000}"/>
    <cellStyle name="Migliaia 12 2 2 3 2 3" xfId="26122" xr:uid="{00000000-0005-0000-0000-0000CB330000}"/>
    <cellStyle name="Migliaia 12 2 2 3 3" xfId="18169" xr:uid="{00000000-0005-0000-0000-0000CC330000}"/>
    <cellStyle name="Migliaia 12 2 2 3 4" xfId="23471" xr:uid="{00000000-0005-0000-0000-0000CD330000}"/>
    <cellStyle name="Migliaia 12 2 3" xfId="2431" xr:uid="{00000000-0005-0000-0000-0000CE330000}"/>
    <cellStyle name="Migliaia 12 2 3 2" xfId="11916" xr:uid="{00000000-0005-0000-0000-0000CF330000}"/>
    <cellStyle name="Migliaia 12 2 3 2 2" xfId="15475" xr:uid="{00000000-0005-0000-0000-0000D0330000}"/>
    <cellStyle name="Migliaia 12 2 3 2 2 2" xfId="20821" xr:uid="{00000000-0005-0000-0000-0000D1330000}"/>
    <cellStyle name="Migliaia 12 2 3 2 2 3" xfId="26123" xr:uid="{00000000-0005-0000-0000-0000D2330000}"/>
    <cellStyle name="Migliaia 12 2 3 2 3" xfId="18170" xr:uid="{00000000-0005-0000-0000-0000D3330000}"/>
    <cellStyle name="Migliaia 12 2 3 2 4" xfId="23472" xr:uid="{00000000-0005-0000-0000-0000D4330000}"/>
    <cellStyle name="Migliaia 12 2 3 3" xfId="13151" xr:uid="{00000000-0005-0000-0000-0000D5330000}"/>
    <cellStyle name="Migliaia 12 2 3 3 2" xfId="18969" xr:uid="{00000000-0005-0000-0000-0000D6330000}"/>
    <cellStyle name="Migliaia 12 2 3 3 3" xfId="24271" xr:uid="{00000000-0005-0000-0000-0000D7330000}"/>
    <cellStyle name="Migliaia 12 2 3 4" xfId="16318" xr:uid="{00000000-0005-0000-0000-0000D8330000}"/>
    <cellStyle name="Migliaia 12 2 3 5" xfId="21620" xr:uid="{00000000-0005-0000-0000-0000D9330000}"/>
    <cellStyle name="Migliaia 12 2 4" xfId="2432" xr:uid="{00000000-0005-0000-0000-0000DA330000}"/>
    <cellStyle name="Migliaia 12 2 4 2" xfId="13152" xr:uid="{00000000-0005-0000-0000-0000DB330000}"/>
    <cellStyle name="Migliaia 12 2 4 2 2" xfId="18970" xr:uid="{00000000-0005-0000-0000-0000DC330000}"/>
    <cellStyle name="Migliaia 12 2 4 2 3" xfId="24272" xr:uid="{00000000-0005-0000-0000-0000DD330000}"/>
    <cellStyle name="Migliaia 12 2 4 3" xfId="16319" xr:uid="{00000000-0005-0000-0000-0000DE330000}"/>
    <cellStyle name="Migliaia 12 2 4 4" xfId="21621" xr:uid="{00000000-0005-0000-0000-0000DF330000}"/>
    <cellStyle name="Migliaia 12 2 5" xfId="2433" xr:uid="{00000000-0005-0000-0000-0000E0330000}"/>
    <cellStyle name="Migliaia 12 2 5 2" xfId="13153" xr:uid="{00000000-0005-0000-0000-0000E1330000}"/>
    <cellStyle name="Migliaia 12 2 5 2 2" xfId="18971" xr:uid="{00000000-0005-0000-0000-0000E2330000}"/>
    <cellStyle name="Migliaia 12 2 5 2 3" xfId="24273" xr:uid="{00000000-0005-0000-0000-0000E3330000}"/>
    <cellStyle name="Migliaia 12 2 5 3" xfId="16320" xr:uid="{00000000-0005-0000-0000-0000E4330000}"/>
    <cellStyle name="Migliaia 12 2 5 4" xfId="21622" xr:uid="{00000000-0005-0000-0000-0000E5330000}"/>
    <cellStyle name="Migliaia 12 2 6" xfId="2434" xr:uid="{00000000-0005-0000-0000-0000E6330000}"/>
    <cellStyle name="Migliaia 12 2 6 2" xfId="13154" xr:uid="{00000000-0005-0000-0000-0000E7330000}"/>
    <cellStyle name="Migliaia 12 2 6 2 2" xfId="18972" xr:uid="{00000000-0005-0000-0000-0000E8330000}"/>
    <cellStyle name="Migliaia 12 2 6 2 3" xfId="24274" xr:uid="{00000000-0005-0000-0000-0000E9330000}"/>
    <cellStyle name="Migliaia 12 2 6 3" xfId="16321" xr:uid="{00000000-0005-0000-0000-0000EA330000}"/>
    <cellStyle name="Migliaia 12 2 6 4" xfId="21623" xr:uid="{00000000-0005-0000-0000-0000EB330000}"/>
    <cellStyle name="Migliaia 12 2 7" xfId="2428" xr:uid="{00000000-0005-0000-0000-0000EC330000}"/>
    <cellStyle name="Migliaia 12 3" xfId="2435" xr:uid="{00000000-0005-0000-0000-0000ED330000}"/>
    <cellStyle name="Migliaia 12 3 2" xfId="2436" xr:uid="{00000000-0005-0000-0000-0000EE330000}"/>
    <cellStyle name="Migliaia 12 3 2 2" xfId="2437" xr:uid="{00000000-0005-0000-0000-0000EF330000}"/>
    <cellStyle name="Migliaia 12 3 2 2 2" xfId="2438" xr:uid="{00000000-0005-0000-0000-0000F0330000}"/>
    <cellStyle name="Migliaia 12 3 2 2 2 2" xfId="13155" xr:uid="{00000000-0005-0000-0000-0000F1330000}"/>
    <cellStyle name="Migliaia 12 3 2 2 2 2 2" xfId="18973" xr:uid="{00000000-0005-0000-0000-0000F2330000}"/>
    <cellStyle name="Migliaia 12 3 2 2 2 2 3" xfId="24275" xr:uid="{00000000-0005-0000-0000-0000F3330000}"/>
    <cellStyle name="Migliaia 12 3 2 2 2 3" xfId="16322" xr:uid="{00000000-0005-0000-0000-0000F4330000}"/>
    <cellStyle name="Migliaia 12 3 2 2 2 4" xfId="21624" xr:uid="{00000000-0005-0000-0000-0000F5330000}"/>
    <cellStyle name="Migliaia 12 3 2 3" xfId="2439" xr:uid="{00000000-0005-0000-0000-0000F6330000}"/>
    <cellStyle name="Migliaia 12 3 2 3 2" xfId="13156" xr:uid="{00000000-0005-0000-0000-0000F7330000}"/>
    <cellStyle name="Migliaia 12 3 2 3 2 2" xfId="18974" xr:uid="{00000000-0005-0000-0000-0000F8330000}"/>
    <cellStyle name="Migliaia 12 3 2 3 2 3" xfId="24276" xr:uid="{00000000-0005-0000-0000-0000F9330000}"/>
    <cellStyle name="Migliaia 12 3 2 3 3" xfId="16323" xr:uid="{00000000-0005-0000-0000-0000FA330000}"/>
    <cellStyle name="Migliaia 12 3 2 3 4" xfId="21625" xr:uid="{00000000-0005-0000-0000-0000FB330000}"/>
    <cellStyle name="Migliaia 12 3 2 4" xfId="2440" xr:uid="{00000000-0005-0000-0000-0000FC330000}"/>
    <cellStyle name="Migliaia 12 3 2 4 2" xfId="13157" xr:uid="{00000000-0005-0000-0000-0000FD330000}"/>
    <cellStyle name="Migliaia 12 3 2 4 2 2" xfId="18975" xr:uid="{00000000-0005-0000-0000-0000FE330000}"/>
    <cellStyle name="Migliaia 12 3 2 4 2 3" xfId="24277" xr:uid="{00000000-0005-0000-0000-0000FF330000}"/>
    <cellStyle name="Migliaia 12 3 2 4 3" xfId="16324" xr:uid="{00000000-0005-0000-0000-000000340000}"/>
    <cellStyle name="Migliaia 12 3 2 4 4" xfId="21626" xr:uid="{00000000-0005-0000-0000-000001340000}"/>
    <cellStyle name="Migliaia 12 3 2 5" xfId="2441" xr:uid="{00000000-0005-0000-0000-000002340000}"/>
    <cellStyle name="Migliaia 12 3 2 5 2" xfId="13158" xr:uid="{00000000-0005-0000-0000-000003340000}"/>
    <cellStyle name="Migliaia 12 3 2 5 2 2" xfId="18976" xr:uid="{00000000-0005-0000-0000-000004340000}"/>
    <cellStyle name="Migliaia 12 3 2 5 2 3" xfId="24278" xr:uid="{00000000-0005-0000-0000-000005340000}"/>
    <cellStyle name="Migliaia 12 3 2 5 3" xfId="16325" xr:uid="{00000000-0005-0000-0000-000006340000}"/>
    <cellStyle name="Migliaia 12 3 2 5 4" xfId="21627" xr:uid="{00000000-0005-0000-0000-000007340000}"/>
    <cellStyle name="Migliaia 12 3 2 6" xfId="2442" xr:uid="{00000000-0005-0000-0000-000008340000}"/>
    <cellStyle name="Migliaia 12 3 2 6 2" xfId="13159" xr:uid="{00000000-0005-0000-0000-000009340000}"/>
    <cellStyle name="Migliaia 12 3 2 6 2 2" xfId="18977" xr:uid="{00000000-0005-0000-0000-00000A340000}"/>
    <cellStyle name="Migliaia 12 3 2 6 2 3" xfId="24279" xr:uid="{00000000-0005-0000-0000-00000B340000}"/>
    <cellStyle name="Migliaia 12 3 2 6 3" xfId="16326" xr:uid="{00000000-0005-0000-0000-00000C340000}"/>
    <cellStyle name="Migliaia 12 3 2 6 4" xfId="21628" xr:uid="{00000000-0005-0000-0000-00000D340000}"/>
    <cellStyle name="Migliaia 12 3 3" xfId="2443" xr:uid="{00000000-0005-0000-0000-00000E340000}"/>
    <cellStyle name="Migliaia 12 3 3 2" xfId="2444" xr:uid="{00000000-0005-0000-0000-00000F340000}"/>
    <cellStyle name="Migliaia 12 3 3 2 2" xfId="13161" xr:uid="{00000000-0005-0000-0000-000010340000}"/>
    <cellStyle name="Migliaia 12 3 3 2 2 2" xfId="18979" xr:uid="{00000000-0005-0000-0000-000011340000}"/>
    <cellStyle name="Migliaia 12 3 3 2 2 3" xfId="24281" xr:uid="{00000000-0005-0000-0000-000012340000}"/>
    <cellStyle name="Migliaia 12 3 3 2 3" xfId="16328" xr:uid="{00000000-0005-0000-0000-000013340000}"/>
    <cellStyle name="Migliaia 12 3 3 2 4" xfId="21630" xr:uid="{00000000-0005-0000-0000-000014340000}"/>
    <cellStyle name="Migliaia 12 3 3 3" xfId="2445" xr:uid="{00000000-0005-0000-0000-000015340000}"/>
    <cellStyle name="Migliaia 12 3 3 3 2" xfId="13162" xr:uid="{00000000-0005-0000-0000-000016340000}"/>
    <cellStyle name="Migliaia 12 3 3 3 2 2" xfId="18980" xr:uid="{00000000-0005-0000-0000-000017340000}"/>
    <cellStyle name="Migliaia 12 3 3 3 2 3" xfId="24282" xr:uid="{00000000-0005-0000-0000-000018340000}"/>
    <cellStyle name="Migliaia 12 3 3 3 3" xfId="16329" xr:uid="{00000000-0005-0000-0000-000019340000}"/>
    <cellStyle name="Migliaia 12 3 3 3 4" xfId="21631" xr:uid="{00000000-0005-0000-0000-00001A340000}"/>
    <cellStyle name="Migliaia 12 3 3 4" xfId="2446" xr:uid="{00000000-0005-0000-0000-00001B340000}"/>
    <cellStyle name="Migliaia 12 3 3 4 2" xfId="13163" xr:uid="{00000000-0005-0000-0000-00001C340000}"/>
    <cellStyle name="Migliaia 12 3 3 4 2 2" xfId="18981" xr:uid="{00000000-0005-0000-0000-00001D340000}"/>
    <cellStyle name="Migliaia 12 3 3 4 2 3" xfId="24283" xr:uid="{00000000-0005-0000-0000-00001E340000}"/>
    <cellStyle name="Migliaia 12 3 3 4 3" xfId="16330" xr:uid="{00000000-0005-0000-0000-00001F340000}"/>
    <cellStyle name="Migliaia 12 3 3 4 4" xfId="21632" xr:uid="{00000000-0005-0000-0000-000020340000}"/>
    <cellStyle name="Migliaia 12 3 3 5" xfId="2447" xr:uid="{00000000-0005-0000-0000-000021340000}"/>
    <cellStyle name="Migliaia 12 3 3 5 2" xfId="13164" xr:uid="{00000000-0005-0000-0000-000022340000}"/>
    <cellStyle name="Migliaia 12 3 3 5 2 2" xfId="18982" xr:uid="{00000000-0005-0000-0000-000023340000}"/>
    <cellStyle name="Migliaia 12 3 3 5 2 3" xfId="24284" xr:uid="{00000000-0005-0000-0000-000024340000}"/>
    <cellStyle name="Migliaia 12 3 3 5 3" xfId="16331" xr:uid="{00000000-0005-0000-0000-000025340000}"/>
    <cellStyle name="Migliaia 12 3 3 5 4" xfId="21633" xr:uid="{00000000-0005-0000-0000-000026340000}"/>
    <cellStyle name="Migliaia 12 3 3 6" xfId="13160" xr:uid="{00000000-0005-0000-0000-000027340000}"/>
    <cellStyle name="Migliaia 12 3 3 6 2" xfId="18978" xr:uid="{00000000-0005-0000-0000-000028340000}"/>
    <cellStyle name="Migliaia 12 3 3 6 3" xfId="24280" xr:uid="{00000000-0005-0000-0000-000029340000}"/>
    <cellStyle name="Migliaia 12 3 3 7" xfId="16327" xr:uid="{00000000-0005-0000-0000-00002A340000}"/>
    <cellStyle name="Migliaia 12 3 3 8" xfId="21629" xr:uid="{00000000-0005-0000-0000-00002B340000}"/>
    <cellStyle name="Migliaia 12 3 4" xfId="2448" xr:uid="{00000000-0005-0000-0000-00002C340000}"/>
    <cellStyle name="Migliaia 12 3 4 2" xfId="11917" xr:uid="{00000000-0005-0000-0000-00002D340000}"/>
    <cellStyle name="Migliaia 12 3 4 3" xfId="11918" xr:uid="{00000000-0005-0000-0000-00002E340000}"/>
    <cellStyle name="Migliaia 12 3 4 3 2" xfId="15476" xr:uid="{00000000-0005-0000-0000-00002F340000}"/>
    <cellStyle name="Migliaia 12 3 4 3 2 2" xfId="20822" xr:uid="{00000000-0005-0000-0000-000030340000}"/>
    <cellStyle name="Migliaia 12 3 4 3 2 3" xfId="26124" xr:uid="{00000000-0005-0000-0000-000031340000}"/>
    <cellStyle name="Migliaia 12 3 4 3 3" xfId="18171" xr:uid="{00000000-0005-0000-0000-000032340000}"/>
    <cellStyle name="Migliaia 12 3 4 3 4" xfId="23473" xr:uid="{00000000-0005-0000-0000-000033340000}"/>
    <cellStyle name="Migliaia 12 3 4 4" xfId="13165" xr:uid="{00000000-0005-0000-0000-000034340000}"/>
    <cellStyle name="Migliaia 12 3 4 4 2" xfId="18983" xr:uid="{00000000-0005-0000-0000-000035340000}"/>
    <cellStyle name="Migliaia 12 3 4 4 3" xfId="24285" xr:uid="{00000000-0005-0000-0000-000036340000}"/>
    <cellStyle name="Migliaia 12 3 4 5" xfId="16332" xr:uid="{00000000-0005-0000-0000-000037340000}"/>
    <cellStyle name="Migliaia 12 3 4 6" xfId="21634" xr:uid="{00000000-0005-0000-0000-000038340000}"/>
    <cellStyle name="Migliaia 12 3 5" xfId="2449" xr:uid="{00000000-0005-0000-0000-000039340000}"/>
    <cellStyle name="Migliaia 12 3 5 2" xfId="11919" xr:uid="{00000000-0005-0000-0000-00003A340000}"/>
    <cellStyle name="Migliaia 12 3 5 2 2" xfId="15477" xr:uid="{00000000-0005-0000-0000-00003B340000}"/>
    <cellStyle name="Migliaia 12 3 5 2 2 2" xfId="20823" xr:uid="{00000000-0005-0000-0000-00003C340000}"/>
    <cellStyle name="Migliaia 12 3 5 2 2 3" xfId="26125" xr:uid="{00000000-0005-0000-0000-00003D340000}"/>
    <cellStyle name="Migliaia 12 3 5 2 3" xfId="18172" xr:uid="{00000000-0005-0000-0000-00003E340000}"/>
    <cellStyle name="Migliaia 12 3 5 2 4" xfId="23474" xr:uid="{00000000-0005-0000-0000-00003F340000}"/>
    <cellStyle name="Migliaia 12 3 5 3" xfId="13166" xr:uid="{00000000-0005-0000-0000-000040340000}"/>
    <cellStyle name="Migliaia 12 3 5 3 2" xfId="18984" xr:uid="{00000000-0005-0000-0000-000041340000}"/>
    <cellStyle name="Migliaia 12 3 5 3 3" xfId="24286" xr:uid="{00000000-0005-0000-0000-000042340000}"/>
    <cellStyle name="Migliaia 12 3 5 4" xfId="16333" xr:uid="{00000000-0005-0000-0000-000043340000}"/>
    <cellStyle name="Migliaia 12 3 5 5" xfId="21635" xr:uid="{00000000-0005-0000-0000-000044340000}"/>
    <cellStyle name="Migliaia 12 3 6" xfId="2450" xr:uid="{00000000-0005-0000-0000-000045340000}"/>
    <cellStyle name="Migliaia 12 3 6 2" xfId="13167" xr:uid="{00000000-0005-0000-0000-000046340000}"/>
    <cellStyle name="Migliaia 12 3 6 2 2" xfId="18985" xr:uid="{00000000-0005-0000-0000-000047340000}"/>
    <cellStyle name="Migliaia 12 3 6 2 3" xfId="24287" xr:uid="{00000000-0005-0000-0000-000048340000}"/>
    <cellStyle name="Migliaia 12 3 6 3" xfId="16334" xr:uid="{00000000-0005-0000-0000-000049340000}"/>
    <cellStyle name="Migliaia 12 3 6 4" xfId="21636" xr:uid="{00000000-0005-0000-0000-00004A340000}"/>
    <cellStyle name="Migliaia 12 3 7" xfId="2451" xr:uid="{00000000-0005-0000-0000-00004B340000}"/>
    <cellStyle name="Migliaia 12 3 7 2" xfId="13168" xr:uid="{00000000-0005-0000-0000-00004C340000}"/>
    <cellStyle name="Migliaia 12 3 7 2 2" xfId="18986" xr:uid="{00000000-0005-0000-0000-00004D340000}"/>
    <cellStyle name="Migliaia 12 3 7 2 3" xfId="24288" xr:uid="{00000000-0005-0000-0000-00004E340000}"/>
    <cellStyle name="Migliaia 12 3 7 3" xfId="16335" xr:uid="{00000000-0005-0000-0000-00004F340000}"/>
    <cellStyle name="Migliaia 12 3 7 4" xfId="21637" xr:uid="{00000000-0005-0000-0000-000050340000}"/>
    <cellStyle name="Migliaia 12 3 8" xfId="2452" xr:uid="{00000000-0005-0000-0000-000051340000}"/>
    <cellStyle name="Migliaia 12 3 8 2" xfId="13169" xr:uid="{00000000-0005-0000-0000-000052340000}"/>
    <cellStyle name="Migliaia 12 3 8 2 2" xfId="18987" xr:uid="{00000000-0005-0000-0000-000053340000}"/>
    <cellStyle name="Migliaia 12 3 8 2 3" xfId="24289" xr:uid="{00000000-0005-0000-0000-000054340000}"/>
    <cellStyle name="Migliaia 12 3 8 3" xfId="16336" xr:uid="{00000000-0005-0000-0000-000055340000}"/>
    <cellStyle name="Migliaia 12 3 8 4" xfId="21638" xr:uid="{00000000-0005-0000-0000-000056340000}"/>
    <cellStyle name="Migliaia 12 4" xfId="2453" xr:uid="{00000000-0005-0000-0000-000057340000}"/>
    <cellStyle name="Migliaia 12 4 2" xfId="2454" xr:uid="{00000000-0005-0000-0000-000058340000}"/>
    <cellStyle name="Migliaia 12 4 2 2" xfId="2455" xr:uid="{00000000-0005-0000-0000-000059340000}"/>
    <cellStyle name="Migliaia 12 4 2 2 2" xfId="13170" xr:uid="{00000000-0005-0000-0000-00005A340000}"/>
    <cellStyle name="Migliaia 12 4 2 2 2 2" xfId="18988" xr:uid="{00000000-0005-0000-0000-00005B340000}"/>
    <cellStyle name="Migliaia 12 4 2 2 2 3" xfId="24290" xr:uid="{00000000-0005-0000-0000-00005C340000}"/>
    <cellStyle name="Migliaia 12 4 2 2 3" xfId="16337" xr:uid="{00000000-0005-0000-0000-00005D340000}"/>
    <cellStyle name="Migliaia 12 4 2 2 4" xfId="21639" xr:uid="{00000000-0005-0000-0000-00005E340000}"/>
    <cellStyle name="Migliaia 12 4 2 3" xfId="2456" xr:uid="{00000000-0005-0000-0000-00005F340000}"/>
    <cellStyle name="Migliaia 12 4 2 3 2" xfId="13171" xr:uid="{00000000-0005-0000-0000-000060340000}"/>
    <cellStyle name="Migliaia 12 4 2 3 2 2" xfId="18989" xr:uid="{00000000-0005-0000-0000-000061340000}"/>
    <cellStyle name="Migliaia 12 4 2 3 2 3" xfId="24291" xr:uid="{00000000-0005-0000-0000-000062340000}"/>
    <cellStyle name="Migliaia 12 4 2 3 3" xfId="16338" xr:uid="{00000000-0005-0000-0000-000063340000}"/>
    <cellStyle name="Migliaia 12 4 2 3 4" xfId="21640" xr:uid="{00000000-0005-0000-0000-000064340000}"/>
    <cellStyle name="Migliaia 12 4 3" xfId="2457" xr:uid="{00000000-0005-0000-0000-000065340000}"/>
    <cellStyle name="Migliaia 12 4 3 2" xfId="13172" xr:uid="{00000000-0005-0000-0000-000066340000}"/>
    <cellStyle name="Migliaia 12 4 3 2 2" xfId="18990" xr:uid="{00000000-0005-0000-0000-000067340000}"/>
    <cellStyle name="Migliaia 12 4 3 2 3" xfId="24292" xr:uid="{00000000-0005-0000-0000-000068340000}"/>
    <cellStyle name="Migliaia 12 4 3 3" xfId="16339" xr:uid="{00000000-0005-0000-0000-000069340000}"/>
    <cellStyle name="Migliaia 12 4 3 4" xfId="21641" xr:uid="{00000000-0005-0000-0000-00006A340000}"/>
    <cellStyle name="Migliaia 12 4 4" xfId="2458" xr:uid="{00000000-0005-0000-0000-00006B340000}"/>
    <cellStyle name="Migliaia 12 4 4 2" xfId="13173" xr:uid="{00000000-0005-0000-0000-00006C340000}"/>
    <cellStyle name="Migliaia 12 4 4 2 2" xfId="18991" xr:uid="{00000000-0005-0000-0000-00006D340000}"/>
    <cellStyle name="Migliaia 12 4 4 2 3" xfId="24293" xr:uid="{00000000-0005-0000-0000-00006E340000}"/>
    <cellStyle name="Migliaia 12 4 4 3" xfId="16340" xr:uid="{00000000-0005-0000-0000-00006F340000}"/>
    <cellStyle name="Migliaia 12 4 4 4" xfId="21642" xr:uid="{00000000-0005-0000-0000-000070340000}"/>
    <cellStyle name="Migliaia 12 4 5" xfId="2459" xr:uid="{00000000-0005-0000-0000-000071340000}"/>
    <cellStyle name="Migliaia 12 4 5 2" xfId="13174" xr:uid="{00000000-0005-0000-0000-000072340000}"/>
    <cellStyle name="Migliaia 12 4 5 2 2" xfId="18992" xr:uid="{00000000-0005-0000-0000-000073340000}"/>
    <cellStyle name="Migliaia 12 4 5 2 3" xfId="24294" xr:uid="{00000000-0005-0000-0000-000074340000}"/>
    <cellStyle name="Migliaia 12 4 5 3" xfId="16341" xr:uid="{00000000-0005-0000-0000-000075340000}"/>
    <cellStyle name="Migliaia 12 4 5 4" xfId="21643" xr:uid="{00000000-0005-0000-0000-000076340000}"/>
    <cellStyle name="Migliaia 12 4 6" xfId="2460" xr:uid="{00000000-0005-0000-0000-000077340000}"/>
    <cellStyle name="Migliaia 12 4 6 2" xfId="13175" xr:uid="{00000000-0005-0000-0000-000078340000}"/>
    <cellStyle name="Migliaia 12 4 6 2 2" xfId="18993" xr:uid="{00000000-0005-0000-0000-000079340000}"/>
    <cellStyle name="Migliaia 12 4 6 2 3" xfId="24295" xr:uid="{00000000-0005-0000-0000-00007A340000}"/>
    <cellStyle name="Migliaia 12 4 6 3" xfId="16342" xr:uid="{00000000-0005-0000-0000-00007B340000}"/>
    <cellStyle name="Migliaia 12 4 6 4" xfId="21644" xr:uid="{00000000-0005-0000-0000-00007C340000}"/>
    <cellStyle name="Migliaia 12 4 7" xfId="2461" xr:uid="{00000000-0005-0000-0000-00007D340000}"/>
    <cellStyle name="Migliaia 12 4 7 2" xfId="13176" xr:uid="{00000000-0005-0000-0000-00007E340000}"/>
    <cellStyle name="Migliaia 12 4 7 2 2" xfId="18994" xr:uid="{00000000-0005-0000-0000-00007F340000}"/>
    <cellStyle name="Migliaia 12 4 7 2 3" xfId="24296" xr:uid="{00000000-0005-0000-0000-000080340000}"/>
    <cellStyle name="Migliaia 12 4 7 3" xfId="16343" xr:uid="{00000000-0005-0000-0000-000081340000}"/>
    <cellStyle name="Migliaia 12 4 7 4" xfId="21645" xr:uid="{00000000-0005-0000-0000-000082340000}"/>
    <cellStyle name="Migliaia 12 5" xfId="2462" xr:uid="{00000000-0005-0000-0000-000083340000}"/>
    <cellStyle name="Migliaia 12 5 2" xfId="2463" xr:uid="{00000000-0005-0000-0000-000084340000}"/>
    <cellStyle name="Migliaia 12 5 2 2" xfId="13177" xr:uid="{00000000-0005-0000-0000-000085340000}"/>
    <cellStyle name="Migliaia 12 5 2 2 2" xfId="18995" xr:uid="{00000000-0005-0000-0000-000086340000}"/>
    <cellStyle name="Migliaia 12 5 2 2 3" xfId="24297" xr:uid="{00000000-0005-0000-0000-000087340000}"/>
    <cellStyle name="Migliaia 12 5 2 3" xfId="16344" xr:uid="{00000000-0005-0000-0000-000088340000}"/>
    <cellStyle name="Migliaia 12 5 2 4" xfId="21646" xr:uid="{00000000-0005-0000-0000-000089340000}"/>
    <cellStyle name="Migliaia 12 5 3" xfId="2464" xr:uid="{00000000-0005-0000-0000-00008A340000}"/>
    <cellStyle name="Migliaia 12 5 3 2" xfId="13178" xr:uid="{00000000-0005-0000-0000-00008B340000}"/>
    <cellStyle name="Migliaia 12 5 3 2 2" xfId="18996" xr:uid="{00000000-0005-0000-0000-00008C340000}"/>
    <cellStyle name="Migliaia 12 5 3 2 3" xfId="24298" xr:uid="{00000000-0005-0000-0000-00008D340000}"/>
    <cellStyle name="Migliaia 12 5 3 3" xfId="16345" xr:uid="{00000000-0005-0000-0000-00008E340000}"/>
    <cellStyle name="Migliaia 12 5 3 4" xfId="21647" xr:uid="{00000000-0005-0000-0000-00008F340000}"/>
    <cellStyle name="Migliaia 12 5 4" xfId="2465" xr:uid="{00000000-0005-0000-0000-000090340000}"/>
    <cellStyle name="Migliaia 12 5 4 2" xfId="13179" xr:uid="{00000000-0005-0000-0000-000091340000}"/>
    <cellStyle name="Migliaia 12 5 4 2 2" xfId="18997" xr:uid="{00000000-0005-0000-0000-000092340000}"/>
    <cellStyle name="Migliaia 12 5 4 2 3" xfId="24299" xr:uid="{00000000-0005-0000-0000-000093340000}"/>
    <cellStyle name="Migliaia 12 5 4 3" xfId="16346" xr:uid="{00000000-0005-0000-0000-000094340000}"/>
    <cellStyle name="Migliaia 12 5 4 4" xfId="21648" xr:uid="{00000000-0005-0000-0000-000095340000}"/>
    <cellStyle name="Migliaia 12 5 5" xfId="2466" xr:uid="{00000000-0005-0000-0000-000096340000}"/>
    <cellStyle name="Migliaia 12 5 5 2" xfId="13180" xr:uid="{00000000-0005-0000-0000-000097340000}"/>
    <cellStyle name="Migliaia 12 5 5 2 2" xfId="18998" xr:uid="{00000000-0005-0000-0000-000098340000}"/>
    <cellStyle name="Migliaia 12 5 5 2 3" xfId="24300" xr:uid="{00000000-0005-0000-0000-000099340000}"/>
    <cellStyle name="Migliaia 12 5 5 3" xfId="16347" xr:uid="{00000000-0005-0000-0000-00009A340000}"/>
    <cellStyle name="Migliaia 12 5 5 4" xfId="21649" xr:uid="{00000000-0005-0000-0000-00009B340000}"/>
    <cellStyle name="Migliaia 12 5 6" xfId="2467" xr:uid="{00000000-0005-0000-0000-00009C340000}"/>
    <cellStyle name="Migliaia 12 5 6 2" xfId="13181" xr:uid="{00000000-0005-0000-0000-00009D340000}"/>
    <cellStyle name="Migliaia 12 5 6 2 2" xfId="18999" xr:uid="{00000000-0005-0000-0000-00009E340000}"/>
    <cellStyle name="Migliaia 12 5 6 2 3" xfId="24301" xr:uid="{00000000-0005-0000-0000-00009F340000}"/>
    <cellStyle name="Migliaia 12 5 6 3" xfId="16348" xr:uid="{00000000-0005-0000-0000-0000A0340000}"/>
    <cellStyle name="Migliaia 12 5 6 4" xfId="21650" xr:uid="{00000000-0005-0000-0000-0000A1340000}"/>
    <cellStyle name="Migliaia 12 6" xfId="2468" xr:uid="{00000000-0005-0000-0000-0000A2340000}"/>
    <cellStyle name="Migliaia 12 6 2" xfId="11920" xr:uid="{00000000-0005-0000-0000-0000A3340000}"/>
    <cellStyle name="Migliaia 12 6 3" xfId="11921" xr:uid="{00000000-0005-0000-0000-0000A4340000}"/>
    <cellStyle name="Migliaia 12 6 3 2" xfId="15478" xr:uid="{00000000-0005-0000-0000-0000A5340000}"/>
    <cellStyle name="Migliaia 12 6 3 2 2" xfId="20824" xr:uid="{00000000-0005-0000-0000-0000A6340000}"/>
    <cellStyle name="Migliaia 12 6 3 2 3" xfId="26126" xr:uid="{00000000-0005-0000-0000-0000A7340000}"/>
    <cellStyle name="Migliaia 12 6 3 3" xfId="18173" xr:uid="{00000000-0005-0000-0000-0000A8340000}"/>
    <cellStyle name="Migliaia 12 6 3 4" xfId="23475" xr:uid="{00000000-0005-0000-0000-0000A9340000}"/>
    <cellStyle name="Migliaia 12 6 4" xfId="13182" xr:uid="{00000000-0005-0000-0000-0000AA340000}"/>
    <cellStyle name="Migliaia 12 6 4 2" xfId="19000" xr:uid="{00000000-0005-0000-0000-0000AB340000}"/>
    <cellStyle name="Migliaia 12 6 4 3" xfId="24302" xr:uid="{00000000-0005-0000-0000-0000AC340000}"/>
    <cellStyle name="Migliaia 12 6 5" xfId="16349" xr:uid="{00000000-0005-0000-0000-0000AD340000}"/>
    <cellStyle name="Migliaia 12 6 6" xfId="21651" xr:uid="{00000000-0005-0000-0000-0000AE340000}"/>
    <cellStyle name="Migliaia 12 7" xfId="2469" xr:uid="{00000000-0005-0000-0000-0000AF340000}"/>
    <cellStyle name="Migliaia 12 7 2" xfId="11922" xr:uid="{00000000-0005-0000-0000-0000B0340000}"/>
    <cellStyle name="Migliaia 12 7 2 2" xfId="15479" xr:uid="{00000000-0005-0000-0000-0000B1340000}"/>
    <cellStyle name="Migliaia 12 7 2 2 2" xfId="20825" xr:uid="{00000000-0005-0000-0000-0000B2340000}"/>
    <cellStyle name="Migliaia 12 7 2 2 3" xfId="26127" xr:uid="{00000000-0005-0000-0000-0000B3340000}"/>
    <cellStyle name="Migliaia 12 7 2 3" xfId="18174" xr:uid="{00000000-0005-0000-0000-0000B4340000}"/>
    <cellStyle name="Migliaia 12 7 2 4" xfId="23476" xr:uid="{00000000-0005-0000-0000-0000B5340000}"/>
    <cellStyle name="Migliaia 12 7 3" xfId="13183" xr:uid="{00000000-0005-0000-0000-0000B6340000}"/>
    <cellStyle name="Migliaia 12 7 3 2" xfId="19001" xr:uid="{00000000-0005-0000-0000-0000B7340000}"/>
    <cellStyle name="Migliaia 12 7 3 3" xfId="24303" xr:uid="{00000000-0005-0000-0000-0000B8340000}"/>
    <cellStyle name="Migliaia 12 7 4" xfId="16350" xr:uid="{00000000-0005-0000-0000-0000B9340000}"/>
    <cellStyle name="Migliaia 12 7 5" xfId="21652" xr:uid="{00000000-0005-0000-0000-0000BA340000}"/>
    <cellStyle name="Migliaia 12 8" xfId="2470" xr:uid="{00000000-0005-0000-0000-0000BB340000}"/>
    <cellStyle name="Migliaia 12 8 2" xfId="11923" xr:uid="{00000000-0005-0000-0000-0000BC340000}"/>
    <cellStyle name="Migliaia 12 8 2 2" xfId="15480" xr:uid="{00000000-0005-0000-0000-0000BD340000}"/>
    <cellStyle name="Migliaia 12 8 2 2 2" xfId="20826" xr:uid="{00000000-0005-0000-0000-0000BE340000}"/>
    <cellStyle name="Migliaia 12 8 2 2 3" xfId="26128" xr:uid="{00000000-0005-0000-0000-0000BF340000}"/>
    <cellStyle name="Migliaia 12 8 2 3" xfId="18175" xr:uid="{00000000-0005-0000-0000-0000C0340000}"/>
    <cellStyle name="Migliaia 12 8 2 4" xfId="23477" xr:uid="{00000000-0005-0000-0000-0000C1340000}"/>
    <cellStyle name="Migliaia 12 8 3" xfId="13184" xr:uid="{00000000-0005-0000-0000-0000C2340000}"/>
    <cellStyle name="Migliaia 12 8 3 2" xfId="19002" xr:uid="{00000000-0005-0000-0000-0000C3340000}"/>
    <cellStyle name="Migliaia 12 8 3 3" xfId="24304" xr:uid="{00000000-0005-0000-0000-0000C4340000}"/>
    <cellStyle name="Migliaia 12 8 4" xfId="16351" xr:uid="{00000000-0005-0000-0000-0000C5340000}"/>
    <cellStyle name="Migliaia 12 8 5" xfId="21653" xr:uid="{00000000-0005-0000-0000-0000C6340000}"/>
    <cellStyle name="Migliaia 12 9" xfId="2471" xr:uid="{00000000-0005-0000-0000-0000C7340000}"/>
    <cellStyle name="Migliaia 12 9 2" xfId="13185" xr:uid="{00000000-0005-0000-0000-0000C8340000}"/>
    <cellStyle name="Migliaia 12 9 2 2" xfId="19003" xr:uid="{00000000-0005-0000-0000-0000C9340000}"/>
    <cellStyle name="Migliaia 12 9 2 3" xfId="24305" xr:uid="{00000000-0005-0000-0000-0000CA340000}"/>
    <cellStyle name="Migliaia 12 9 3" xfId="16352" xr:uid="{00000000-0005-0000-0000-0000CB340000}"/>
    <cellStyle name="Migliaia 12 9 4" xfId="21654" xr:uid="{00000000-0005-0000-0000-0000CC340000}"/>
    <cellStyle name="Migliaia 13" xfId="250" xr:uid="{00000000-0005-0000-0000-0000CD340000}"/>
    <cellStyle name="Migliaia 13 10" xfId="13186" xr:uid="{00000000-0005-0000-0000-0000CE340000}"/>
    <cellStyle name="Migliaia 13 10 2" xfId="19004" xr:uid="{00000000-0005-0000-0000-0000CF340000}"/>
    <cellStyle name="Migliaia 13 10 3" xfId="24306" xr:uid="{00000000-0005-0000-0000-0000D0340000}"/>
    <cellStyle name="Migliaia 13 11" xfId="16353" xr:uid="{00000000-0005-0000-0000-0000D1340000}"/>
    <cellStyle name="Migliaia 13 12" xfId="21655" xr:uid="{00000000-0005-0000-0000-0000D2340000}"/>
    <cellStyle name="Migliaia 13 13" xfId="2472" xr:uid="{00000000-0005-0000-0000-0000D3340000}"/>
    <cellStyle name="Migliaia 13 2" xfId="251" xr:uid="{00000000-0005-0000-0000-0000D4340000}"/>
    <cellStyle name="Migliaia 13 2 2" xfId="2474" xr:uid="{00000000-0005-0000-0000-0000D5340000}"/>
    <cellStyle name="Migliaia 13 2 2 2" xfId="2475" xr:uid="{00000000-0005-0000-0000-0000D6340000}"/>
    <cellStyle name="Migliaia 13 2 2 2 2" xfId="13187" xr:uid="{00000000-0005-0000-0000-0000D7340000}"/>
    <cellStyle name="Migliaia 13 2 2 2 2 2" xfId="19005" xr:uid="{00000000-0005-0000-0000-0000D8340000}"/>
    <cellStyle name="Migliaia 13 2 2 2 2 3" xfId="24307" xr:uid="{00000000-0005-0000-0000-0000D9340000}"/>
    <cellStyle name="Migliaia 13 2 2 2 3" xfId="16354" xr:uid="{00000000-0005-0000-0000-0000DA340000}"/>
    <cellStyle name="Migliaia 13 2 2 2 4" xfId="21656" xr:uid="{00000000-0005-0000-0000-0000DB340000}"/>
    <cellStyle name="Migliaia 13 2 2 3" xfId="11924" xr:uid="{00000000-0005-0000-0000-0000DC340000}"/>
    <cellStyle name="Migliaia 13 2 2 3 2" xfId="15481" xr:uid="{00000000-0005-0000-0000-0000DD340000}"/>
    <cellStyle name="Migliaia 13 2 2 3 2 2" xfId="20827" xr:uid="{00000000-0005-0000-0000-0000DE340000}"/>
    <cellStyle name="Migliaia 13 2 2 3 2 3" xfId="26129" xr:uid="{00000000-0005-0000-0000-0000DF340000}"/>
    <cellStyle name="Migliaia 13 2 2 3 3" xfId="18176" xr:uid="{00000000-0005-0000-0000-0000E0340000}"/>
    <cellStyle name="Migliaia 13 2 2 3 4" xfId="23478" xr:uid="{00000000-0005-0000-0000-0000E1340000}"/>
    <cellStyle name="Migliaia 13 2 3" xfId="2476" xr:uid="{00000000-0005-0000-0000-0000E2340000}"/>
    <cellStyle name="Migliaia 13 2 3 2" xfId="11925" xr:uid="{00000000-0005-0000-0000-0000E3340000}"/>
    <cellStyle name="Migliaia 13 2 3 2 2" xfId="15482" xr:uid="{00000000-0005-0000-0000-0000E4340000}"/>
    <cellStyle name="Migliaia 13 2 3 2 2 2" xfId="20828" xr:uid="{00000000-0005-0000-0000-0000E5340000}"/>
    <cellStyle name="Migliaia 13 2 3 2 2 3" xfId="26130" xr:uid="{00000000-0005-0000-0000-0000E6340000}"/>
    <cellStyle name="Migliaia 13 2 3 2 3" xfId="18177" xr:uid="{00000000-0005-0000-0000-0000E7340000}"/>
    <cellStyle name="Migliaia 13 2 3 2 4" xfId="23479" xr:uid="{00000000-0005-0000-0000-0000E8340000}"/>
    <cellStyle name="Migliaia 13 2 3 3" xfId="13188" xr:uid="{00000000-0005-0000-0000-0000E9340000}"/>
    <cellStyle name="Migliaia 13 2 3 3 2" xfId="19006" xr:uid="{00000000-0005-0000-0000-0000EA340000}"/>
    <cellStyle name="Migliaia 13 2 3 3 3" xfId="24308" xr:uid="{00000000-0005-0000-0000-0000EB340000}"/>
    <cellStyle name="Migliaia 13 2 3 4" xfId="16355" xr:uid="{00000000-0005-0000-0000-0000EC340000}"/>
    <cellStyle name="Migliaia 13 2 3 5" xfId="21657" xr:uid="{00000000-0005-0000-0000-0000ED340000}"/>
    <cellStyle name="Migliaia 13 2 4" xfId="2477" xr:uid="{00000000-0005-0000-0000-0000EE340000}"/>
    <cellStyle name="Migliaia 13 2 4 2" xfId="13189" xr:uid="{00000000-0005-0000-0000-0000EF340000}"/>
    <cellStyle name="Migliaia 13 2 4 2 2" xfId="19007" xr:uid="{00000000-0005-0000-0000-0000F0340000}"/>
    <cellStyle name="Migliaia 13 2 4 2 3" xfId="24309" xr:uid="{00000000-0005-0000-0000-0000F1340000}"/>
    <cellStyle name="Migliaia 13 2 4 3" xfId="16356" xr:uid="{00000000-0005-0000-0000-0000F2340000}"/>
    <cellStyle name="Migliaia 13 2 4 4" xfId="21658" xr:uid="{00000000-0005-0000-0000-0000F3340000}"/>
    <cellStyle name="Migliaia 13 2 5" xfId="2478" xr:uid="{00000000-0005-0000-0000-0000F4340000}"/>
    <cellStyle name="Migliaia 13 2 5 2" xfId="13190" xr:uid="{00000000-0005-0000-0000-0000F5340000}"/>
    <cellStyle name="Migliaia 13 2 5 2 2" xfId="19008" xr:uid="{00000000-0005-0000-0000-0000F6340000}"/>
    <cellStyle name="Migliaia 13 2 5 2 3" xfId="24310" xr:uid="{00000000-0005-0000-0000-0000F7340000}"/>
    <cellStyle name="Migliaia 13 2 5 3" xfId="16357" xr:uid="{00000000-0005-0000-0000-0000F8340000}"/>
    <cellStyle name="Migliaia 13 2 5 4" xfId="21659" xr:uid="{00000000-0005-0000-0000-0000F9340000}"/>
    <cellStyle name="Migliaia 13 2 6" xfId="2479" xr:uid="{00000000-0005-0000-0000-0000FA340000}"/>
    <cellStyle name="Migliaia 13 2 6 2" xfId="13191" xr:uid="{00000000-0005-0000-0000-0000FB340000}"/>
    <cellStyle name="Migliaia 13 2 6 2 2" xfId="19009" xr:uid="{00000000-0005-0000-0000-0000FC340000}"/>
    <cellStyle name="Migliaia 13 2 6 2 3" xfId="24311" xr:uid="{00000000-0005-0000-0000-0000FD340000}"/>
    <cellStyle name="Migliaia 13 2 6 3" xfId="16358" xr:uid="{00000000-0005-0000-0000-0000FE340000}"/>
    <cellStyle name="Migliaia 13 2 6 4" xfId="21660" xr:uid="{00000000-0005-0000-0000-0000FF340000}"/>
    <cellStyle name="Migliaia 13 2 7" xfId="2473" xr:uid="{00000000-0005-0000-0000-000000350000}"/>
    <cellStyle name="Migliaia 13 3" xfId="2480" xr:uid="{00000000-0005-0000-0000-000001350000}"/>
    <cellStyle name="Migliaia 13 3 2" xfId="2481" xr:uid="{00000000-0005-0000-0000-000002350000}"/>
    <cellStyle name="Migliaia 13 3 2 2" xfId="2482" xr:uid="{00000000-0005-0000-0000-000003350000}"/>
    <cellStyle name="Migliaia 13 3 2 2 2" xfId="2483" xr:uid="{00000000-0005-0000-0000-000004350000}"/>
    <cellStyle name="Migliaia 13 3 2 2 2 2" xfId="13192" xr:uid="{00000000-0005-0000-0000-000005350000}"/>
    <cellStyle name="Migliaia 13 3 2 2 2 2 2" xfId="19010" xr:uid="{00000000-0005-0000-0000-000006350000}"/>
    <cellStyle name="Migliaia 13 3 2 2 2 2 3" xfId="24312" xr:uid="{00000000-0005-0000-0000-000007350000}"/>
    <cellStyle name="Migliaia 13 3 2 2 2 3" xfId="16359" xr:uid="{00000000-0005-0000-0000-000008350000}"/>
    <cellStyle name="Migliaia 13 3 2 2 2 4" xfId="21661" xr:uid="{00000000-0005-0000-0000-000009350000}"/>
    <cellStyle name="Migliaia 13 3 2 3" xfId="2484" xr:uid="{00000000-0005-0000-0000-00000A350000}"/>
    <cellStyle name="Migliaia 13 3 2 3 2" xfId="13193" xr:uid="{00000000-0005-0000-0000-00000B350000}"/>
    <cellStyle name="Migliaia 13 3 2 3 2 2" xfId="19011" xr:uid="{00000000-0005-0000-0000-00000C350000}"/>
    <cellStyle name="Migliaia 13 3 2 3 2 3" xfId="24313" xr:uid="{00000000-0005-0000-0000-00000D350000}"/>
    <cellStyle name="Migliaia 13 3 2 3 3" xfId="16360" xr:uid="{00000000-0005-0000-0000-00000E350000}"/>
    <cellStyle name="Migliaia 13 3 2 3 4" xfId="21662" xr:uid="{00000000-0005-0000-0000-00000F350000}"/>
    <cellStyle name="Migliaia 13 3 2 4" xfId="2485" xr:uid="{00000000-0005-0000-0000-000010350000}"/>
    <cellStyle name="Migliaia 13 3 2 4 2" xfId="13194" xr:uid="{00000000-0005-0000-0000-000011350000}"/>
    <cellStyle name="Migliaia 13 3 2 4 2 2" xfId="19012" xr:uid="{00000000-0005-0000-0000-000012350000}"/>
    <cellStyle name="Migliaia 13 3 2 4 2 3" xfId="24314" xr:uid="{00000000-0005-0000-0000-000013350000}"/>
    <cellStyle name="Migliaia 13 3 2 4 3" xfId="16361" xr:uid="{00000000-0005-0000-0000-000014350000}"/>
    <cellStyle name="Migliaia 13 3 2 4 4" xfId="21663" xr:uid="{00000000-0005-0000-0000-000015350000}"/>
    <cellStyle name="Migliaia 13 3 2 5" xfId="2486" xr:uid="{00000000-0005-0000-0000-000016350000}"/>
    <cellStyle name="Migliaia 13 3 2 5 2" xfId="13195" xr:uid="{00000000-0005-0000-0000-000017350000}"/>
    <cellStyle name="Migliaia 13 3 2 5 2 2" xfId="19013" xr:uid="{00000000-0005-0000-0000-000018350000}"/>
    <cellStyle name="Migliaia 13 3 2 5 2 3" xfId="24315" xr:uid="{00000000-0005-0000-0000-000019350000}"/>
    <cellStyle name="Migliaia 13 3 2 5 3" xfId="16362" xr:uid="{00000000-0005-0000-0000-00001A350000}"/>
    <cellStyle name="Migliaia 13 3 2 5 4" xfId="21664" xr:uid="{00000000-0005-0000-0000-00001B350000}"/>
    <cellStyle name="Migliaia 13 3 2 6" xfId="2487" xr:uid="{00000000-0005-0000-0000-00001C350000}"/>
    <cellStyle name="Migliaia 13 3 2 6 2" xfId="13196" xr:uid="{00000000-0005-0000-0000-00001D350000}"/>
    <cellStyle name="Migliaia 13 3 2 6 2 2" xfId="19014" xr:uid="{00000000-0005-0000-0000-00001E350000}"/>
    <cellStyle name="Migliaia 13 3 2 6 2 3" xfId="24316" xr:uid="{00000000-0005-0000-0000-00001F350000}"/>
    <cellStyle name="Migliaia 13 3 2 6 3" xfId="16363" xr:uid="{00000000-0005-0000-0000-000020350000}"/>
    <cellStyle name="Migliaia 13 3 2 6 4" xfId="21665" xr:uid="{00000000-0005-0000-0000-000021350000}"/>
    <cellStyle name="Migliaia 13 3 3" xfId="2488" xr:uid="{00000000-0005-0000-0000-000022350000}"/>
    <cellStyle name="Migliaia 13 3 3 2" xfId="2489" xr:uid="{00000000-0005-0000-0000-000023350000}"/>
    <cellStyle name="Migliaia 13 3 3 2 2" xfId="13198" xr:uid="{00000000-0005-0000-0000-000024350000}"/>
    <cellStyle name="Migliaia 13 3 3 2 2 2" xfId="19016" xr:uid="{00000000-0005-0000-0000-000025350000}"/>
    <cellStyle name="Migliaia 13 3 3 2 2 3" xfId="24318" xr:uid="{00000000-0005-0000-0000-000026350000}"/>
    <cellStyle name="Migliaia 13 3 3 2 3" xfId="16365" xr:uid="{00000000-0005-0000-0000-000027350000}"/>
    <cellStyle name="Migliaia 13 3 3 2 4" xfId="21667" xr:uid="{00000000-0005-0000-0000-000028350000}"/>
    <cellStyle name="Migliaia 13 3 3 3" xfId="2490" xr:uid="{00000000-0005-0000-0000-000029350000}"/>
    <cellStyle name="Migliaia 13 3 3 3 2" xfId="13199" xr:uid="{00000000-0005-0000-0000-00002A350000}"/>
    <cellStyle name="Migliaia 13 3 3 3 2 2" xfId="19017" xr:uid="{00000000-0005-0000-0000-00002B350000}"/>
    <cellStyle name="Migliaia 13 3 3 3 2 3" xfId="24319" xr:uid="{00000000-0005-0000-0000-00002C350000}"/>
    <cellStyle name="Migliaia 13 3 3 3 3" xfId="16366" xr:uid="{00000000-0005-0000-0000-00002D350000}"/>
    <cellStyle name="Migliaia 13 3 3 3 4" xfId="21668" xr:uid="{00000000-0005-0000-0000-00002E350000}"/>
    <cellStyle name="Migliaia 13 3 3 4" xfId="2491" xr:uid="{00000000-0005-0000-0000-00002F350000}"/>
    <cellStyle name="Migliaia 13 3 3 4 2" xfId="13200" xr:uid="{00000000-0005-0000-0000-000030350000}"/>
    <cellStyle name="Migliaia 13 3 3 4 2 2" xfId="19018" xr:uid="{00000000-0005-0000-0000-000031350000}"/>
    <cellStyle name="Migliaia 13 3 3 4 2 3" xfId="24320" xr:uid="{00000000-0005-0000-0000-000032350000}"/>
    <cellStyle name="Migliaia 13 3 3 4 3" xfId="16367" xr:uid="{00000000-0005-0000-0000-000033350000}"/>
    <cellStyle name="Migliaia 13 3 3 4 4" xfId="21669" xr:uid="{00000000-0005-0000-0000-000034350000}"/>
    <cellStyle name="Migliaia 13 3 3 5" xfId="2492" xr:uid="{00000000-0005-0000-0000-000035350000}"/>
    <cellStyle name="Migliaia 13 3 3 5 2" xfId="13201" xr:uid="{00000000-0005-0000-0000-000036350000}"/>
    <cellStyle name="Migliaia 13 3 3 5 2 2" xfId="19019" xr:uid="{00000000-0005-0000-0000-000037350000}"/>
    <cellStyle name="Migliaia 13 3 3 5 2 3" xfId="24321" xr:uid="{00000000-0005-0000-0000-000038350000}"/>
    <cellStyle name="Migliaia 13 3 3 5 3" xfId="16368" xr:uid="{00000000-0005-0000-0000-000039350000}"/>
    <cellStyle name="Migliaia 13 3 3 5 4" xfId="21670" xr:uid="{00000000-0005-0000-0000-00003A350000}"/>
    <cellStyle name="Migliaia 13 3 3 6" xfId="13197" xr:uid="{00000000-0005-0000-0000-00003B350000}"/>
    <cellStyle name="Migliaia 13 3 3 6 2" xfId="19015" xr:uid="{00000000-0005-0000-0000-00003C350000}"/>
    <cellStyle name="Migliaia 13 3 3 6 3" xfId="24317" xr:uid="{00000000-0005-0000-0000-00003D350000}"/>
    <cellStyle name="Migliaia 13 3 3 7" xfId="16364" xr:uid="{00000000-0005-0000-0000-00003E350000}"/>
    <cellStyle name="Migliaia 13 3 3 8" xfId="21666" xr:uid="{00000000-0005-0000-0000-00003F350000}"/>
    <cellStyle name="Migliaia 13 3 4" xfId="2493" xr:uid="{00000000-0005-0000-0000-000040350000}"/>
    <cellStyle name="Migliaia 13 3 4 2" xfId="11926" xr:uid="{00000000-0005-0000-0000-000041350000}"/>
    <cellStyle name="Migliaia 13 3 4 3" xfId="11927" xr:uid="{00000000-0005-0000-0000-000042350000}"/>
    <cellStyle name="Migliaia 13 3 4 3 2" xfId="15483" xr:uid="{00000000-0005-0000-0000-000043350000}"/>
    <cellStyle name="Migliaia 13 3 4 3 2 2" xfId="20829" xr:uid="{00000000-0005-0000-0000-000044350000}"/>
    <cellStyle name="Migliaia 13 3 4 3 2 3" xfId="26131" xr:uid="{00000000-0005-0000-0000-000045350000}"/>
    <cellStyle name="Migliaia 13 3 4 3 3" xfId="18178" xr:uid="{00000000-0005-0000-0000-000046350000}"/>
    <cellStyle name="Migliaia 13 3 4 3 4" xfId="23480" xr:uid="{00000000-0005-0000-0000-000047350000}"/>
    <cellStyle name="Migliaia 13 3 4 4" xfId="13202" xr:uid="{00000000-0005-0000-0000-000048350000}"/>
    <cellStyle name="Migliaia 13 3 4 4 2" xfId="19020" xr:uid="{00000000-0005-0000-0000-000049350000}"/>
    <cellStyle name="Migliaia 13 3 4 4 3" xfId="24322" xr:uid="{00000000-0005-0000-0000-00004A350000}"/>
    <cellStyle name="Migliaia 13 3 4 5" xfId="16369" xr:uid="{00000000-0005-0000-0000-00004B350000}"/>
    <cellStyle name="Migliaia 13 3 4 6" xfId="21671" xr:uid="{00000000-0005-0000-0000-00004C350000}"/>
    <cellStyle name="Migliaia 13 3 5" xfId="2494" xr:uid="{00000000-0005-0000-0000-00004D350000}"/>
    <cellStyle name="Migliaia 13 3 5 2" xfId="11928" xr:uid="{00000000-0005-0000-0000-00004E350000}"/>
    <cellStyle name="Migliaia 13 3 5 2 2" xfId="15484" xr:uid="{00000000-0005-0000-0000-00004F350000}"/>
    <cellStyle name="Migliaia 13 3 5 2 2 2" xfId="20830" xr:uid="{00000000-0005-0000-0000-000050350000}"/>
    <cellStyle name="Migliaia 13 3 5 2 2 3" xfId="26132" xr:uid="{00000000-0005-0000-0000-000051350000}"/>
    <cellStyle name="Migliaia 13 3 5 2 3" xfId="18179" xr:uid="{00000000-0005-0000-0000-000052350000}"/>
    <cellStyle name="Migliaia 13 3 5 2 4" xfId="23481" xr:uid="{00000000-0005-0000-0000-000053350000}"/>
    <cellStyle name="Migliaia 13 3 5 3" xfId="13203" xr:uid="{00000000-0005-0000-0000-000054350000}"/>
    <cellStyle name="Migliaia 13 3 5 3 2" xfId="19021" xr:uid="{00000000-0005-0000-0000-000055350000}"/>
    <cellStyle name="Migliaia 13 3 5 3 3" xfId="24323" xr:uid="{00000000-0005-0000-0000-000056350000}"/>
    <cellStyle name="Migliaia 13 3 5 4" xfId="16370" xr:uid="{00000000-0005-0000-0000-000057350000}"/>
    <cellStyle name="Migliaia 13 3 5 5" xfId="21672" xr:uid="{00000000-0005-0000-0000-000058350000}"/>
    <cellStyle name="Migliaia 13 3 6" xfId="2495" xr:uid="{00000000-0005-0000-0000-000059350000}"/>
    <cellStyle name="Migliaia 13 3 6 2" xfId="13204" xr:uid="{00000000-0005-0000-0000-00005A350000}"/>
    <cellStyle name="Migliaia 13 3 6 2 2" xfId="19022" xr:uid="{00000000-0005-0000-0000-00005B350000}"/>
    <cellStyle name="Migliaia 13 3 6 2 3" xfId="24324" xr:uid="{00000000-0005-0000-0000-00005C350000}"/>
    <cellStyle name="Migliaia 13 3 6 3" xfId="16371" xr:uid="{00000000-0005-0000-0000-00005D350000}"/>
    <cellStyle name="Migliaia 13 3 6 4" xfId="21673" xr:uid="{00000000-0005-0000-0000-00005E350000}"/>
    <cellStyle name="Migliaia 13 3 7" xfId="2496" xr:uid="{00000000-0005-0000-0000-00005F350000}"/>
    <cellStyle name="Migliaia 13 3 7 2" xfId="13205" xr:uid="{00000000-0005-0000-0000-000060350000}"/>
    <cellStyle name="Migliaia 13 3 7 2 2" xfId="19023" xr:uid="{00000000-0005-0000-0000-000061350000}"/>
    <cellStyle name="Migliaia 13 3 7 2 3" xfId="24325" xr:uid="{00000000-0005-0000-0000-000062350000}"/>
    <cellStyle name="Migliaia 13 3 7 3" xfId="16372" xr:uid="{00000000-0005-0000-0000-000063350000}"/>
    <cellStyle name="Migliaia 13 3 7 4" xfId="21674" xr:uid="{00000000-0005-0000-0000-000064350000}"/>
    <cellStyle name="Migliaia 13 3 8" xfId="2497" xr:uid="{00000000-0005-0000-0000-000065350000}"/>
    <cellStyle name="Migliaia 13 3 8 2" xfId="13206" xr:uid="{00000000-0005-0000-0000-000066350000}"/>
    <cellStyle name="Migliaia 13 3 8 2 2" xfId="19024" xr:uid="{00000000-0005-0000-0000-000067350000}"/>
    <cellStyle name="Migliaia 13 3 8 2 3" xfId="24326" xr:uid="{00000000-0005-0000-0000-000068350000}"/>
    <cellStyle name="Migliaia 13 3 8 3" xfId="16373" xr:uid="{00000000-0005-0000-0000-000069350000}"/>
    <cellStyle name="Migliaia 13 3 8 4" xfId="21675" xr:uid="{00000000-0005-0000-0000-00006A350000}"/>
    <cellStyle name="Migliaia 13 4" xfId="2498" xr:uid="{00000000-0005-0000-0000-00006B350000}"/>
    <cellStyle name="Migliaia 13 4 2" xfId="2499" xr:uid="{00000000-0005-0000-0000-00006C350000}"/>
    <cellStyle name="Migliaia 13 4 2 2" xfId="2500" xr:uid="{00000000-0005-0000-0000-00006D350000}"/>
    <cellStyle name="Migliaia 13 4 2 2 2" xfId="13207" xr:uid="{00000000-0005-0000-0000-00006E350000}"/>
    <cellStyle name="Migliaia 13 4 2 2 2 2" xfId="19025" xr:uid="{00000000-0005-0000-0000-00006F350000}"/>
    <cellStyle name="Migliaia 13 4 2 2 2 3" xfId="24327" xr:uid="{00000000-0005-0000-0000-000070350000}"/>
    <cellStyle name="Migliaia 13 4 2 2 3" xfId="16374" xr:uid="{00000000-0005-0000-0000-000071350000}"/>
    <cellStyle name="Migliaia 13 4 2 2 4" xfId="21676" xr:uid="{00000000-0005-0000-0000-000072350000}"/>
    <cellStyle name="Migliaia 13 4 2 3" xfId="2501" xr:uid="{00000000-0005-0000-0000-000073350000}"/>
    <cellStyle name="Migliaia 13 4 2 3 2" xfId="13208" xr:uid="{00000000-0005-0000-0000-000074350000}"/>
    <cellStyle name="Migliaia 13 4 2 3 2 2" xfId="19026" xr:uid="{00000000-0005-0000-0000-000075350000}"/>
    <cellStyle name="Migliaia 13 4 2 3 2 3" xfId="24328" xr:uid="{00000000-0005-0000-0000-000076350000}"/>
    <cellStyle name="Migliaia 13 4 2 3 3" xfId="16375" xr:uid="{00000000-0005-0000-0000-000077350000}"/>
    <cellStyle name="Migliaia 13 4 2 3 4" xfId="21677" xr:uid="{00000000-0005-0000-0000-000078350000}"/>
    <cellStyle name="Migliaia 13 4 3" xfId="2502" xr:uid="{00000000-0005-0000-0000-000079350000}"/>
    <cellStyle name="Migliaia 13 4 3 2" xfId="13209" xr:uid="{00000000-0005-0000-0000-00007A350000}"/>
    <cellStyle name="Migliaia 13 4 3 2 2" xfId="19027" xr:uid="{00000000-0005-0000-0000-00007B350000}"/>
    <cellStyle name="Migliaia 13 4 3 2 3" xfId="24329" xr:uid="{00000000-0005-0000-0000-00007C350000}"/>
    <cellStyle name="Migliaia 13 4 3 3" xfId="16376" xr:uid="{00000000-0005-0000-0000-00007D350000}"/>
    <cellStyle name="Migliaia 13 4 3 4" xfId="21678" xr:uid="{00000000-0005-0000-0000-00007E350000}"/>
    <cellStyle name="Migliaia 13 4 4" xfId="2503" xr:uid="{00000000-0005-0000-0000-00007F350000}"/>
    <cellStyle name="Migliaia 13 4 4 2" xfId="13210" xr:uid="{00000000-0005-0000-0000-000080350000}"/>
    <cellStyle name="Migliaia 13 4 4 2 2" xfId="19028" xr:uid="{00000000-0005-0000-0000-000081350000}"/>
    <cellStyle name="Migliaia 13 4 4 2 3" xfId="24330" xr:uid="{00000000-0005-0000-0000-000082350000}"/>
    <cellStyle name="Migliaia 13 4 4 3" xfId="16377" xr:uid="{00000000-0005-0000-0000-000083350000}"/>
    <cellStyle name="Migliaia 13 4 4 4" xfId="21679" xr:uid="{00000000-0005-0000-0000-000084350000}"/>
    <cellStyle name="Migliaia 13 4 5" xfId="2504" xr:uid="{00000000-0005-0000-0000-000085350000}"/>
    <cellStyle name="Migliaia 13 4 5 2" xfId="13211" xr:uid="{00000000-0005-0000-0000-000086350000}"/>
    <cellStyle name="Migliaia 13 4 5 2 2" xfId="19029" xr:uid="{00000000-0005-0000-0000-000087350000}"/>
    <cellStyle name="Migliaia 13 4 5 2 3" xfId="24331" xr:uid="{00000000-0005-0000-0000-000088350000}"/>
    <cellStyle name="Migliaia 13 4 5 3" xfId="16378" xr:uid="{00000000-0005-0000-0000-000089350000}"/>
    <cellStyle name="Migliaia 13 4 5 4" xfId="21680" xr:uid="{00000000-0005-0000-0000-00008A350000}"/>
    <cellStyle name="Migliaia 13 4 6" xfId="2505" xr:uid="{00000000-0005-0000-0000-00008B350000}"/>
    <cellStyle name="Migliaia 13 4 6 2" xfId="13212" xr:uid="{00000000-0005-0000-0000-00008C350000}"/>
    <cellStyle name="Migliaia 13 4 6 2 2" xfId="19030" xr:uid="{00000000-0005-0000-0000-00008D350000}"/>
    <cellStyle name="Migliaia 13 4 6 2 3" xfId="24332" xr:uid="{00000000-0005-0000-0000-00008E350000}"/>
    <cellStyle name="Migliaia 13 4 6 3" xfId="16379" xr:uid="{00000000-0005-0000-0000-00008F350000}"/>
    <cellStyle name="Migliaia 13 4 6 4" xfId="21681" xr:uid="{00000000-0005-0000-0000-000090350000}"/>
    <cellStyle name="Migliaia 13 4 7" xfId="2506" xr:uid="{00000000-0005-0000-0000-000091350000}"/>
    <cellStyle name="Migliaia 13 4 7 2" xfId="13213" xr:uid="{00000000-0005-0000-0000-000092350000}"/>
    <cellStyle name="Migliaia 13 4 7 2 2" xfId="19031" xr:uid="{00000000-0005-0000-0000-000093350000}"/>
    <cellStyle name="Migliaia 13 4 7 2 3" xfId="24333" xr:uid="{00000000-0005-0000-0000-000094350000}"/>
    <cellStyle name="Migliaia 13 4 7 3" xfId="16380" xr:uid="{00000000-0005-0000-0000-000095350000}"/>
    <cellStyle name="Migliaia 13 4 7 4" xfId="21682" xr:uid="{00000000-0005-0000-0000-000096350000}"/>
    <cellStyle name="Migliaia 13 5" xfId="2507" xr:uid="{00000000-0005-0000-0000-000097350000}"/>
    <cellStyle name="Migliaia 13 5 2" xfId="2508" xr:uid="{00000000-0005-0000-0000-000098350000}"/>
    <cellStyle name="Migliaia 13 5 2 2" xfId="13214" xr:uid="{00000000-0005-0000-0000-000099350000}"/>
    <cellStyle name="Migliaia 13 5 2 2 2" xfId="19032" xr:uid="{00000000-0005-0000-0000-00009A350000}"/>
    <cellStyle name="Migliaia 13 5 2 2 3" xfId="24334" xr:uid="{00000000-0005-0000-0000-00009B350000}"/>
    <cellStyle name="Migliaia 13 5 2 3" xfId="16381" xr:uid="{00000000-0005-0000-0000-00009C350000}"/>
    <cellStyle name="Migliaia 13 5 2 4" xfId="21683" xr:uid="{00000000-0005-0000-0000-00009D350000}"/>
    <cellStyle name="Migliaia 13 5 3" xfId="2509" xr:uid="{00000000-0005-0000-0000-00009E350000}"/>
    <cellStyle name="Migliaia 13 5 3 2" xfId="13215" xr:uid="{00000000-0005-0000-0000-00009F350000}"/>
    <cellStyle name="Migliaia 13 5 3 2 2" xfId="19033" xr:uid="{00000000-0005-0000-0000-0000A0350000}"/>
    <cellStyle name="Migliaia 13 5 3 2 3" xfId="24335" xr:uid="{00000000-0005-0000-0000-0000A1350000}"/>
    <cellStyle name="Migliaia 13 5 3 3" xfId="16382" xr:uid="{00000000-0005-0000-0000-0000A2350000}"/>
    <cellStyle name="Migliaia 13 5 3 4" xfId="21684" xr:uid="{00000000-0005-0000-0000-0000A3350000}"/>
    <cellStyle name="Migliaia 13 5 4" xfId="2510" xr:uid="{00000000-0005-0000-0000-0000A4350000}"/>
    <cellStyle name="Migliaia 13 5 4 2" xfId="13216" xr:uid="{00000000-0005-0000-0000-0000A5350000}"/>
    <cellStyle name="Migliaia 13 5 4 2 2" xfId="19034" xr:uid="{00000000-0005-0000-0000-0000A6350000}"/>
    <cellStyle name="Migliaia 13 5 4 2 3" xfId="24336" xr:uid="{00000000-0005-0000-0000-0000A7350000}"/>
    <cellStyle name="Migliaia 13 5 4 3" xfId="16383" xr:uid="{00000000-0005-0000-0000-0000A8350000}"/>
    <cellStyle name="Migliaia 13 5 4 4" xfId="21685" xr:uid="{00000000-0005-0000-0000-0000A9350000}"/>
    <cellStyle name="Migliaia 13 5 5" xfId="2511" xr:uid="{00000000-0005-0000-0000-0000AA350000}"/>
    <cellStyle name="Migliaia 13 5 5 2" xfId="13217" xr:uid="{00000000-0005-0000-0000-0000AB350000}"/>
    <cellStyle name="Migliaia 13 5 5 2 2" xfId="19035" xr:uid="{00000000-0005-0000-0000-0000AC350000}"/>
    <cellStyle name="Migliaia 13 5 5 2 3" xfId="24337" xr:uid="{00000000-0005-0000-0000-0000AD350000}"/>
    <cellStyle name="Migliaia 13 5 5 3" xfId="16384" xr:uid="{00000000-0005-0000-0000-0000AE350000}"/>
    <cellStyle name="Migliaia 13 5 5 4" xfId="21686" xr:uid="{00000000-0005-0000-0000-0000AF350000}"/>
    <cellStyle name="Migliaia 13 5 6" xfId="2512" xr:uid="{00000000-0005-0000-0000-0000B0350000}"/>
    <cellStyle name="Migliaia 13 5 6 2" xfId="13218" xr:uid="{00000000-0005-0000-0000-0000B1350000}"/>
    <cellStyle name="Migliaia 13 5 6 2 2" xfId="19036" xr:uid="{00000000-0005-0000-0000-0000B2350000}"/>
    <cellStyle name="Migliaia 13 5 6 2 3" xfId="24338" xr:uid="{00000000-0005-0000-0000-0000B3350000}"/>
    <cellStyle name="Migliaia 13 5 6 3" xfId="16385" xr:uid="{00000000-0005-0000-0000-0000B4350000}"/>
    <cellStyle name="Migliaia 13 5 6 4" xfId="21687" xr:uid="{00000000-0005-0000-0000-0000B5350000}"/>
    <cellStyle name="Migliaia 13 6" xfId="2513" xr:uid="{00000000-0005-0000-0000-0000B6350000}"/>
    <cellStyle name="Migliaia 13 6 2" xfId="11929" xr:uid="{00000000-0005-0000-0000-0000B7350000}"/>
    <cellStyle name="Migliaia 13 6 3" xfId="11930" xr:uid="{00000000-0005-0000-0000-0000B8350000}"/>
    <cellStyle name="Migliaia 13 6 3 2" xfId="15485" xr:uid="{00000000-0005-0000-0000-0000B9350000}"/>
    <cellStyle name="Migliaia 13 6 3 2 2" xfId="20831" xr:uid="{00000000-0005-0000-0000-0000BA350000}"/>
    <cellStyle name="Migliaia 13 6 3 2 3" xfId="26133" xr:uid="{00000000-0005-0000-0000-0000BB350000}"/>
    <cellStyle name="Migliaia 13 6 3 3" xfId="18180" xr:uid="{00000000-0005-0000-0000-0000BC350000}"/>
    <cellStyle name="Migliaia 13 6 3 4" xfId="23482" xr:uid="{00000000-0005-0000-0000-0000BD350000}"/>
    <cellStyle name="Migliaia 13 6 4" xfId="13219" xr:uid="{00000000-0005-0000-0000-0000BE350000}"/>
    <cellStyle name="Migliaia 13 6 4 2" xfId="19037" xr:uid="{00000000-0005-0000-0000-0000BF350000}"/>
    <cellStyle name="Migliaia 13 6 4 3" xfId="24339" xr:uid="{00000000-0005-0000-0000-0000C0350000}"/>
    <cellStyle name="Migliaia 13 6 5" xfId="16386" xr:uid="{00000000-0005-0000-0000-0000C1350000}"/>
    <cellStyle name="Migliaia 13 6 6" xfId="21688" xr:uid="{00000000-0005-0000-0000-0000C2350000}"/>
    <cellStyle name="Migliaia 13 7" xfId="2514" xr:uid="{00000000-0005-0000-0000-0000C3350000}"/>
    <cellStyle name="Migliaia 13 7 2" xfId="11931" xr:uid="{00000000-0005-0000-0000-0000C4350000}"/>
    <cellStyle name="Migliaia 13 7 2 2" xfId="15486" xr:uid="{00000000-0005-0000-0000-0000C5350000}"/>
    <cellStyle name="Migliaia 13 7 2 2 2" xfId="20832" xr:uid="{00000000-0005-0000-0000-0000C6350000}"/>
    <cellStyle name="Migliaia 13 7 2 2 3" xfId="26134" xr:uid="{00000000-0005-0000-0000-0000C7350000}"/>
    <cellStyle name="Migliaia 13 7 2 3" xfId="18181" xr:uid="{00000000-0005-0000-0000-0000C8350000}"/>
    <cellStyle name="Migliaia 13 7 2 4" xfId="23483" xr:uid="{00000000-0005-0000-0000-0000C9350000}"/>
    <cellStyle name="Migliaia 13 7 3" xfId="13220" xr:uid="{00000000-0005-0000-0000-0000CA350000}"/>
    <cellStyle name="Migliaia 13 7 3 2" xfId="19038" xr:uid="{00000000-0005-0000-0000-0000CB350000}"/>
    <cellStyle name="Migliaia 13 7 3 3" xfId="24340" xr:uid="{00000000-0005-0000-0000-0000CC350000}"/>
    <cellStyle name="Migliaia 13 7 4" xfId="16387" xr:uid="{00000000-0005-0000-0000-0000CD350000}"/>
    <cellStyle name="Migliaia 13 7 5" xfId="21689" xr:uid="{00000000-0005-0000-0000-0000CE350000}"/>
    <cellStyle name="Migliaia 13 8" xfId="2515" xr:uid="{00000000-0005-0000-0000-0000CF350000}"/>
    <cellStyle name="Migliaia 13 8 2" xfId="11932" xr:uid="{00000000-0005-0000-0000-0000D0350000}"/>
    <cellStyle name="Migliaia 13 8 2 2" xfId="15487" xr:uid="{00000000-0005-0000-0000-0000D1350000}"/>
    <cellStyle name="Migliaia 13 8 2 2 2" xfId="20833" xr:uid="{00000000-0005-0000-0000-0000D2350000}"/>
    <cellStyle name="Migliaia 13 8 2 2 3" xfId="26135" xr:uid="{00000000-0005-0000-0000-0000D3350000}"/>
    <cellStyle name="Migliaia 13 8 2 3" xfId="18182" xr:uid="{00000000-0005-0000-0000-0000D4350000}"/>
    <cellStyle name="Migliaia 13 8 2 4" xfId="23484" xr:uid="{00000000-0005-0000-0000-0000D5350000}"/>
    <cellStyle name="Migliaia 13 8 3" xfId="13221" xr:uid="{00000000-0005-0000-0000-0000D6350000}"/>
    <cellStyle name="Migliaia 13 8 3 2" xfId="19039" xr:uid="{00000000-0005-0000-0000-0000D7350000}"/>
    <cellStyle name="Migliaia 13 8 3 3" xfId="24341" xr:uid="{00000000-0005-0000-0000-0000D8350000}"/>
    <cellStyle name="Migliaia 13 8 4" xfId="16388" xr:uid="{00000000-0005-0000-0000-0000D9350000}"/>
    <cellStyle name="Migliaia 13 8 5" xfId="21690" xr:uid="{00000000-0005-0000-0000-0000DA350000}"/>
    <cellStyle name="Migliaia 13 9" xfId="2516" xr:uid="{00000000-0005-0000-0000-0000DB350000}"/>
    <cellStyle name="Migliaia 13 9 2" xfId="13222" xr:uid="{00000000-0005-0000-0000-0000DC350000}"/>
    <cellStyle name="Migliaia 13 9 2 2" xfId="19040" xr:uid="{00000000-0005-0000-0000-0000DD350000}"/>
    <cellStyle name="Migliaia 13 9 2 3" xfId="24342" xr:uid="{00000000-0005-0000-0000-0000DE350000}"/>
    <cellStyle name="Migliaia 13 9 3" xfId="16389" xr:uid="{00000000-0005-0000-0000-0000DF350000}"/>
    <cellStyle name="Migliaia 13 9 4" xfId="21691" xr:uid="{00000000-0005-0000-0000-0000E0350000}"/>
    <cellStyle name="Migliaia 14" xfId="252" xr:uid="{00000000-0005-0000-0000-0000E1350000}"/>
    <cellStyle name="Migliaia 14 10" xfId="13223" xr:uid="{00000000-0005-0000-0000-0000E2350000}"/>
    <cellStyle name="Migliaia 14 10 2" xfId="19041" xr:uid="{00000000-0005-0000-0000-0000E3350000}"/>
    <cellStyle name="Migliaia 14 10 3" xfId="24343" xr:uid="{00000000-0005-0000-0000-0000E4350000}"/>
    <cellStyle name="Migliaia 14 11" xfId="16390" xr:uid="{00000000-0005-0000-0000-0000E5350000}"/>
    <cellStyle name="Migliaia 14 12" xfId="21692" xr:uid="{00000000-0005-0000-0000-0000E6350000}"/>
    <cellStyle name="Migliaia 14 13" xfId="2517" xr:uid="{00000000-0005-0000-0000-0000E7350000}"/>
    <cellStyle name="Migliaia 14 2" xfId="253" xr:uid="{00000000-0005-0000-0000-0000E8350000}"/>
    <cellStyle name="Migliaia 14 2 2" xfId="2519" xr:uid="{00000000-0005-0000-0000-0000E9350000}"/>
    <cellStyle name="Migliaia 14 2 2 2" xfId="2520" xr:uid="{00000000-0005-0000-0000-0000EA350000}"/>
    <cellStyle name="Migliaia 14 2 2 2 2" xfId="13224" xr:uid="{00000000-0005-0000-0000-0000EB350000}"/>
    <cellStyle name="Migliaia 14 2 2 2 2 2" xfId="19042" xr:uid="{00000000-0005-0000-0000-0000EC350000}"/>
    <cellStyle name="Migliaia 14 2 2 2 2 3" xfId="24344" xr:uid="{00000000-0005-0000-0000-0000ED350000}"/>
    <cellStyle name="Migliaia 14 2 2 2 3" xfId="16391" xr:uid="{00000000-0005-0000-0000-0000EE350000}"/>
    <cellStyle name="Migliaia 14 2 2 2 4" xfId="21693" xr:uid="{00000000-0005-0000-0000-0000EF350000}"/>
    <cellStyle name="Migliaia 14 2 2 3" xfId="11933" xr:uid="{00000000-0005-0000-0000-0000F0350000}"/>
    <cellStyle name="Migliaia 14 2 2 3 2" xfId="15488" xr:uid="{00000000-0005-0000-0000-0000F1350000}"/>
    <cellStyle name="Migliaia 14 2 2 3 2 2" xfId="20834" xr:uid="{00000000-0005-0000-0000-0000F2350000}"/>
    <cellStyle name="Migliaia 14 2 2 3 2 3" xfId="26136" xr:uid="{00000000-0005-0000-0000-0000F3350000}"/>
    <cellStyle name="Migliaia 14 2 2 3 3" xfId="18183" xr:uid="{00000000-0005-0000-0000-0000F4350000}"/>
    <cellStyle name="Migliaia 14 2 2 3 4" xfId="23485" xr:uid="{00000000-0005-0000-0000-0000F5350000}"/>
    <cellStyle name="Migliaia 14 2 3" xfId="2521" xr:uid="{00000000-0005-0000-0000-0000F6350000}"/>
    <cellStyle name="Migliaia 14 2 3 2" xfId="11934" xr:uid="{00000000-0005-0000-0000-0000F7350000}"/>
    <cellStyle name="Migliaia 14 2 3 2 2" xfId="15489" xr:uid="{00000000-0005-0000-0000-0000F8350000}"/>
    <cellStyle name="Migliaia 14 2 3 2 2 2" xfId="20835" xr:uid="{00000000-0005-0000-0000-0000F9350000}"/>
    <cellStyle name="Migliaia 14 2 3 2 2 3" xfId="26137" xr:uid="{00000000-0005-0000-0000-0000FA350000}"/>
    <cellStyle name="Migliaia 14 2 3 2 3" xfId="18184" xr:uid="{00000000-0005-0000-0000-0000FB350000}"/>
    <cellStyle name="Migliaia 14 2 3 2 4" xfId="23486" xr:uid="{00000000-0005-0000-0000-0000FC350000}"/>
    <cellStyle name="Migliaia 14 2 3 3" xfId="13225" xr:uid="{00000000-0005-0000-0000-0000FD350000}"/>
    <cellStyle name="Migliaia 14 2 3 3 2" xfId="19043" xr:uid="{00000000-0005-0000-0000-0000FE350000}"/>
    <cellStyle name="Migliaia 14 2 3 3 3" xfId="24345" xr:uid="{00000000-0005-0000-0000-0000FF350000}"/>
    <cellStyle name="Migliaia 14 2 3 4" xfId="16392" xr:uid="{00000000-0005-0000-0000-000000360000}"/>
    <cellStyle name="Migliaia 14 2 3 5" xfId="21694" xr:uid="{00000000-0005-0000-0000-000001360000}"/>
    <cellStyle name="Migliaia 14 2 4" xfId="2522" xr:uid="{00000000-0005-0000-0000-000002360000}"/>
    <cellStyle name="Migliaia 14 2 4 2" xfId="13226" xr:uid="{00000000-0005-0000-0000-000003360000}"/>
    <cellStyle name="Migliaia 14 2 4 2 2" xfId="19044" xr:uid="{00000000-0005-0000-0000-000004360000}"/>
    <cellStyle name="Migliaia 14 2 4 2 3" xfId="24346" xr:uid="{00000000-0005-0000-0000-000005360000}"/>
    <cellStyle name="Migliaia 14 2 4 3" xfId="16393" xr:uid="{00000000-0005-0000-0000-000006360000}"/>
    <cellStyle name="Migliaia 14 2 4 4" xfId="21695" xr:uid="{00000000-0005-0000-0000-000007360000}"/>
    <cellStyle name="Migliaia 14 2 5" xfId="2523" xr:uid="{00000000-0005-0000-0000-000008360000}"/>
    <cellStyle name="Migliaia 14 2 5 2" xfId="13227" xr:uid="{00000000-0005-0000-0000-000009360000}"/>
    <cellStyle name="Migliaia 14 2 5 2 2" xfId="19045" xr:uid="{00000000-0005-0000-0000-00000A360000}"/>
    <cellStyle name="Migliaia 14 2 5 2 3" xfId="24347" xr:uid="{00000000-0005-0000-0000-00000B360000}"/>
    <cellStyle name="Migliaia 14 2 5 3" xfId="16394" xr:uid="{00000000-0005-0000-0000-00000C360000}"/>
    <cellStyle name="Migliaia 14 2 5 4" xfId="21696" xr:uid="{00000000-0005-0000-0000-00000D360000}"/>
    <cellStyle name="Migliaia 14 2 6" xfId="2524" xr:uid="{00000000-0005-0000-0000-00000E360000}"/>
    <cellStyle name="Migliaia 14 2 6 2" xfId="13228" xr:uid="{00000000-0005-0000-0000-00000F360000}"/>
    <cellStyle name="Migliaia 14 2 6 2 2" xfId="19046" xr:uid="{00000000-0005-0000-0000-000010360000}"/>
    <cellStyle name="Migliaia 14 2 6 2 3" xfId="24348" xr:uid="{00000000-0005-0000-0000-000011360000}"/>
    <cellStyle name="Migliaia 14 2 6 3" xfId="16395" xr:uid="{00000000-0005-0000-0000-000012360000}"/>
    <cellStyle name="Migliaia 14 2 6 4" xfId="21697" xr:uid="{00000000-0005-0000-0000-000013360000}"/>
    <cellStyle name="Migliaia 14 2 7" xfId="2518" xr:uid="{00000000-0005-0000-0000-000014360000}"/>
    <cellStyle name="Migliaia 14 3" xfId="2525" xr:uid="{00000000-0005-0000-0000-000015360000}"/>
    <cellStyle name="Migliaia 14 3 2" xfId="2526" xr:uid="{00000000-0005-0000-0000-000016360000}"/>
    <cellStyle name="Migliaia 14 3 2 2" xfId="2527" xr:uid="{00000000-0005-0000-0000-000017360000}"/>
    <cellStyle name="Migliaia 14 3 2 2 2" xfId="2528" xr:uid="{00000000-0005-0000-0000-000018360000}"/>
    <cellStyle name="Migliaia 14 3 2 2 2 2" xfId="13229" xr:uid="{00000000-0005-0000-0000-000019360000}"/>
    <cellStyle name="Migliaia 14 3 2 2 2 2 2" xfId="19047" xr:uid="{00000000-0005-0000-0000-00001A360000}"/>
    <cellStyle name="Migliaia 14 3 2 2 2 2 3" xfId="24349" xr:uid="{00000000-0005-0000-0000-00001B360000}"/>
    <cellStyle name="Migliaia 14 3 2 2 2 3" xfId="16396" xr:uid="{00000000-0005-0000-0000-00001C360000}"/>
    <cellStyle name="Migliaia 14 3 2 2 2 4" xfId="21698" xr:uid="{00000000-0005-0000-0000-00001D360000}"/>
    <cellStyle name="Migliaia 14 3 2 3" xfId="2529" xr:uid="{00000000-0005-0000-0000-00001E360000}"/>
    <cellStyle name="Migliaia 14 3 2 3 2" xfId="13230" xr:uid="{00000000-0005-0000-0000-00001F360000}"/>
    <cellStyle name="Migliaia 14 3 2 3 2 2" xfId="19048" xr:uid="{00000000-0005-0000-0000-000020360000}"/>
    <cellStyle name="Migliaia 14 3 2 3 2 3" xfId="24350" xr:uid="{00000000-0005-0000-0000-000021360000}"/>
    <cellStyle name="Migliaia 14 3 2 3 3" xfId="16397" xr:uid="{00000000-0005-0000-0000-000022360000}"/>
    <cellStyle name="Migliaia 14 3 2 3 4" xfId="21699" xr:uid="{00000000-0005-0000-0000-000023360000}"/>
    <cellStyle name="Migliaia 14 3 2 4" xfId="2530" xr:uid="{00000000-0005-0000-0000-000024360000}"/>
    <cellStyle name="Migliaia 14 3 2 4 2" xfId="13231" xr:uid="{00000000-0005-0000-0000-000025360000}"/>
    <cellStyle name="Migliaia 14 3 2 4 2 2" xfId="19049" xr:uid="{00000000-0005-0000-0000-000026360000}"/>
    <cellStyle name="Migliaia 14 3 2 4 2 3" xfId="24351" xr:uid="{00000000-0005-0000-0000-000027360000}"/>
    <cellStyle name="Migliaia 14 3 2 4 3" xfId="16398" xr:uid="{00000000-0005-0000-0000-000028360000}"/>
    <cellStyle name="Migliaia 14 3 2 4 4" xfId="21700" xr:uid="{00000000-0005-0000-0000-000029360000}"/>
    <cellStyle name="Migliaia 14 3 2 5" xfId="2531" xr:uid="{00000000-0005-0000-0000-00002A360000}"/>
    <cellStyle name="Migliaia 14 3 2 5 2" xfId="13232" xr:uid="{00000000-0005-0000-0000-00002B360000}"/>
    <cellStyle name="Migliaia 14 3 2 5 2 2" xfId="19050" xr:uid="{00000000-0005-0000-0000-00002C360000}"/>
    <cellStyle name="Migliaia 14 3 2 5 2 3" xfId="24352" xr:uid="{00000000-0005-0000-0000-00002D360000}"/>
    <cellStyle name="Migliaia 14 3 2 5 3" xfId="16399" xr:uid="{00000000-0005-0000-0000-00002E360000}"/>
    <cellStyle name="Migliaia 14 3 2 5 4" xfId="21701" xr:uid="{00000000-0005-0000-0000-00002F360000}"/>
    <cellStyle name="Migliaia 14 3 2 6" xfId="2532" xr:uid="{00000000-0005-0000-0000-000030360000}"/>
    <cellStyle name="Migliaia 14 3 2 6 2" xfId="13233" xr:uid="{00000000-0005-0000-0000-000031360000}"/>
    <cellStyle name="Migliaia 14 3 2 6 2 2" xfId="19051" xr:uid="{00000000-0005-0000-0000-000032360000}"/>
    <cellStyle name="Migliaia 14 3 2 6 2 3" xfId="24353" xr:uid="{00000000-0005-0000-0000-000033360000}"/>
    <cellStyle name="Migliaia 14 3 2 6 3" xfId="16400" xr:uid="{00000000-0005-0000-0000-000034360000}"/>
    <cellStyle name="Migliaia 14 3 2 6 4" xfId="21702" xr:uid="{00000000-0005-0000-0000-000035360000}"/>
    <cellStyle name="Migliaia 14 3 3" xfId="2533" xr:uid="{00000000-0005-0000-0000-000036360000}"/>
    <cellStyle name="Migliaia 14 3 3 2" xfId="2534" xr:uid="{00000000-0005-0000-0000-000037360000}"/>
    <cellStyle name="Migliaia 14 3 3 2 2" xfId="13235" xr:uid="{00000000-0005-0000-0000-000038360000}"/>
    <cellStyle name="Migliaia 14 3 3 2 2 2" xfId="19053" xr:uid="{00000000-0005-0000-0000-000039360000}"/>
    <cellStyle name="Migliaia 14 3 3 2 2 3" xfId="24355" xr:uid="{00000000-0005-0000-0000-00003A360000}"/>
    <cellStyle name="Migliaia 14 3 3 2 3" xfId="16402" xr:uid="{00000000-0005-0000-0000-00003B360000}"/>
    <cellStyle name="Migliaia 14 3 3 2 4" xfId="21704" xr:uid="{00000000-0005-0000-0000-00003C360000}"/>
    <cellStyle name="Migliaia 14 3 3 3" xfId="2535" xr:uid="{00000000-0005-0000-0000-00003D360000}"/>
    <cellStyle name="Migliaia 14 3 3 3 2" xfId="13236" xr:uid="{00000000-0005-0000-0000-00003E360000}"/>
    <cellStyle name="Migliaia 14 3 3 3 2 2" xfId="19054" xr:uid="{00000000-0005-0000-0000-00003F360000}"/>
    <cellStyle name="Migliaia 14 3 3 3 2 3" xfId="24356" xr:uid="{00000000-0005-0000-0000-000040360000}"/>
    <cellStyle name="Migliaia 14 3 3 3 3" xfId="16403" xr:uid="{00000000-0005-0000-0000-000041360000}"/>
    <cellStyle name="Migliaia 14 3 3 3 4" xfId="21705" xr:uid="{00000000-0005-0000-0000-000042360000}"/>
    <cellStyle name="Migliaia 14 3 3 4" xfId="2536" xr:uid="{00000000-0005-0000-0000-000043360000}"/>
    <cellStyle name="Migliaia 14 3 3 4 2" xfId="13237" xr:uid="{00000000-0005-0000-0000-000044360000}"/>
    <cellStyle name="Migliaia 14 3 3 4 2 2" xfId="19055" xr:uid="{00000000-0005-0000-0000-000045360000}"/>
    <cellStyle name="Migliaia 14 3 3 4 2 3" xfId="24357" xr:uid="{00000000-0005-0000-0000-000046360000}"/>
    <cellStyle name="Migliaia 14 3 3 4 3" xfId="16404" xr:uid="{00000000-0005-0000-0000-000047360000}"/>
    <cellStyle name="Migliaia 14 3 3 4 4" xfId="21706" xr:uid="{00000000-0005-0000-0000-000048360000}"/>
    <cellStyle name="Migliaia 14 3 3 5" xfId="2537" xr:uid="{00000000-0005-0000-0000-000049360000}"/>
    <cellStyle name="Migliaia 14 3 3 5 2" xfId="13238" xr:uid="{00000000-0005-0000-0000-00004A360000}"/>
    <cellStyle name="Migliaia 14 3 3 5 2 2" xfId="19056" xr:uid="{00000000-0005-0000-0000-00004B360000}"/>
    <cellStyle name="Migliaia 14 3 3 5 2 3" xfId="24358" xr:uid="{00000000-0005-0000-0000-00004C360000}"/>
    <cellStyle name="Migliaia 14 3 3 5 3" xfId="16405" xr:uid="{00000000-0005-0000-0000-00004D360000}"/>
    <cellStyle name="Migliaia 14 3 3 5 4" xfId="21707" xr:uid="{00000000-0005-0000-0000-00004E360000}"/>
    <cellStyle name="Migliaia 14 3 3 6" xfId="13234" xr:uid="{00000000-0005-0000-0000-00004F360000}"/>
    <cellStyle name="Migliaia 14 3 3 6 2" xfId="19052" xr:uid="{00000000-0005-0000-0000-000050360000}"/>
    <cellStyle name="Migliaia 14 3 3 6 3" xfId="24354" xr:uid="{00000000-0005-0000-0000-000051360000}"/>
    <cellStyle name="Migliaia 14 3 3 7" xfId="16401" xr:uid="{00000000-0005-0000-0000-000052360000}"/>
    <cellStyle name="Migliaia 14 3 3 8" xfId="21703" xr:uid="{00000000-0005-0000-0000-000053360000}"/>
    <cellStyle name="Migliaia 14 3 4" xfId="2538" xr:uid="{00000000-0005-0000-0000-000054360000}"/>
    <cellStyle name="Migliaia 14 3 4 2" xfId="11935" xr:uid="{00000000-0005-0000-0000-000055360000}"/>
    <cellStyle name="Migliaia 14 3 4 3" xfId="11936" xr:uid="{00000000-0005-0000-0000-000056360000}"/>
    <cellStyle name="Migliaia 14 3 4 3 2" xfId="15490" xr:uid="{00000000-0005-0000-0000-000057360000}"/>
    <cellStyle name="Migliaia 14 3 4 3 2 2" xfId="20836" xr:uid="{00000000-0005-0000-0000-000058360000}"/>
    <cellStyle name="Migliaia 14 3 4 3 2 3" xfId="26138" xr:uid="{00000000-0005-0000-0000-000059360000}"/>
    <cellStyle name="Migliaia 14 3 4 3 3" xfId="18185" xr:uid="{00000000-0005-0000-0000-00005A360000}"/>
    <cellStyle name="Migliaia 14 3 4 3 4" xfId="23487" xr:uid="{00000000-0005-0000-0000-00005B360000}"/>
    <cellStyle name="Migliaia 14 3 4 4" xfId="13239" xr:uid="{00000000-0005-0000-0000-00005C360000}"/>
    <cellStyle name="Migliaia 14 3 4 4 2" xfId="19057" xr:uid="{00000000-0005-0000-0000-00005D360000}"/>
    <cellStyle name="Migliaia 14 3 4 4 3" xfId="24359" xr:uid="{00000000-0005-0000-0000-00005E360000}"/>
    <cellStyle name="Migliaia 14 3 4 5" xfId="16406" xr:uid="{00000000-0005-0000-0000-00005F360000}"/>
    <cellStyle name="Migliaia 14 3 4 6" xfId="21708" xr:uid="{00000000-0005-0000-0000-000060360000}"/>
    <cellStyle name="Migliaia 14 3 5" xfId="2539" xr:uid="{00000000-0005-0000-0000-000061360000}"/>
    <cellStyle name="Migliaia 14 3 5 2" xfId="11937" xr:uid="{00000000-0005-0000-0000-000062360000}"/>
    <cellStyle name="Migliaia 14 3 5 2 2" xfId="15491" xr:uid="{00000000-0005-0000-0000-000063360000}"/>
    <cellStyle name="Migliaia 14 3 5 2 2 2" xfId="20837" xr:uid="{00000000-0005-0000-0000-000064360000}"/>
    <cellStyle name="Migliaia 14 3 5 2 2 3" xfId="26139" xr:uid="{00000000-0005-0000-0000-000065360000}"/>
    <cellStyle name="Migliaia 14 3 5 2 3" xfId="18186" xr:uid="{00000000-0005-0000-0000-000066360000}"/>
    <cellStyle name="Migliaia 14 3 5 2 4" xfId="23488" xr:uid="{00000000-0005-0000-0000-000067360000}"/>
    <cellStyle name="Migliaia 14 3 5 3" xfId="13240" xr:uid="{00000000-0005-0000-0000-000068360000}"/>
    <cellStyle name="Migliaia 14 3 5 3 2" xfId="19058" xr:uid="{00000000-0005-0000-0000-000069360000}"/>
    <cellStyle name="Migliaia 14 3 5 3 3" xfId="24360" xr:uid="{00000000-0005-0000-0000-00006A360000}"/>
    <cellStyle name="Migliaia 14 3 5 4" xfId="16407" xr:uid="{00000000-0005-0000-0000-00006B360000}"/>
    <cellStyle name="Migliaia 14 3 5 5" xfId="21709" xr:uid="{00000000-0005-0000-0000-00006C360000}"/>
    <cellStyle name="Migliaia 14 3 6" xfId="2540" xr:uid="{00000000-0005-0000-0000-00006D360000}"/>
    <cellStyle name="Migliaia 14 3 6 2" xfId="13241" xr:uid="{00000000-0005-0000-0000-00006E360000}"/>
    <cellStyle name="Migliaia 14 3 6 2 2" xfId="19059" xr:uid="{00000000-0005-0000-0000-00006F360000}"/>
    <cellStyle name="Migliaia 14 3 6 2 3" xfId="24361" xr:uid="{00000000-0005-0000-0000-000070360000}"/>
    <cellStyle name="Migliaia 14 3 6 3" xfId="16408" xr:uid="{00000000-0005-0000-0000-000071360000}"/>
    <cellStyle name="Migliaia 14 3 6 4" xfId="21710" xr:uid="{00000000-0005-0000-0000-000072360000}"/>
    <cellStyle name="Migliaia 14 3 7" xfId="2541" xr:uid="{00000000-0005-0000-0000-000073360000}"/>
    <cellStyle name="Migliaia 14 3 7 2" xfId="13242" xr:uid="{00000000-0005-0000-0000-000074360000}"/>
    <cellStyle name="Migliaia 14 3 7 2 2" xfId="19060" xr:uid="{00000000-0005-0000-0000-000075360000}"/>
    <cellStyle name="Migliaia 14 3 7 2 3" xfId="24362" xr:uid="{00000000-0005-0000-0000-000076360000}"/>
    <cellStyle name="Migliaia 14 3 7 3" xfId="16409" xr:uid="{00000000-0005-0000-0000-000077360000}"/>
    <cellStyle name="Migliaia 14 3 7 4" xfId="21711" xr:uid="{00000000-0005-0000-0000-000078360000}"/>
    <cellStyle name="Migliaia 14 3 8" xfId="2542" xr:uid="{00000000-0005-0000-0000-000079360000}"/>
    <cellStyle name="Migliaia 14 3 8 2" xfId="13243" xr:uid="{00000000-0005-0000-0000-00007A360000}"/>
    <cellStyle name="Migliaia 14 3 8 2 2" xfId="19061" xr:uid="{00000000-0005-0000-0000-00007B360000}"/>
    <cellStyle name="Migliaia 14 3 8 2 3" xfId="24363" xr:uid="{00000000-0005-0000-0000-00007C360000}"/>
    <cellStyle name="Migliaia 14 3 8 3" xfId="16410" xr:uid="{00000000-0005-0000-0000-00007D360000}"/>
    <cellStyle name="Migliaia 14 3 8 4" xfId="21712" xr:uid="{00000000-0005-0000-0000-00007E360000}"/>
    <cellStyle name="Migliaia 14 4" xfId="2543" xr:uid="{00000000-0005-0000-0000-00007F360000}"/>
    <cellStyle name="Migliaia 14 4 2" xfId="2544" xr:uid="{00000000-0005-0000-0000-000080360000}"/>
    <cellStyle name="Migliaia 14 4 2 2" xfId="2545" xr:uid="{00000000-0005-0000-0000-000081360000}"/>
    <cellStyle name="Migliaia 14 4 2 2 2" xfId="13244" xr:uid="{00000000-0005-0000-0000-000082360000}"/>
    <cellStyle name="Migliaia 14 4 2 2 2 2" xfId="19062" xr:uid="{00000000-0005-0000-0000-000083360000}"/>
    <cellStyle name="Migliaia 14 4 2 2 2 3" xfId="24364" xr:uid="{00000000-0005-0000-0000-000084360000}"/>
    <cellStyle name="Migliaia 14 4 2 2 3" xfId="16411" xr:uid="{00000000-0005-0000-0000-000085360000}"/>
    <cellStyle name="Migliaia 14 4 2 2 4" xfId="21713" xr:uid="{00000000-0005-0000-0000-000086360000}"/>
    <cellStyle name="Migliaia 14 4 2 3" xfId="2546" xr:uid="{00000000-0005-0000-0000-000087360000}"/>
    <cellStyle name="Migliaia 14 4 2 3 2" xfId="13245" xr:uid="{00000000-0005-0000-0000-000088360000}"/>
    <cellStyle name="Migliaia 14 4 2 3 2 2" xfId="19063" xr:uid="{00000000-0005-0000-0000-000089360000}"/>
    <cellStyle name="Migliaia 14 4 2 3 2 3" xfId="24365" xr:uid="{00000000-0005-0000-0000-00008A360000}"/>
    <cellStyle name="Migliaia 14 4 2 3 3" xfId="16412" xr:uid="{00000000-0005-0000-0000-00008B360000}"/>
    <cellStyle name="Migliaia 14 4 2 3 4" xfId="21714" xr:uid="{00000000-0005-0000-0000-00008C360000}"/>
    <cellStyle name="Migliaia 14 4 3" xfId="2547" xr:uid="{00000000-0005-0000-0000-00008D360000}"/>
    <cellStyle name="Migliaia 14 4 3 2" xfId="13246" xr:uid="{00000000-0005-0000-0000-00008E360000}"/>
    <cellStyle name="Migliaia 14 4 3 2 2" xfId="19064" xr:uid="{00000000-0005-0000-0000-00008F360000}"/>
    <cellStyle name="Migliaia 14 4 3 2 3" xfId="24366" xr:uid="{00000000-0005-0000-0000-000090360000}"/>
    <cellStyle name="Migliaia 14 4 3 3" xfId="16413" xr:uid="{00000000-0005-0000-0000-000091360000}"/>
    <cellStyle name="Migliaia 14 4 3 4" xfId="21715" xr:uid="{00000000-0005-0000-0000-000092360000}"/>
    <cellStyle name="Migliaia 14 4 4" xfId="2548" xr:uid="{00000000-0005-0000-0000-000093360000}"/>
    <cellStyle name="Migliaia 14 4 4 2" xfId="13247" xr:uid="{00000000-0005-0000-0000-000094360000}"/>
    <cellStyle name="Migliaia 14 4 4 2 2" xfId="19065" xr:uid="{00000000-0005-0000-0000-000095360000}"/>
    <cellStyle name="Migliaia 14 4 4 2 3" xfId="24367" xr:uid="{00000000-0005-0000-0000-000096360000}"/>
    <cellStyle name="Migliaia 14 4 4 3" xfId="16414" xr:uid="{00000000-0005-0000-0000-000097360000}"/>
    <cellStyle name="Migliaia 14 4 4 4" xfId="21716" xr:uid="{00000000-0005-0000-0000-000098360000}"/>
    <cellStyle name="Migliaia 14 4 5" xfId="2549" xr:uid="{00000000-0005-0000-0000-000099360000}"/>
    <cellStyle name="Migliaia 14 4 5 2" xfId="13248" xr:uid="{00000000-0005-0000-0000-00009A360000}"/>
    <cellStyle name="Migliaia 14 4 5 2 2" xfId="19066" xr:uid="{00000000-0005-0000-0000-00009B360000}"/>
    <cellStyle name="Migliaia 14 4 5 2 3" xfId="24368" xr:uid="{00000000-0005-0000-0000-00009C360000}"/>
    <cellStyle name="Migliaia 14 4 5 3" xfId="16415" xr:uid="{00000000-0005-0000-0000-00009D360000}"/>
    <cellStyle name="Migliaia 14 4 5 4" xfId="21717" xr:uid="{00000000-0005-0000-0000-00009E360000}"/>
    <cellStyle name="Migliaia 14 4 6" xfId="2550" xr:uid="{00000000-0005-0000-0000-00009F360000}"/>
    <cellStyle name="Migliaia 14 4 6 2" xfId="13249" xr:uid="{00000000-0005-0000-0000-0000A0360000}"/>
    <cellStyle name="Migliaia 14 4 6 2 2" xfId="19067" xr:uid="{00000000-0005-0000-0000-0000A1360000}"/>
    <cellStyle name="Migliaia 14 4 6 2 3" xfId="24369" xr:uid="{00000000-0005-0000-0000-0000A2360000}"/>
    <cellStyle name="Migliaia 14 4 6 3" xfId="16416" xr:uid="{00000000-0005-0000-0000-0000A3360000}"/>
    <cellStyle name="Migliaia 14 4 6 4" xfId="21718" xr:uid="{00000000-0005-0000-0000-0000A4360000}"/>
    <cellStyle name="Migliaia 14 4 7" xfId="2551" xr:uid="{00000000-0005-0000-0000-0000A5360000}"/>
    <cellStyle name="Migliaia 14 4 7 2" xfId="13250" xr:uid="{00000000-0005-0000-0000-0000A6360000}"/>
    <cellStyle name="Migliaia 14 4 7 2 2" xfId="19068" xr:uid="{00000000-0005-0000-0000-0000A7360000}"/>
    <cellStyle name="Migliaia 14 4 7 2 3" xfId="24370" xr:uid="{00000000-0005-0000-0000-0000A8360000}"/>
    <cellStyle name="Migliaia 14 4 7 3" xfId="16417" xr:uid="{00000000-0005-0000-0000-0000A9360000}"/>
    <cellStyle name="Migliaia 14 4 7 4" xfId="21719" xr:uid="{00000000-0005-0000-0000-0000AA360000}"/>
    <cellStyle name="Migliaia 14 5" xfId="2552" xr:uid="{00000000-0005-0000-0000-0000AB360000}"/>
    <cellStyle name="Migliaia 14 5 2" xfId="2553" xr:uid="{00000000-0005-0000-0000-0000AC360000}"/>
    <cellStyle name="Migliaia 14 5 2 2" xfId="13251" xr:uid="{00000000-0005-0000-0000-0000AD360000}"/>
    <cellStyle name="Migliaia 14 5 2 2 2" xfId="19069" xr:uid="{00000000-0005-0000-0000-0000AE360000}"/>
    <cellStyle name="Migliaia 14 5 2 2 3" xfId="24371" xr:uid="{00000000-0005-0000-0000-0000AF360000}"/>
    <cellStyle name="Migliaia 14 5 2 3" xfId="16418" xr:uid="{00000000-0005-0000-0000-0000B0360000}"/>
    <cellStyle name="Migliaia 14 5 2 4" xfId="21720" xr:uid="{00000000-0005-0000-0000-0000B1360000}"/>
    <cellStyle name="Migliaia 14 5 3" xfId="2554" xr:uid="{00000000-0005-0000-0000-0000B2360000}"/>
    <cellStyle name="Migliaia 14 5 3 2" xfId="13252" xr:uid="{00000000-0005-0000-0000-0000B3360000}"/>
    <cellStyle name="Migliaia 14 5 3 2 2" xfId="19070" xr:uid="{00000000-0005-0000-0000-0000B4360000}"/>
    <cellStyle name="Migliaia 14 5 3 2 3" xfId="24372" xr:uid="{00000000-0005-0000-0000-0000B5360000}"/>
    <cellStyle name="Migliaia 14 5 3 3" xfId="16419" xr:uid="{00000000-0005-0000-0000-0000B6360000}"/>
    <cellStyle name="Migliaia 14 5 3 4" xfId="21721" xr:uid="{00000000-0005-0000-0000-0000B7360000}"/>
    <cellStyle name="Migliaia 14 5 4" xfId="2555" xr:uid="{00000000-0005-0000-0000-0000B8360000}"/>
    <cellStyle name="Migliaia 14 5 4 2" xfId="13253" xr:uid="{00000000-0005-0000-0000-0000B9360000}"/>
    <cellStyle name="Migliaia 14 5 4 2 2" xfId="19071" xr:uid="{00000000-0005-0000-0000-0000BA360000}"/>
    <cellStyle name="Migliaia 14 5 4 2 3" xfId="24373" xr:uid="{00000000-0005-0000-0000-0000BB360000}"/>
    <cellStyle name="Migliaia 14 5 4 3" xfId="16420" xr:uid="{00000000-0005-0000-0000-0000BC360000}"/>
    <cellStyle name="Migliaia 14 5 4 4" xfId="21722" xr:uid="{00000000-0005-0000-0000-0000BD360000}"/>
    <cellStyle name="Migliaia 14 5 5" xfId="2556" xr:uid="{00000000-0005-0000-0000-0000BE360000}"/>
    <cellStyle name="Migliaia 14 5 5 2" xfId="13254" xr:uid="{00000000-0005-0000-0000-0000BF360000}"/>
    <cellStyle name="Migliaia 14 5 5 2 2" xfId="19072" xr:uid="{00000000-0005-0000-0000-0000C0360000}"/>
    <cellStyle name="Migliaia 14 5 5 2 3" xfId="24374" xr:uid="{00000000-0005-0000-0000-0000C1360000}"/>
    <cellStyle name="Migliaia 14 5 5 3" xfId="16421" xr:uid="{00000000-0005-0000-0000-0000C2360000}"/>
    <cellStyle name="Migliaia 14 5 5 4" xfId="21723" xr:uid="{00000000-0005-0000-0000-0000C3360000}"/>
    <cellStyle name="Migliaia 14 5 6" xfId="2557" xr:uid="{00000000-0005-0000-0000-0000C4360000}"/>
    <cellStyle name="Migliaia 14 5 6 2" xfId="13255" xr:uid="{00000000-0005-0000-0000-0000C5360000}"/>
    <cellStyle name="Migliaia 14 5 6 2 2" xfId="19073" xr:uid="{00000000-0005-0000-0000-0000C6360000}"/>
    <cellStyle name="Migliaia 14 5 6 2 3" xfId="24375" xr:uid="{00000000-0005-0000-0000-0000C7360000}"/>
    <cellStyle name="Migliaia 14 5 6 3" xfId="16422" xr:uid="{00000000-0005-0000-0000-0000C8360000}"/>
    <cellStyle name="Migliaia 14 5 6 4" xfId="21724" xr:uid="{00000000-0005-0000-0000-0000C9360000}"/>
    <cellStyle name="Migliaia 14 6" xfId="2558" xr:uid="{00000000-0005-0000-0000-0000CA360000}"/>
    <cellStyle name="Migliaia 14 6 2" xfId="11938" xr:uid="{00000000-0005-0000-0000-0000CB360000}"/>
    <cellStyle name="Migliaia 14 6 3" xfId="11939" xr:uid="{00000000-0005-0000-0000-0000CC360000}"/>
    <cellStyle name="Migliaia 14 6 3 2" xfId="15492" xr:uid="{00000000-0005-0000-0000-0000CD360000}"/>
    <cellStyle name="Migliaia 14 6 3 2 2" xfId="20838" xr:uid="{00000000-0005-0000-0000-0000CE360000}"/>
    <cellStyle name="Migliaia 14 6 3 2 3" xfId="26140" xr:uid="{00000000-0005-0000-0000-0000CF360000}"/>
    <cellStyle name="Migliaia 14 6 3 3" xfId="18187" xr:uid="{00000000-0005-0000-0000-0000D0360000}"/>
    <cellStyle name="Migliaia 14 6 3 4" xfId="23489" xr:uid="{00000000-0005-0000-0000-0000D1360000}"/>
    <cellStyle name="Migliaia 14 6 4" xfId="13256" xr:uid="{00000000-0005-0000-0000-0000D2360000}"/>
    <cellStyle name="Migliaia 14 6 4 2" xfId="19074" xr:uid="{00000000-0005-0000-0000-0000D3360000}"/>
    <cellStyle name="Migliaia 14 6 4 3" xfId="24376" xr:uid="{00000000-0005-0000-0000-0000D4360000}"/>
    <cellStyle name="Migliaia 14 6 5" xfId="16423" xr:uid="{00000000-0005-0000-0000-0000D5360000}"/>
    <cellStyle name="Migliaia 14 6 6" xfId="21725" xr:uid="{00000000-0005-0000-0000-0000D6360000}"/>
    <cellStyle name="Migliaia 14 7" xfId="2559" xr:uid="{00000000-0005-0000-0000-0000D7360000}"/>
    <cellStyle name="Migliaia 14 7 2" xfId="11940" xr:uid="{00000000-0005-0000-0000-0000D8360000}"/>
    <cellStyle name="Migliaia 14 7 2 2" xfId="15493" xr:uid="{00000000-0005-0000-0000-0000D9360000}"/>
    <cellStyle name="Migliaia 14 7 2 2 2" xfId="20839" xr:uid="{00000000-0005-0000-0000-0000DA360000}"/>
    <cellStyle name="Migliaia 14 7 2 2 3" xfId="26141" xr:uid="{00000000-0005-0000-0000-0000DB360000}"/>
    <cellStyle name="Migliaia 14 7 2 3" xfId="18188" xr:uid="{00000000-0005-0000-0000-0000DC360000}"/>
    <cellStyle name="Migliaia 14 7 2 4" xfId="23490" xr:uid="{00000000-0005-0000-0000-0000DD360000}"/>
    <cellStyle name="Migliaia 14 7 3" xfId="13257" xr:uid="{00000000-0005-0000-0000-0000DE360000}"/>
    <cellStyle name="Migliaia 14 7 3 2" xfId="19075" xr:uid="{00000000-0005-0000-0000-0000DF360000}"/>
    <cellStyle name="Migliaia 14 7 3 3" xfId="24377" xr:uid="{00000000-0005-0000-0000-0000E0360000}"/>
    <cellStyle name="Migliaia 14 7 4" xfId="16424" xr:uid="{00000000-0005-0000-0000-0000E1360000}"/>
    <cellStyle name="Migliaia 14 7 5" xfId="21726" xr:uid="{00000000-0005-0000-0000-0000E2360000}"/>
    <cellStyle name="Migliaia 14 8" xfId="2560" xr:uid="{00000000-0005-0000-0000-0000E3360000}"/>
    <cellStyle name="Migliaia 14 8 2" xfId="11941" xr:uid="{00000000-0005-0000-0000-0000E4360000}"/>
    <cellStyle name="Migliaia 14 8 2 2" xfId="15494" xr:uid="{00000000-0005-0000-0000-0000E5360000}"/>
    <cellStyle name="Migliaia 14 8 2 2 2" xfId="20840" xr:uid="{00000000-0005-0000-0000-0000E6360000}"/>
    <cellStyle name="Migliaia 14 8 2 2 3" xfId="26142" xr:uid="{00000000-0005-0000-0000-0000E7360000}"/>
    <cellStyle name="Migliaia 14 8 2 3" xfId="18189" xr:uid="{00000000-0005-0000-0000-0000E8360000}"/>
    <cellStyle name="Migliaia 14 8 2 4" xfId="23491" xr:uid="{00000000-0005-0000-0000-0000E9360000}"/>
    <cellStyle name="Migliaia 14 8 3" xfId="13258" xr:uid="{00000000-0005-0000-0000-0000EA360000}"/>
    <cellStyle name="Migliaia 14 8 3 2" xfId="19076" xr:uid="{00000000-0005-0000-0000-0000EB360000}"/>
    <cellStyle name="Migliaia 14 8 3 3" xfId="24378" xr:uid="{00000000-0005-0000-0000-0000EC360000}"/>
    <cellStyle name="Migliaia 14 8 4" xfId="16425" xr:uid="{00000000-0005-0000-0000-0000ED360000}"/>
    <cellStyle name="Migliaia 14 8 5" xfId="21727" xr:uid="{00000000-0005-0000-0000-0000EE360000}"/>
    <cellStyle name="Migliaia 14 9" xfId="2561" xr:uid="{00000000-0005-0000-0000-0000EF360000}"/>
    <cellStyle name="Migliaia 14 9 2" xfId="13259" xr:uid="{00000000-0005-0000-0000-0000F0360000}"/>
    <cellStyle name="Migliaia 14 9 2 2" xfId="19077" xr:uid="{00000000-0005-0000-0000-0000F1360000}"/>
    <cellStyle name="Migliaia 14 9 2 3" xfId="24379" xr:uid="{00000000-0005-0000-0000-0000F2360000}"/>
    <cellStyle name="Migliaia 14 9 3" xfId="16426" xr:uid="{00000000-0005-0000-0000-0000F3360000}"/>
    <cellStyle name="Migliaia 14 9 4" xfId="21728" xr:uid="{00000000-0005-0000-0000-0000F4360000}"/>
    <cellStyle name="Migliaia 15" xfId="254" xr:uid="{00000000-0005-0000-0000-0000F5360000}"/>
    <cellStyle name="Migliaia 15 10" xfId="13260" xr:uid="{00000000-0005-0000-0000-0000F6360000}"/>
    <cellStyle name="Migliaia 15 10 2" xfId="19078" xr:uid="{00000000-0005-0000-0000-0000F7360000}"/>
    <cellStyle name="Migliaia 15 10 3" xfId="24380" xr:uid="{00000000-0005-0000-0000-0000F8360000}"/>
    <cellStyle name="Migliaia 15 11" xfId="16427" xr:uid="{00000000-0005-0000-0000-0000F9360000}"/>
    <cellStyle name="Migliaia 15 12" xfId="21729" xr:uid="{00000000-0005-0000-0000-0000FA360000}"/>
    <cellStyle name="Migliaia 15 13" xfId="2562" xr:uid="{00000000-0005-0000-0000-0000FB360000}"/>
    <cellStyle name="Migliaia 15 2" xfId="255" xr:uid="{00000000-0005-0000-0000-0000FC360000}"/>
    <cellStyle name="Migliaia 15 2 2" xfId="2564" xr:uid="{00000000-0005-0000-0000-0000FD360000}"/>
    <cellStyle name="Migliaia 15 2 2 2" xfId="2565" xr:uid="{00000000-0005-0000-0000-0000FE360000}"/>
    <cellStyle name="Migliaia 15 2 2 2 2" xfId="13261" xr:uid="{00000000-0005-0000-0000-0000FF360000}"/>
    <cellStyle name="Migliaia 15 2 2 2 2 2" xfId="19079" xr:uid="{00000000-0005-0000-0000-000000370000}"/>
    <cellStyle name="Migliaia 15 2 2 2 2 3" xfId="24381" xr:uid="{00000000-0005-0000-0000-000001370000}"/>
    <cellStyle name="Migliaia 15 2 2 2 3" xfId="16428" xr:uid="{00000000-0005-0000-0000-000002370000}"/>
    <cellStyle name="Migliaia 15 2 2 2 4" xfId="21730" xr:uid="{00000000-0005-0000-0000-000003370000}"/>
    <cellStyle name="Migliaia 15 2 2 3" xfId="11942" xr:uid="{00000000-0005-0000-0000-000004370000}"/>
    <cellStyle name="Migliaia 15 2 2 3 2" xfId="15495" xr:uid="{00000000-0005-0000-0000-000005370000}"/>
    <cellStyle name="Migliaia 15 2 2 3 2 2" xfId="20841" xr:uid="{00000000-0005-0000-0000-000006370000}"/>
    <cellStyle name="Migliaia 15 2 2 3 2 3" xfId="26143" xr:uid="{00000000-0005-0000-0000-000007370000}"/>
    <cellStyle name="Migliaia 15 2 2 3 3" xfId="18190" xr:uid="{00000000-0005-0000-0000-000008370000}"/>
    <cellStyle name="Migliaia 15 2 2 3 4" xfId="23492" xr:uid="{00000000-0005-0000-0000-000009370000}"/>
    <cellStyle name="Migliaia 15 2 3" xfId="2566" xr:uid="{00000000-0005-0000-0000-00000A370000}"/>
    <cellStyle name="Migliaia 15 2 3 2" xfId="11943" xr:uid="{00000000-0005-0000-0000-00000B370000}"/>
    <cellStyle name="Migliaia 15 2 3 2 2" xfId="15496" xr:uid="{00000000-0005-0000-0000-00000C370000}"/>
    <cellStyle name="Migliaia 15 2 3 2 2 2" xfId="20842" xr:uid="{00000000-0005-0000-0000-00000D370000}"/>
    <cellStyle name="Migliaia 15 2 3 2 2 3" xfId="26144" xr:uid="{00000000-0005-0000-0000-00000E370000}"/>
    <cellStyle name="Migliaia 15 2 3 2 3" xfId="18191" xr:uid="{00000000-0005-0000-0000-00000F370000}"/>
    <cellStyle name="Migliaia 15 2 3 2 4" xfId="23493" xr:uid="{00000000-0005-0000-0000-000010370000}"/>
    <cellStyle name="Migliaia 15 2 3 3" xfId="13262" xr:uid="{00000000-0005-0000-0000-000011370000}"/>
    <cellStyle name="Migliaia 15 2 3 3 2" xfId="19080" xr:uid="{00000000-0005-0000-0000-000012370000}"/>
    <cellStyle name="Migliaia 15 2 3 3 3" xfId="24382" xr:uid="{00000000-0005-0000-0000-000013370000}"/>
    <cellStyle name="Migliaia 15 2 3 4" xfId="16429" xr:uid="{00000000-0005-0000-0000-000014370000}"/>
    <cellStyle name="Migliaia 15 2 3 5" xfId="21731" xr:uid="{00000000-0005-0000-0000-000015370000}"/>
    <cellStyle name="Migliaia 15 2 4" xfId="2567" xr:uid="{00000000-0005-0000-0000-000016370000}"/>
    <cellStyle name="Migliaia 15 2 4 2" xfId="13263" xr:uid="{00000000-0005-0000-0000-000017370000}"/>
    <cellStyle name="Migliaia 15 2 4 2 2" xfId="19081" xr:uid="{00000000-0005-0000-0000-000018370000}"/>
    <cellStyle name="Migliaia 15 2 4 2 3" xfId="24383" xr:uid="{00000000-0005-0000-0000-000019370000}"/>
    <cellStyle name="Migliaia 15 2 4 3" xfId="16430" xr:uid="{00000000-0005-0000-0000-00001A370000}"/>
    <cellStyle name="Migliaia 15 2 4 4" xfId="21732" xr:uid="{00000000-0005-0000-0000-00001B370000}"/>
    <cellStyle name="Migliaia 15 2 5" xfId="2568" xr:uid="{00000000-0005-0000-0000-00001C370000}"/>
    <cellStyle name="Migliaia 15 2 5 2" xfId="13264" xr:uid="{00000000-0005-0000-0000-00001D370000}"/>
    <cellStyle name="Migliaia 15 2 5 2 2" xfId="19082" xr:uid="{00000000-0005-0000-0000-00001E370000}"/>
    <cellStyle name="Migliaia 15 2 5 2 3" xfId="24384" xr:uid="{00000000-0005-0000-0000-00001F370000}"/>
    <cellStyle name="Migliaia 15 2 5 3" xfId="16431" xr:uid="{00000000-0005-0000-0000-000020370000}"/>
    <cellStyle name="Migliaia 15 2 5 4" xfId="21733" xr:uid="{00000000-0005-0000-0000-000021370000}"/>
    <cellStyle name="Migliaia 15 2 6" xfId="2569" xr:uid="{00000000-0005-0000-0000-000022370000}"/>
    <cellStyle name="Migliaia 15 2 6 2" xfId="13265" xr:uid="{00000000-0005-0000-0000-000023370000}"/>
    <cellStyle name="Migliaia 15 2 6 2 2" xfId="19083" xr:uid="{00000000-0005-0000-0000-000024370000}"/>
    <cellStyle name="Migliaia 15 2 6 2 3" xfId="24385" xr:uid="{00000000-0005-0000-0000-000025370000}"/>
    <cellStyle name="Migliaia 15 2 6 3" xfId="16432" xr:uid="{00000000-0005-0000-0000-000026370000}"/>
    <cellStyle name="Migliaia 15 2 6 4" xfId="21734" xr:uid="{00000000-0005-0000-0000-000027370000}"/>
    <cellStyle name="Migliaia 15 2 7" xfId="2563" xr:uid="{00000000-0005-0000-0000-000028370000}"/>
    <cellStyle name="Migliaia 15 3" xfId="2570" xr:uid="{00000000-0005-0000-0000-000029370000}"/>
    <cellStyle name="Migliaia 15 3 2" xfId="2571" xr:uid="{00000000-0005-0000-0000-00002A370000}"/>
    <cellStyle name="Migliaia 15 3 2 2" xfId="2572" xr:uid="{00000000-0005-0000-0000-00002B370000}"/>
    <cellStyle name="Migliaia 15 3 2 2 2" xfId="2573" xr:uid="{00000000-0005-0000-0000-00002C370000}"/>
    <cellStyle name="Migliaia 15 3 2 2 2 2" xfId="13266" xr:uid="{00000000-0005-0000-0000-00002D370000}"/>
    <cellStyle name="Migliaia 15 3 2 2 2 2 2" xfId="19084" xr:uid="{00000000-0005-0000-0000-00002E370000}"/>
    <cellStyle name="Migliaia 15 3 2 2 2 2 3" xfId="24386" xr:uid="{00000000-0005-0000-0000-00002F370000}"/>
    <cellStyle name="Migliaia 15 3 2 2 2 3" xfId="16433" xr:uid="{00000000-0005-0000-0000-000030370000}"/>
    <cellStyle name="Migliaia 15 3 2 2 2 4" xfId="21735" xr:uid="{00000000-0005-0000-0000-000031370000}"/>
    <cellStyle name="Migliaia 15 3 2 3" xfId="2574" xr:uid="{00000000-0005-0000-0000-000032370000}"/>
    <cellStyle name="Migliaia 15 3 2 3 2" xfId="13267" xr:uid="{00000000-0005-0000-0000-000033370000}"/>
    <cellStyle name="Migliaia 15 3 2 3 2 2" xfId="19085" xr:uid="{00000000-0005-0000-0000-000034370000}"/>
    <cellStyle name="Migliaia 15 3 2 3 2 3" xfId="24387" xr:uid="{00000000-0005-0000-0000-000035370000}"/>
    <cellStyle name="Migliaia 15 3 2 3 3" xfId="16434" xr:uid="{00000000-0005-0000-0000-000036370000}"/>
    <cellStyle name="Migliaia 15 3 2 3 4" xfId="21736" xr:uid="{00000000-0005-0000-0000-000037370000}"/>
    <cellStyle name="Migliaia 15 3 2 4" xfId="2575" xr:uid="{00000000-0005-0000-0000-000038370000}"/>
    <cellStyle name="Migliaia 15 3 2 4 2" xfId="13268" xr:uid="{00000000-0005-0000-0000-000039370000}"/>
    <cellStyle name="Migliaia 15 3 2 4 2 2" xfId="19086" xr:uid="{00000000-0005-0000-0000-00003A370000}"/>
    <cellStyle name="Migliaia 15 3 2 4 2 3" xfId="24388" xr:uid="{00000000-0005-0000-0000-00003B370000}"/>
    <cellStyle name="Migliaia 15 3 2 4 3" xfId="16435" xr:uid="{00000000-0005-0000-0000-00003C370000}"/>
    <cellStyle name="Migliaia 15 3 2 4 4" xfId="21737" xr:uid="{00000000-0005-0000-0000-00003D370000}"/>
    <cellStyle name="Migliaia 15 3 2 5" xfId="2576" xr:uid="{00000000-0005-0000-0000-00003E370000}"/>
    <cellStyle name="Migliaia 15 3 2 5 2" xfId="13269" xr:uid="{00000000-0005-0000-0000-00003F370000}"/>
    <cellStyle name="Migliaia 15 3 2 5 2 2" xfId="19087" xr:uid="{00000000-0005-0000-0000-000040370000}"/>
    <cellStyle name="Migliaia 15 3 2 5 2 3" xfId="24389" xr:uid="{00000000-0005-0000-0000-000041370000}"/>
    <cellStyle name="Migliaia 15 3 2 5 3" xfId="16436" xr:uid="{00000000-0005-0000-0000-000042370000}"/>
    <cellStyle name="Migliaia 15 3 2 5 4" xfId="21738" xr:uid="{00000000-0005-0000-0000-000043370000}"/>
    <cellStyle name="Migliaia 15 3 2 6" xfId="2577" xr:uid="{00000000-0005-0000-0000-000044370000}"/>
    <cellStyle name="Migliaia 15 3 2 6 2" xfId="13270" xr:uid="{00000000-0005-0000-0000-000045370000}"/>
    <cellStyle name="Migliaia 15 3 2 6 2 2" xfId="19088" xr:uid="{00000000-0005-0000-0000-000046370000}"/>
    <cellStyle name="Migliaia 15 3 2 6 2 3" xfId="24390" xr:uid="{00000000-0005-0000-0000-000047370000}"/>
    <cellStyle name="Migliaia 15 3 2 6 3" xfId="16437" xr:uid="{00000000-0005-0000-0000-000048370000}"/>
    <cellStyle name="Migliaia 15 3 2 6 4" xfId="21739" xr:uid="{00000000-0005-0000-0000-000049370000}"/>
    <cellStyle name="Migliaia 15 3 3" xfId="2578" xr:uid="{00000000-0005-0000-0000-00004A370000}"/>
    <cellStyle name="Migliaia 15 3 3 2" xfId="2579" xr:uid="{00000000-0005-0000-0000-00004B370000}"/>
    <cellStyle name="Migliaia 15 3 3 2 2" xfId="13272" xr:uid="{00000000-0005-0000-0000-00004C370000}"/>
    <cellStyle name="Migliaia 15 3 3 2 2 2" xfId="19090" xr:uid="{00000000-0005-0000-0000-00004D370000}"/>
    <cellStyle name="Migliaia 15 3 3 2 2 3" xfId="24392" xr:uid="{00000000-0005-0000-0000-00004E370000}"/>
    <cellStyle name="Migliaia 15 3 3 2 3" xfId="16439" xr:uid="{00000000-0005-0000-0000-00004F370000}"/>
    <cellStyle name="Migliaia 15 3 3 2 4" xfId="21741" xr:uid="{00000000-0005-0000-0000-000050370000}"/>
    <cellStyle name="Migliaia 15 3 3 3" xfId="2580" xr:uid="{00000000-0005-0000-0000-000051370000}"/>
    <cellStyle name="Migliaia 15 3 3 3 2" xfId="13273" xr:uid="{00000000-0005-0000-0000-000052370000}"/>
    <cellStyle name="Migliaia 15 3 3 3 2 2" xfId="19091" xr:uid="{00000000-0005-0000-0000-000053370000}"/>
    <cellStyle name="Migliaia 15 3 3 3 2 3" xfId="24393" xr:uid="{00000000-0005-0000-0000-000054370000}"/>
    <cellStyle name="Migliaia 15 3 3 3 3" xfId="16440" xr:uid="{00000000-0005-0000-0000-000055370000}"/>
    <cellStyle name="Migliaia 15 3 3 3 4" xfId="21742" xr:uid="{00000000-0005-0000-0000-000056370000}"/>
    <cellStyle name="Migliaia 15 3 3 4" xfId="2581" xr:uid="{00000000-0005-0000-0000-000057370000}"/>
    <cellStyle name="Migliaia 15 3 3 4 2" xfId="13274" xr:uid="{00000000-0005-0000-0000-000058370000}"/>
    <cellStyle name="Migliaia 15 3 3 4 2 2" xfId="19092" xr:uid="{00000000-0005-0000-0000-000059370000}"/>
    <cellStyle name="Migliaia 15 3 3 4 2 3" xfId="24394" xr:uid="{00000000-0005-0000-0000-00005A370000}"/>
    <cellStyle name="Migliaia 15 3 3 4 3" xfId="16441" xr:uid="{00000000-0005-0000-0000-00005B370000}"/>
    <cellStyle name="Migliaia 15 3 3 4 4" xfId="21743" xr:uid="{00000000-0005-0000-0000-00005C370000}"/>
    <cellStyle name="Migliaia 15 3 3 5" xfId="2582" xr:uid="{00000000-0005-0000-0000-00005D370000}"/>
    <cellStyle name="Migliaia 15 3 3 5 2" xfId="13275" xr:uid="{00000000-0005-0000-0000-00005E370000}"/>
    <cellStyle name="Migliaia 15 3 3 5 2 2" xfId="19093" xr:uid="{00000000-0005-0000-0000-00005F370000}"/>
    <cellStyle name="Migliaia 15 3 3 5 2 3" xfId="24395" xr:uid="{00000000-0005-0000-0000-000060370000}"/>
    <cellStyle name="Migliaia 15 3 3 5 3" xfId="16442" xr:uid="{00000000-0005-0000-0000-000061370000}"/>
    <cellStyle name="Migliaia 15 3 3 5 4" xfId="21744" xr:uid="{00000000-0005-0000-0000-000062370000}"/>
    <cellStyle name="Migliaia 15 3 3 6" xfId="13271" xr:uid="{00000000-0005-0000-0000-000063370000}"/>
    <cellStyle name="Migliaia 15 3 3 6 2" xfId="19089" xr:uid="{00000000-0005-0000-0000-000064370000}"/>
    <cellStyle name="Migliaia 15 3 3 6 3" xfId="24391" xr:uid="{00000000-0005-0000-0000-000065370000}"/>
    <cellStyle name="Migliaia 15 3 3 7" xfId="16438" xr:uid="{00000000-0005-0000-0000-000066370000}"/>
    <cellStyle name="Migliaia 15 3 3 8" xfId="21740" xr:uid="{00000000-0005-0000-0000-000067370000}"/>
    <cellStyle name="Migliaia 15 3 4" xfId="2583" xr:uid="{00000000-0005-0000-0000-000068370000}"/>
    <cellStyle name="Migliaia 15 3 4 2" xfId="11944" xr:uid="{00000000-0005-0000-0000-000069370000}"/>
    <cellStyle name="Migliaia 15 3 4 3" xfId="11945" xr:uid="{00000000-0005-0000-0000-00006A370000}"/>
    <cellStyle name="Migliaia 15 3 4 3 2" xfId="15497" xr:uid="{00000000-0005-0000-0000-00006B370000}"/>
    <cellStyle name="Migliaia 15 3 4 3 2 2" xfId="20843" xr:uid="{00000000-0005-0000-0000-00006C370000}"/>
    <cellStyle name="Migliaia 15 3 4 3 2 3" xfId="26145" xr:uid="{00000000-0005-0000-0000-00006D370000}"/>
    <cellStyle name="Migliaia 15 3 4 3 3" xfId="18192" xr:uid="{00000000-0005-0000-0000-00006E370000}"/>
    <cellStyle name="Migliaia 15 3 4 3 4" xfId="23494" xr:uid="{00000000-0005-0000-0000-00006F370000}"/>
    <cellStyle name="Migliaia 15 3 4 4" xfId="13276" xr:uid="{00000000-0005-0000-0000-000070370000}"/>
    <cellStyle name="Migliaia 15 3 4 4 2" xfId="19094" xr:uid="{00000000-0005-0000-0000-000071370000}"/>
    <cellStyle name="Migliaia 15 3 4 4 3" xfId="24396" xr:uid="{00000000-0005-0000-0000-000072370000}"/>
    <cellStyle name="Migliaia 15 3 4 5" xfId="16443" xr:uid="{00000000-0005-0000-0000-000073370000}"/>
    <cellStyle name="Migliaia 15 3 4 6" xfId="21745" xr:uid="{00000000-0005-0000-0000-000074370000}"/>
    <cellStyle name="Migliaia 15 3 5" xfId="2584" xr:uid="{00000000-0005-0000-0000-000075370000}"/>
    <cellStyle name="Migliaia 15 3 5 2" xfId="11946" xr:uid="{00000000-0005-0000-0000-000076370000}"/>
    <cellStyle name="Migliaia 15 3 5 2 2" xfId="15498" xr:uid="{00000000-0005-0000-0000-000077370000}"/>
    <cellStyle name="Migliaia 15 3 5 2 2 2" xfId="20844" xr:uid="{00000000-0005-0000-0000-000078370000}"/>
    <cellStyle name="Migliaia 15 3 5 2 2 3" xfId="26146" xr:uid="{00000000-0005-0000-0000-000079370000}"/>
    <cellStyle name="Migliaia 15 3 5 2 3" xfId="18193" xr:uid="{00000000-0005-0000-0000-00007A370000}"/>
    <cellStyle name="Migliaia 15 3 5 2 4" xfId="23495" xr:uid="{00000000-0005-0000-0000-00007B370000}"/>
    <cellStyle name="Migliaia 15 3 5 3" xfId="13277" xr:uid="{00000000-0005-0000-0000-00007C370000}"/>
    <cellStyle name="Migliaia 15 3 5 3 2" xfId="19095" xr:uid="{00000000-0005-0000-0000-00007D370000}"/>
    <cellStyle name="Migliaia 15 3 5 3 3" xfId="24397" xr:uid="{00000000-0005-0000-0000-00007E370000}"/>
    <cellStyle name="Migliaia 15 3 5 4" xfId="16444" xr:uid="{00000000-0005-0000-0000-00007F370000}"/>
    <cellStyle name="Migliaia 15 3 5 5" xfId="21746" xr:uid="{00000000-0005-0000-0000-000080370000}"/>
    <cellStyle name="Migliaia 15 3 6" xfId="2585" xr:uid="{00000000-0005-0000-0000-000081370000}"/>
    <cellStyle name="Migliaia 15 3 6 2" xfId="13278" xr:uid="{00000000-0005-0000-0000-000082370000}"/>
    <cellStyle name="Migliaia 15 3 6 2 2" xfId="19096" xr:uid="{00000000-0005-0000-0000-000083370000}"/>
    <cellStyle name="Migliaia 15 3 6 2 3" xfId="24398" xr:uid="{00000000-0005-0000-0000-000084370000}"/>
    <cellStyle name="Migliaia 15 3 6 3" xfId="16445" xr:uid="{00000000-0005-0000-0000-000085370000}"/>
    <cellStyle name="Migliaia 15 3 6 4" xfId="21747" xr:uid="{00000000-0005-0000-0000-000086370000}"/>
    <cellStyle name="Migliaia 15 3 7" xfId="2586" xr:uid="{00000000-0005-0000-0000-000087370000}"/>
    <cellStyle name="Migliaia 15 3 7 2" xfId="13279" xr:uid="{00000000-0005-0000-0000-000088370000}"/>
    <cellStyle name="Migliaia 15 3 7 2 2" xfId="19097" xr:uid="{00000000-0005-0000-0000-000089370000}"/>
    <cellStyle name="Migliaia 15 3 7 2 3" xfId="24399" xr:uid="{00000000-0005-0000-0000-00008A370000}"/>
    <cellStyle name="Migliaia 15 3 7 3" xfId="16446" xr:uid="{00000000-0005-0000-0000-00008B370000}"/>
    <cellStyle name="Migliaia 15 3 7 4" xfId="21748" xr:uid="{00000000-0005-0000-0000-00008C370000}"/>
    <cellStyle name="Migliaia 15 3 8" xfId="2587" xr:uid="{00000000-0005-0000-0000-00008D370000}"/>
    <cellStyle name="Migliaia 15 3 8 2" xfId="13280" xr:uid="{00000000-0005-0000-0000-00008E370000}"/>
    <cellStyle name="Migliaia 15 3 8 2 2" xfId="19098" xr:uid="{00000000-0005-0000-0000-00008F370000}"/>
    <cellStyle name="Migliaia 15 3 8 2 3" xfId="24400" xr:uid="{00000000-0005-0000-0000-000090370000}"/>
    <cellStyle name="Migliaia 15 3 8 3" xfId="16447" xr:uid="{00000000-0005-0000-0000-000091370000}"/>
    <cellStyle name="Migliaia 15 3 8 4" xfId="21749" xr:uid="{00000000-0005-0000-0000-000092370000}"/>
    <cellStyle name="Migliaia 15 4" xfId="2588" xr:uid="{00000000-0005-0000-0000-000093370000}"/>
    <cellStyle name="Migliaia 15 4 2" xfId="2589" xr:uid="{00000000-0005-0000-0000-000094370000}"/>
    <cellStyle name="Migliaia 15 4 2 2" xfId="2590" xr:uid="{00000000-0005-0000-0000-000095370000}"/>
    <cellStyle name="Migliaia 15 4 2 2 2" xfId="13281" xr:uid="{00000000-0005-0000-0000-000096370000}"/>
    <cellStyle name="Migliaia 15 4 2 2 2 2" xfId="19099" xr:uid="{00000000-0005-0000-0000-000097370000}"/>
    <cellStyle name="Migliaia 15 4 2 2 2 3" xfId="24401" xr:uid="{00000000-0005-0000-0000-000098370000}"/>
    <cellStyle name="Migliaia 15 4 2 2 3" xfId="16448" xr:uid="{00000000-0005-0000-0000-000099370000}"/>
    <cellStyle name="Migliaia 15 4 2 2 4" xfId="21750" xr:uid="{00000000-0005-0000-0000-00009A370000}"/>
    <cellStyle name="Migliaia 15 4 2 3" xfId="2591" xr:uid="{00000000-0005-0000-0000-00009B370000}"/>
    <cellStyle name="Migliaia 15 4 2 3 2" xfId="13282" xr:uid="{00000000-0005-0000-0000-00009C370000}"/>
    <cellStyle name="Migliaia 15 4 2 3 2 2" xfId="19100" xr:uid="{00000000-0005-0000-0000-00009D370000}"/>
    <cellStyle name="Migliaia 15 4 2 3 2 3" xfId="24402" xr:uid="{00000000-0005-0000-0000-00009E370000}"/>
    <cellStyle name="Migliaia 15 4 2 3 3" xfId="16449" xr:uid="{00000000-0005-0000-0000-00009F370000}"/>
    <cellStyle name="Migliaia 15 4 2 3 4" xfId="21751" xr:uid="{00000000-0005-0000-0000-0000A0370000}"/>
    <cellStyle name="Migliaia 15 4 3" xfId="2592" xr:uid="{00000000-0005-0000-0000-0000A1370000}"/>
    <cellStyle name="Migliaia 15 4 3 2" xfId="13283" xr:uid="{00000000-0005-0000-0000-0000A2370000}"/>
    <cellStyle name="Migliaia 15 4 3 2 2" xfId="19101" xr:uid="{00000000-0005-0000-0000-0000A3370000}"/>
    <cellStyle name="Migliaia 15 4 3 2 3" xfId="24403" xr:uid="{00000000-0005-0000-0000-0000A4370000}"/>
    <cellStyle name="Migliaia 15 4 3 3" xfId="16450" xr:uid="{00000000-0005-0000-0000-0000A5370000}"/>
    <cellStyle name="Migliaia 15 4 3 4" xfId="21752" xr:uid="{00000000-0005-0000-0000-0000A6370000}"/>
    <cellStyle name="Migliaia 15 4 4" xfId="2593" xr:uid="{00000000-0005-0000-0000-0000A7370000}"/>
    <cellStyle name="Migliaia 15 4 4 2" xfId="13284" xr:uid="{00000000-0005-0000-0000-0000A8370000}"/>
    <cellStyle name="Migliaia 15 4 4 2 2" xfId="19102" xr:uid="{00000000-0005-0000-0000-0000A9370000}"/>
    <cellStyle name="Migliaia 15 4 4 2 3" xfId="24404" xr:uid="{00000000-0005-0000-0000-0000AA370000}"/>
    <cellStyle name="Migliaia 15 4 4 3" xfId="16451" xr:uid="{00000000-0005-0000-0000-0000AB370000}"/>
    <cellStyle name="Migliaia 15 4 4 4" xfId="21753" xr:uid="{00000000-0005-0000-0000-0000AC370000}"/>
    <cellStyle name="Migliaia 15 4 5" xfId="2594" xr:uid="{00000000-0005-0000-0000-0000AD370000}"/>
    <cellStyle name="Migliaia 15 4 5 2" xfId="13285" xr:uid="{00000000-0005-0000-0000-0000AE370000}"/>
    <cellStyle name="Migliaia 15 4 5 2 2" xfId="19103" xr:uid="{00000000-0005-0000-0000-0000AF370000}"/>
    <cellStyle name="Migliaia 15 4 5 2 3" xfId="24405" xr:uid="{00000000-0005-0000-0000-0000B0370000}"/>
    <cellStyle name="Migliaia 15 4 5 3" xfId="16452" xr:uid="{00000000-0005-0000-0000-0000B1370000}"/>
    <cellStyle name="Migliaia 15 4 5 4" xfId="21754" xr:uid="{00000000-0005-0000-0000-0000B2370000}"/>
    <cellStyle name="Migliaia 15 4 6" xfId="2595" xr:uid="{00000000-0005-0000-0000-0000B3370000}"/>
    <cellStyle name="Migliaia 15 4 6 2" xfId="13286" xr:uid="{00000000-0005-0000-0000-0000B4370000}"/>
    <cellStyle name="Migliaia 15 4 6 2 2" xfId="19104" xr:uid="{00000000-0005-0000-0000-0000B5370000}"/>
    <cellStyle name="Migliaia 15 4 6 2 3" xfId="24406" xr:uid="{00000000-0005-0000-0000-0000B6370000}"/>
    <cellStyle name="Migliaia 15 4 6 3" xfId="16453" xr:uid="{00000000-0005-0000-0000-0000B7370000}"/>
    <cellStyle name="Migliaia 15 4 6 4" xfId="21755" xr:uid="{00000000-0005-0000-0000-0000B8370000}"/>
    <cellStyle name="Migliaia 15 4 7" xfId="2596" xr:uid="{00000000-0005-0000-0000-0000B9370000}"/>
    <cellStyle name="Migliaia 15 4 7 2" xfId="13287" xr:uid="{00000000-0005-0000-0000-0000BA370000}"/>
    <cellStyle name="Migliaia 15 4 7 2 2" xfId="19105" xr:uid="{00000000-0005-0000-0000-0000BB370000}"/>
    <cellStyle name="Migliaia 15 4 7 2 3" xfId="24407" xr:uid="{00000000-0005-0000-0000-0000BC370000}"/>
    <cellStyle name="Migliaia 15 4 7 3" xfId="16454" xr:uid="{00000000-0005-0000-0000-0000BD370000}"/>
    <cellStyle name="Migliaia 15 4 7 4" xfId="21756" xr:uid="{00000000-0005-0000-0000-0000BE370000}"/>
    <cellStyle name="Migliaia 15 5" xfId="2597" xr:uid="{00000000-0005-0000-0000-0000BF370000}"/>
    <cellStyle name="Migliaia 15 5 2" xfId="2598" xr:uid="{00000000-0005-0000-0000-0000C0370000}"/>
    <cellStyle name="Migliaia 15 5 2 2" xfId="13288" xr:uid="{00000000-0005-0000-0000-0000C1370000}"/>
    <cellStyle name="Migliaia 15 5 2 2 2" xfId="19106" xr:uid="{00000000-0005-0000-0000-0000C2370000}"/>
    <cellStyle name="Migliaia 15 5 2 2 3" xfId="24408" xr:uid="{00000000-0005-0000-0000-0000C3370000}"/>
    <cellStyle name="Migliaia 15 5 2 3" xfId="16455" xr:uid="{00000000-0005-0000-0000-0000C4370000}"/>
    <cellStyle name="Migliaia 15 5 2 4" xfId="21757" xr:uid="{00000000-0005-0000-0000-0000C5370000}"/>
    <cellStyle name="Migliaia 15 5 3" xfId="2599" xr:uid="{00000000-0005-0000-0000-0000C6370000}"/>
    <cellStyle name="Migliaia 15 5 3 2" xfId="13289" xr:uid="{00000000-0005-0000-0000-0000C7370000}"/>
    <cellStyle name="Migliaia 15 5 3 2 2" xfId="19107" xr:uid="{00000000-0005-0000-0000-0000C8370000}"/>
    <cellStyle name="Migliaia 15 5 3 2 3" xfId="24409" xr:uid="{00000000-0005-0000-0000-0000C9370000}"/>
    <cellStyle name="Migliaia 15 5 3 3" xfId="16456" xr:uid="{00000000-0005-0000-0000-0000CA370000}"/>
    <cellStyle name="Migliaia 15 5 3 4" xfId="21758" xr:uid="{00000000-0005-0000-0000-0000CB370000}"/>
    <cellStyle name="Migliaia 15 5 4" xfId="2600" xr:uid="{00000000-0005-0000-0000-0000CC370000}"/>
    <cellStyle name="Migliaia 15 5 4 2" xfId="13290" xr:uid="{00000000-0005-0000-0000-0000CD370000}"/>
    <cellStyle name="Migliaia 15 5 4 2 2" xfId="19108" xr:uid="{00000000-0005-0000-0000-0000CE370000}"/>
    <cellStyle name="Migliaia 15 5 4 2 3" xfId="24410" xr:uid="{00000000-0005-0000-0000-0000CF370000}"/>
    <cellStyle name="Migliaia 15 5 4 3" xfId="16457" xr:uid="{00000000-0005-0000-0000-0000D0370000}"/>
    <cellStyle name="Migliaia 15 5 4 4" xfId="21759" xr:uid="{00000000-0005-0000-0000-0000D1370000}"/>
    <cellStyle name="Migliaia 15 5 5" xfId="2601" xr:uid="{00000000-0005-0000-0000-0000D2370000}"/>
    <cellStyle name="Migliaia 15 5 5 2" xfId="13291" xr:uid="{00000000-0005-0000-0000-0000D3370000}"/>
    <cellStyle name="Migliaia 15 5 5 2 2" xfId="19109" xr:uid="{00000000-0005-0000-0000-0000D4370000}"/>
    <cellStyle name="Migliaia 15 5 5 2 3" xfId="24411" xr:uid="{00000000-0005-0000-0000-0000D5370000}"/>
    <cellStyle name="Migliaia 15 5 5 3" xfId="16458" xr:uid="{00000000-0005-0000-0000-0000D6370000}"/>
    <cellStyle name="Migliaia 15 5 5 4" xfId="21760" xr:uid="{00000000-0005-0000-0000-0000D7370000}"/>
    <cellStyle name="Migliaia 15 5 6" xfId="2602" xr:uid="{00000000-0005-0000-0000-0000D8370000}"/>
    <cellStyle name="Migliaia 15 5 6 2" xfId="13292" xr:uid="{00000000-0005-0000-0000-0000D9370000}"/>
    <cellStyle name="Migliaia 15 5 6 2 2" xfId="19110" xr:uid="{00000000-0005-0000-0000-0000DA370000}"/>
    <cellStyle name="Migliaia 15 5 6 2 3" xfId="24412" xr:uid="{00000000-0005-0000-0000-0000DB370000}"/>
    <cellStyle name="Migliaia 15 5 6 3" xfId="16459" xr:uid="{00000000-0005-0000-0000-0000DC370000}"/>
    <cellStyle name="Migliaia 15 5 6 4" xfId="21761" xr:uid="{00000000-0005-0000-0000-0000DD370000}"/>
    <cellStyle name="Migliaia 15 6" xfId="2603" xr:uid="{00000000-0005-0000-0000-0000DE370000}"/>
    <cellStyle name="Migliaia 15 6 2" xfId="11947" xr:uid="{00000000-0005-0000-0000-0000DF370000}"/>
    <cellStyle name="Migliaia 15 6 3" xfId="11948" xr:uid="{00000000-0005-0000-0000-0000E0370000}"/>
    <cellStyle name="Migliaia 15 6 3 2" xfId="15499" xr:uid="{00000000-0005-0000-0000-0000E1370000}"/>
    <cellStyle name="Migliaia 15 6 3 2 2" xfId="20845" xr:uid="{00000000-0005-0000-0000-0000E2370000}"/>
    <cellStyle name="Migliaia 15 6 3 2 3" xfId="26147" xr:uid="{00000000-0005-0000-0000-0000E3370000}"/>
    <cellStyle name="Migliaia 15 6 3 3" xfId="18194" xr:uid="{00000000-0005-0000-0000-0000E4370000}"/>
    <cellStyle name="Migliaia 15 6 3 4" xfId="23496" xr:uid="{00000000-0005-0000-0000-0000E5370000}"/>
    <cellStyle name="Migliaia 15 6 4" xfId="13293" xr:uid="{00000000-0005-0000-0000-0000E6370000}"/>
    <cellStyle name="Migliaia 15 6 4 2" xfId="19111" xr:uid="{00000000-0005-0000-0000-0000E7370000}"/>
    <cellStyle name="Migliaia 15 6 4 3" xfId="24413" xr:uid="{00000000-0005-0000-0000-0000E8370000}"/>
    <cellStyle name="Migliaia 15 6 5" xfId="16460" xr:uid="{00000000-0005-0000-0000-0000E9370000}"/>
    <cellStyle name="Migliaia 15 6 6" xfId="21762" xr:uid="{00000000-0005-0000-0000-0000EA370000}"/>
    <cellStyle name="Migliaia 15 7" xfId="2604" xr:uid="{00000000-0005-0000-0000-0000EB370000}"/>
    <cellStyle name="Migliaia 15 7 2" xfId="11949" xr:uid="{00000000-0005-0000-0000-0000EC370000}"/>
    <cellStyle name="Migliaia 15 7 2 2" xfId="15500" xr:uid="{00000000-0005-0000-0000-0000ED370000}"/>
    <cellStyle name="Migliaia 15 7 2 2 2" xfId="20846" xr:uid="{00000000-0005-0000-0000-0000EE370000}"/>
    <cellStyle name="Migliaia 15 7 2 2 3" xfId="26148" xr:uid="{00000000-0005-0000-0000-0000EF370000}"/>
    <cellStyle name="Migliaia 15 7 2 3" xfId="18195" xr:uid="{00000000-0005-0000-0000-0000F0370000}"/>
    <cellStyle name="Migliaia 15 7 2 4" xfId="23497" xr:uid="{00000000-0005-0000-0000-0000F1370000}"/>
    <cellStyle name="Migliaia 15 7 3" xfId="13294" xr:uid="{00000000-0005-0000-0000-0000F2370000}"/>
    <cellStyle name="Migliaia 15 7 3 2" xfId="19112" xr:uid="{00000000-0005-0000-0000-0000F3370000}"/>
    <cellStyle name="Migliaia 15 7 3 3" xfId="24414" xr:uid="{00000000-0005-0000-0000-0000F4370000}"/>
    <cellStyle name="Migliaia 15 7 4" xfId="16461" xr:uid="{00000000-0005-0000-0000-0000F5370000}"/>
    <cellStyle name="Migliaia 15 7 5" xfId="21763" xr:uid="{00000000-0005-0000-0000-0000F6370000}"/>
    <cellStyle name="Migliaia 15 8" xfId="2605" xr:uid="{00000000-0005-0000-0000-0000F7370000}"/>
    <cellStyle name="Migliaia 15 8 2" xfId="11950" xr:uid="{00000000-0005-0000-0000-0000F8370000}"/>
    <cellStyle name="Migliaia 15 8 2 2" xfId="15501" xr:uid="{00000000-0005-0000-0000-0000F9370000}"/>
    <cellStyle name="Migliaia 15 8 2 2 2" xfId="20847" xr:uid="{00000000-0005-0000-0000-0000FA370000}"/>
    <cellStyle name="Migliaia 15 8 2 2 3" xfId="26149" xr:uid="{00000000-0005-0000-0000-0000FB370000}"/>
    <cellStyle name="Migliaia 15 8 2 3" xfId="18196" xr:uid="{00000000-0005-0000-0000-0000FC370000}"/>
    <cellStyle name="Migliaia 15 8 2 4" xfId="23498" xr:uid="{00000000-0005-0000-0000-0000FD370000}"/>
    <cellStyle name="Migliaia 15 8 3" xfId="13295" xr:uid="{00000000-0005-0000-0000-0000FE370000}"/>
    <cellStyle name="Migliaia 15 8 3 2" xfId="19113" xr:uid="{00000000-0005-0000-0000-0000FF370000}"/>
    <cellStyle name="Migliaia 15 8 3 3" xfId="24415" xr:uid="{00000000-0005-0000-0000-000000380000}"/>
    <cellStyle name="Migliaia 15 8 4" xfId="16462" xr:uid="{00000000-0005-0000-0000-000001380000}"/>
    <cellStyle name="Migliaia 15 8 5" xfId="21764" xr:uid="{00000000-0005-0000-0000-000002380000}"/>
    <cellStyle name="Migliaia 15 9" xfId="2606" xr:uid="{00000000-0005-0000-0000-000003380000}"/>
    <cellStyle name="Migliaia 15 9 2" xfId="13296" xr:uid="{00000000-0005-0000-0000-000004380000}"/>
    <cellStyle name="Migliaia 15 9 2 2" xfId="19114" xr:uid="{00000000-0005-0000-0000-000005380000}"/>
    <cellStyle name="Migliaia 15 9 2 3" xfId="24416" xr:uid="{00000000-0005-0000-0000-000006380000}"/>
    <cellStyle name="Migliaia 15 9 3" xfId="16463" xr:uid="{00000000-0005-0000-0000-000007380000}"/>
    <cellStyle name="Migliaia 15 9 4" xfId="21765" xr:uid="{00000000-0005-0000-0000-000008380000}"/>
    <cellStyle name="Migliaia 16" xfId="256" xr:uid="{00000000-0005-0000-0000-000009380000}"/>
    <cellStyle name="Migliaia 16 10" xfId="13297" xr:uid="{00000000-0005-0000-0000-00000A380000}"/>
    <cellStyle name="Migliaia 16 10 2" xfId="19115" xr:uid="{00000000-0005-0000-0000-00000B380000}"/>
    <cellStyle name="Migliaia 16 10 3" xfId="24417" xr:uid="{00000000-0005-0000-0000-00000C380000}"/>
    <cellStyle name="Migliaia 16 11" xfId="16464" xr:uid="{00000000-0005-0000-0000-00000D380000}"/>
    <cellStyle name="Migliaia 16 12" xfId="21766" xr:uid="{00000000-0005-0000-0000-00000E380000}"/>
    <cellStyle name="Migliaia 16 13" xfId="2607" xr:uid="{00000000-0005-0000-0000-00000F380000}"/>
    <cellStyle name="Migliaia 16 2" xfId="257" xr:uid="{00000000-0005-0000-0000-000010380000}"/>
    <cellStyle name="Migliaia 16 2 2" xfId="2609" xr:uid="{00000000-0005-0000-0000-000011380000}"/>
    <cellStyle name="Migliaia 16 2 2 2" xfId="2610" xr:uid="{00000000-0005-0000-0000-000012380000}"/>
    <cellStyle name="Migliaia 16 2 2 2 2" xfId="13298" xr:uid="{00000000-0005-0000-0000-000013380000}"/>
    <cellStyle name="Migliaia 16 2 2 2 2 2" xfId="19116" xr:uid="{00000000-0005-0000-0000-000014380000}"/>
    <cellStyle name="Migliaia 16 2 2 2 2 3" xfId="24418" xr:uid="{00000000-0005-0000-0000-000015380000}"/>
    <cellStyle name="Migliaia 16 2 2 2 3" xfId="16465" xr:uid="{00000000-0005-0000-0000-000016380000}"/>
    <cellStyle name="Migliaia 16 2 2 2 4" xfId="21767" xr:uid="{00000000-0005-0000-0000-000017380000}"/>
    <cellStyle name="Migliaia 16 2 2 3" xfId="11951" xr:uid="{00000000-0005-0000-0000-000018380000}"/>
    <cellStyle name="Migliaia 16 2 2 3 2" xfId="15502" xr:uid="{00000000-0005-0000-0000-000019380000}"/>
    <cellStyle name="Migliaia 16 2 2 3 2 2" xfId="20848" xr:uid="{00000000-0005-0000-0000-00001A380000}"/>
    <cellStyle name="Migliaia 16 2 2 3 2 3" xfId="26150" xr:uid="{00000000-0005-0000-0000-00001B380000}"/>
    <cellStyle name="Migliaia 16 2 2 3 3" xfId="18197" xr:uid="{00000000-0005-0000-0000-00001C380000}"/>
    <cellStyle name="Migliaia 16 2 2 3 4" xfId="23499" xr:uid="{00000000-0005-0000-0000-00001D380000}"/>
    <cellStyle name="Migliaia 16 2 3" xfId="2611" xr:uid="{00000000-0005-0000-0000-00001E380000}"/>
    <cellStyle name="Migliaia 16 2 3 2" xfId="11952" xr:uid="{00000000-0005-0000-0000-00001F380000}"/>
    <cellStyle name="Migliaia 16 2 3 2 2" xfId="15503" xr:uid="{00000000-0005-0000-0000-000020380000}"/>
    <cellStyle name="Migliaia 16 2 3 2 2 2" xfId="20849" xr:uid="{00000000-0005-0000-0000-000021380000}"/>
    <cellStyle name="Migliaia 16 2 3 2 2 3" xfId="26151" xr:uid="{00000000-0005-0000-0000-000022380000}"/>
    <cellStyle name="Migliaia 16 2 3 2 3" xfId="18198" xr:uid="{00000000-0005-0000-0000-000023380000}"/>
    <cellStyle name="Migliaia 16 2 3 2 4" xfId="23500" xr:uid="{00000000-0005-0000-0000-000024380000}"/>
    <cellStyle name="Migliaia 16 2 3 3" xfId="13299" xr:uid="{00000000-0005-0000-0000-000025380000}"/>
    <cellStyle name="Migliaia 16 2 3 3 2" xfId="19117" xr:uid="{00000000-0005-0000-0000-000026380000}"/>
    <cellStyle name="Migliaia 16 2 3 3 3" xfId="24419" xr:uid="{00000000-0005-0000-0000-000027380000}"/>
    <cellStyle name="Migliaia 16 2 3 4" xfId="16466" xr:uid="{00000000-0005-0000-0000-000028380000}"/>
    <cellStyle name="Migliaia 16 2 3 5" xfId="21768" xr:uid="{00000000-0005-0000-0000-000029380000}"/>
    <cellStyle name="Migliaia 16 2 4" xfId="2612" xr:uid="{00000000-0005-0000-0000-00002A380000}"/>
    <cellStyle name="Migliaia 16 2 4 2" xfId="13300" xr:uid="{00000000-0005-0000-0000-00002B380000}"/>
    <cellStyle name="Migliaia 16 2 4 2 2" xfId="19118" xr:uid="{00000000-0005-0000-0000-00002C380000}"/>
    <cellStyle name="Migliaia 16 2 4 2 3" xfId="24420" xr:uid="{00000000-0005-0000-0000-00002D380000}"/>
    <cellStyle name="Migliaia 16 2 4 3" xfId="16467" xr:uid="{00000000-0005-0000-0000-00002E380000}"/>
    <cellStyle name="Migliaia 16 2 4 4" xfId="21769" xr:uid="{00000000-0005-0000-0000-00002F380000}"/>
    <cellStyle name="Migliaia 16 2 5" xfId="2613" xr:uid="{00000000-0005-0000-0000-000030380000}"/>
    <cellStyle name="Migliaia 16 2 5 2" xfId="13301" xr:uid="{00000000-0005-0000-0000-000031380000}"/>
    <cellStyle name="Migliaia 16 2 5 2 2" xfId="19119" xr:uid="{00000000-0005-0000-0000-000032380000}"/>
    <cellStyle name="Migliaia 16 2 5 2 3" xfId="24421" xr:uid="{00000000-0005-0000-0000-000033380000}"/>
    <cellStyle name="Migliaia 16 2 5 3" xfId="16468" xr:uid="{00000000-0005-0000-0000-000034380000}"/>
    <cellStyle name="Migliaia 16 2 5 4" xfId="21770" xr:uid="{00000000-0005-0000-0000-000035380000}"/>
    <cellStyle name="Migliaia 16 2 6" xfId="2614" xr:uid="{00000000-0005-0000-0000-000036380000}"/>
    <cellStyle name="Migliaia 16 2 6 2" xfId="13302" xr:uid="{00000000-0005-0000-0000-000037380000}"/>
    <cellStyle name="Migliaia 16 2 6 2 2" xfId="19120" xr:uid="{00000000-0005-0000-0000-000038380000}"/>
    <cellStyle name="Migliaia 16 2 6 2 3" xfId="24422" xr:uid="{00000000-0005-0000-0000-000039380000}"/>
    <cellStyle name="Migliaia 16 2 6 3" xfId="16469" xr:uid="{00000000-0005-0000-0000-00003A380000}"/>
    <cellStyle name="Migliaia 16 2 6 4" xfId="21771" xr:uid="{00000000-0005-0000-0000-00003B380000}"/>
    <cellStyle name="Migliaia 16 2 7" xfId="2608" xr:uid="{00000000-0005-0000-0000-00003C380000}"/>
    <cellStyle name="Migliaia 16 3" xfId="2615" xr:uid="{00000000-0005-0000-0000-00003D380000}"/>
    <cellStyle name="Migliaia 16 3 2" xfId="2616" xr:uid="{00000000-0005-0000-0000-00003E380000}"/>
    <cellStyle name="Migliaia 16 3 2 2" xfId="2617" xr:uid="{00000000-0005-0000-0000-00003F380000}"/>
    <cellStyle name="Migliaia 16 3 2 2 2" xfId="2618" xr:uid="{00000000-0005-0000-0000-000040380000}"/>
    <cellStyle name="Migliaia 16 3 2 2 2 2" xfId="13303" xr:uid="{00000000-0005-0000-0000-000041380000}"/>
    <cellStyle name="Migliaia 16 3 2 2 2 2 2" xfId="19121" xr:uid="{00000000-0005-0000-0000-000042380000}"/>
    <cellStyle name="Migliaia 16 3 2 2 2 2 3" xfId="24423" xr:uid="{00000000-0005-0000-0000-000043380000}"/>
    <cellStyle name="Migliaia 16 3 2 2 2 3" xfId="16470" xr:uid="{00000000-0005-0000-0000-000044380000}"/>
    <cellStyle name="Migliaia 16 3 2 2 2 4" xfId="21772" xr:uid="{00000000-0005-0000-0000-000045380000}"/>
    <cellStyle name="Migliaia 16 3 2 3" xfId="2619" xr:uid="{00000000-0005-0000-0000-000046380000}"/>
    <cellStyle name="Migliaia 16 3 2 3 2" xfId="13304" xr:uid="{00000000-0005-0000-0000-000047380000}"/>
    <cellStyle name="Migliaia 16 3 2 3 2 2" xfId="19122" xr:uid="{00000000-0005-0000-0000-000048380000}"/>
    <cellStyle name="Migliaia 16 3 2 3 2 3" xfId="24424" xr:uid="{00000000-0005-0000-0000-000049380000}"/>
    <cellStyle name="Migliaia 16 3 2 3 3" xfId="16471" xr:uid="{00000000-0005-0000-0000-00004A380000}"/>
    <cellStyle name="Migliaia 16 3 2 3 4" xfId="21773" xr:uid="{00000000-0005-0000-0000-00004B380000}"/>
    <cellStyle name="Migliaia 16 3 2 4" xfId="2620" xr:uid="{00000000-0005-0000-0000-00004C380000}"/>
    <cellStyle name="Migliaia 16 3 2 4 2" xfId="13305" xr:uid="{00000000-0005-0000-0000-00004D380000}"/>
    <cellStyle name="Migliaia 16 3 2 4 2 2" xfId="19123" xr:uid="{00000000-0005-0000-0000-00004E380000}"/>
    <cellStyle name="Migliaia 16 3 2 4 2 3" xfId="24425" xr:uid="{00000000-0005-0000-0000-00004F380000}"/>
    <cellStyle name="Migliaia 16 3 2 4 3" xfId="16472" xr:uid="{00000000-0005-0000-0000-000050380000}"/>
    <cellStyle name="Migliaia 16 3 2 4 4" xfId="21774" xr:uid="{00000000-0005-0000-0000-000051380000}"/>
    <cellStyle name="Migliaia 16 3 2 5" xfId="2621" xr:uid="{00000000-0005-0000-0000-000052380000}"/>
    <cellStyle name="Migliaia 16 3 2 5 2" xfId="13306" xr:uid="{00000000-0005-0000-0000-000053380000}"/>
    <cellStyle name="Migliaia 16 3 2 5 2 2" xfId="19124" xr:uid="{00000000-0005-0000-0000-000054380000}"/>
    <cellStyle name="Migliaia 16 3 2 5 2 3" xfId="24426" xr:uid="{00000000-0005-0000-0000-000055380000}"/>
    <cellStyle name="Migliaia 16 3 2 5 3" xfId="16473" xr:uid="{00000000-0005-0000-0000-000056380000}"/>
    <cellStyle name="Migliaia 16 3 2 5 4" xfId="21775" xr:uid="{00000000-0005-0000-0000-000057380000}"/>
    <cellStyle name="Migliaia 16 3 2 6" xfId="2622" xr:uid="{00000000-0005-0000-0000-000058380000}"/>
    <cellStyle name="Migliaia 16 3 2 6 2" xfId="13307" xr:uid="{00000000-0005-0000-0000-000059380000}"/>
    <cellStyle name="Migliaia 16 3 2 6 2 2" xfId="19125" xr:uid="{00000000-0005-0000-0000-00005A380000}"/>
    <cellStyle name="Migliaia 16 3 2 6 2 3" xfId="24427" xr:uid="{00000000-0005-0000-0000-00005B380000}"/>
    <cellStyle name="Migliaia 16 3 2 6 3" xfId="16474" xr:uid="{00000000-0005-0000-0000-00005C380000}"/>
    <cellStyle name="Migliaia 16 3 2 6 4" xfId="21776" xr:uid="{00000000-0005-0000-0000-00005D380000}"/>
    <cellStyle name="Migliaia 16 3 3" xfId="2623" xr:uid="{00000000-0005-0000-0000-00005E380000}"/>
    <cellStyle name="Migliaia 16 3 3 2" xfId="2624" xr:uid="{00000000-0005-0000-0000-00005F380000}"/>
    <cellStyle name="Migliaia 16 3 3 2 2" xfId="13309" xr:uid="{00000000-0005-0000-0000-000060380000}"/>
    <cellStyle name="Migliaia 16 3 3 2 2 2" xfId="19127" xr:uid="{00000000-0005-0000-0000-000061380000}"/>
    <cellStyle name="Migliaia 16 3 3 2 2 3" xfId="24429" xr:uid="{00000000-0005-0000-0000-000062380000}"/>
    <cellStyle name="Migliaia 16 3 3 2 3" xfId="16476" xr:uid="{00000000-0005-0000-0000-000063380000}"/>
    <cellStyle name="Migliaia 16 3 3 2 4" xfId="21778" xr:uid="{00000000-0005-0000-0000-000064380000}"/>
    <cellStyle name="Migliaia 16 3 3 3" xfId="2625" xr:uid="{00000000-0005-0000-0000-000065380000}"/>
    <cellStyle name="Migliaia 16 3 3 3 2" xfId="13310" xr:uid="{00000000-0005-0000-0000-000066380000}"/>
    <cellStyle name="Migliaia 16 3 3 3 2 2" xfId="19128" xr:uid="{00000000-0005-0000-0000-000067380000}"/>
    <cellStyle name="Migliaia 16 3 3 3 2 3" xfId="24430" xr:uid="{00000000-0005-0000-0000-000068380000}"/>
    <cellStyle name="Migliaia 16 3 3 3 3" xfId="16477" xr:uid="{00000000-0005-0000-0000-000069380000}"/>
    <cellStyle name="Migliaia 16 3 3 3 4" xfId="21779" xr:uid="{00000000-0005-0000-0000-00006A380000}"/>
    <cellStyle name="Migliaia 16 3 3 4" xfId="2626" xr:uid="{00000000-0005-0000-0000-00006B380000}"/>
    <cellStyle name="Migliaia 16 3 3 4 2" xfId="13311" xr:uid="{00000000-0005-0000-0000-00006C380000}"/>
    <cellStyle name="Migliaia 16 3 3 4 2 2" xfId="19129" xr:uid="{00000000-0005-0000-0000-00006D380000}"/>
    <cellStyle name="Migliaia 16 3 3 4 2 3" xfId="24431" xr:uid="{00000000-0005-0000-0000-00006E380000}"/>
    <cellStyle name="Migliaia 16 3 3 4 3" xfId="16478" xr:uid="{00000000-0005-0000-0000-00006F380000}"/>
    <cellStyle name="Migliaia 16 3 3 4 4" xfId="21780" xr:uid="{00000000-0005-0000-0000-000070380000}"/>
    <cellStyle name="Migliaia 16 3 3 5" xfId="2627" xr:uid="{00000000-0005-0000-0000-000071380000}"/>
    <cellStyle name="Migliaia 16 3 3 5 2" xfId="13312" xr:uid="{00000000-0005-0000-0000-000072380000}"/>
    <cellStyle name="Migliaia 16 3 3 5 2 2" xfId="19130" xr:uid="{00000000-0005-0000-0000-000073380000}"/>
    <cellStyle name="Migliaia 16 3 3 5 2 3" xfId="24432" xr:uid="{00000000-0005-0000-0000-000074380000}"/>
    <cellStyle name="Migliaia 16 3 3 5 3" xfId="16479" xr:uid="{00000000-0005-0000-0000-000075380000}"/>
    <cellStyle name="Migliaia 16 3 3 5 4" xfId="21781" xr:uid="{00000000-0005-0000-0000-000076380000}"/>
    <cellStyle name="Migliaia 16 3 3 6" xfId="13308" xr:uid="{00000000-0005-0000-0000-000077380000}"/>
    <cellStyle name="Migliaia 16 3 3 6 2" xfId="19126" xr:uid="{00000000-0005-0000-0000-000078380000}"/>
    <cellStyle name="Migliaia 16 3 3 6 3" xfId="24428" xr:uid="{00000000-0005-0000-0000-000079380000}"/>
    <cellStyle name="Migliaia 16 3 3 7" xfId="16475" xr:uid="{00000000-0005-0000-0000-00007A380000}"/>
    <cellStyle name="Migliaia 16 3 3 8" xfId="21777" xr:uid="{00000000-0005-0000-0000-00007B380000}"/>
    <cellStyle name="Migliaia 16 3 4" xfId="2628" xr:uid="{00000000-0005-0000-0000-00007C380000}"/>
    <cellStyle name="Migliaia 16 3 4 2" xfId="11953" xr:uid="{00000000-0005-0000-0000-00007D380000}"/>
    <cellStyle name="Migliaia 16 3 4 3" xfId="11954" xr:uid="{00000000-0005-0000-0000-00007E380000}"/>
    <cellStyle name="Migliaia 16 3 4 3 2" xfId="15504" xr:uid="{00000000-0005-0000-0000-00007F380000}"/>
    <cellStyle name="Migliaia 16 3 4 3 2 2" xfId="20850" xr:uid="{00000000-0005-0000-0000-000080380000}"/>
    <cellStyle name="Migliaia 16 3 4 3 2 3" xfId="26152" xr:uid="{00000000-0005-0000-0000-000081380000}"/>
    <cellStyle name="Migliaia 16 3 4 3 3" xfId="18199" xr:uid="{00000000-0005-0000-0000-000082380000}"/>
    <cellStyle name="Migliaia 16 3 4 3 4" xfId="23501" xr:uid="{00000000-0005-0000-0000-000083380000}"/>
    <cellStyle name="Migliaia 16 3 4 4" xfId="13313" xr:uid="{00000000-0005-0000-0000-000084380000}"/>
    <cellStyle name="Migliaia 16 3 4 4 2" xfId="19131" xr:uid="{00000000-0005-0000-0000-000085380000}"/>
    <cellStyle name="Migliaia 16 3 4 4 3" xfId="24433" xr:uid="{00000000-0005-0000-0000-000086380000}"/>
    <cellStyle name="Migliaia 16 3 4 5" xfId="16480" xr:uid="{00000000-0005-0000-0000-000087380000}"/>
    <cellStyle name="Migliaia 16 3 4 6" xfId="21782" xr:uid="{00000000-0005-0000-0000-000088380000}"/>
    <cellStyle name="Migliaia 16 3 5" xfId="2629" xr:uid="{00000000-0005-0000-0000-000089380000}"/>
    <cellStyle name="Migliaia 16 3 5 2" xfId="11955" xr:uid="{00000000-0005-0000-0000-00008A380000}"/>
    <cellStyle name="Migliaia 16 3 5 2 2" xfId="15505" xr:uid="{00000000-0005-0000-0000-00008B380000}"/>
    <cellStyle name="Migliaia 16 3 5 2 2 2" xfId="20851" xr:uid="{00000000-0005-0000-0000-00008C380000}"/>
    <cellStyle name="Migliaia 16 3 5 2 2 3" xfId="26153" xr:uid="{00000000-0005-0000-0000-00008D380000}"/>
    <cellStyle name="Migliaia 16 3 5 2 3" xfId="18200" xr:uid="{00000000-0005-0000-0000-00008E380000}"/>
    <cellStyle name="Migliaia 16 3 5 2 4" xfId="23502" xr:uid="{00000000-0005-0000-0000-00008F380000}"/>
    <cellStyle name="Migliaia 16 3 5 3" xfId="13314" xr:uid="{00000000-0005-0000-0000-000090380000}"/>
    <cellStyle name="Migliaia 16 3 5 3 2" xfId="19132" xr:uid="{00000000-0005-0000-0000-000091380000}"/>
    <cellStyle name="Migliaia 16 3 5 3 3" xfId="24434" xr:uid="{00000000-0005-0000-0000-000092380000}"/>
    <cellStyle name="Migliaia 16 3 5 4" xfId="16481" xr:uid="{00000000-0005-0000-0000-000093380000}"/>
    <cellStyle name="Migliaia 16 3 5 5" xfId="21783" xr:uid="{00000000-0005-0000-0000-000094380000}"/>
    <cellStyle name="Migliaia 16 3 6" xfId="2630" xr:uid="{00000000-0005-0000-0000-000095380000}"/>
    <cellStyle name="Migliaia 16 3 6 2" xfId="13315" xr:uid="{00000000-0005-0000-0000-000096380000}"/>
    <cellStyle name="Migliaia 16 3 6 2 2" xfId="19133" xr:uid="{00000000-0005-0000-0000-000097380000}"/>
    <cellStyle name="Migliaia 16 3 6 2 3" xfId="24435" xr:uid="{00000000-0005-0000-0000-000098380000}"/>
    <cellStyle name="Migliaia 16 3 6 3" xfId="16482" xr:uid="{00000000-0005-0000-0000-000099380000}"/>
    <cellStyle name="Migliaia 16 3 6 4" xfId="21784" xr:uid="{00000000-0005-0000-0000-00009A380000}"/>
    <cellStyle name="Migliaia 16 3 7" xfId="2631" xr:uid="{00000000-0005-0000-0000-00009B380000}"/>
    <cellStyle name="Migliaia 16 3 7 2" xfId="13316" xr:uid="{00000000-0005-0000-0000-00009C380000}"/>
    <cellStyle name="Migliaia 16 3 7 2 2" xfId="19134" xr:uid="{00000000-0005-0000-0000-00009D380000}"/>
    <cellStyle name="Migliaia 16 3 7 2 3" xfId="24436" xr:uid="{00000000-0005-0000-0000-00009E380000}"/>
    <cellStyle name="Migliaia 16 3 7 3" xfId="16483" xr:uid="{00000000-0005-0000-0000-00009F380000}"/>
    <cellStyle name="Migliaia 16 3 7 4" xfId="21785" xr:uid="{00000000-0005-0000-0000-0000A0380000}"/>
    <cellStyle name="Migliaia 16 3 8" xfId="2632" xr:uid="{00000000-0005-0000-0000-0000A1380000}"/>
    <cellStyle name="Migliaia 16 3 8 2" xfId="13317" xr:uid="{00000000-0005-0000-0000-0000A2380000}"/>
    <cellStyle name="Migliaia 16 3 8 2 2" xfId="19135" xr:uid="{00000000-0005-0000-0000-0000A3380000}"/>
    <cellStyle name="Migliaia 16 3 8 2 3" xfId="24437" xr:uid="{00000000-0005-0000-0000-0000A4380000}"/>
    <cellStyle name="Migliaia 16 3 8 3" xfId="16484" xr:uid="{00000000-0005-0000-0000-0000A5380000}"/>
    <cellStyle name="Migliaia 16 3 8 4" xfId="21786" xr:uid="{00000000-0005-0000-0000-0000A6380000}"/>
    <cellStyle name="Migliaia 16 4" xfId="2633" xr:uid="{00000000-0005-0000-0000-0000A7380000}"/>
    <cellStyle name="Migliaia 16 4 2" xfId="2634" xr:uid="{00000000-0005-0000-0000-0000A8380000}"/>
    <cellStyle name="Migliaia 16 4 2 2" xfId="2635" xr:uid="{00000000-0005-0000-0000-0000A9380000}"/>
    <cellStyle name="Migliaia 16 4 2 2 2" xfId="13318" xr:uid="{00000000-0005-0000-0000-0000AA380000}"/>
    <cellStyle name="Migliaia 16 4 2 2 2 2" xfId="19136" xr:uid="{00000000-0005-0000-0000-0000AB380000}"/>
    <cellStyle name="Migliaia 16 4 2 2 2 3" xfId="24438" xr:uid="{00000000-0005-0000-0000-0000AC380000}"/>
    <cellStyle name="Migliaia 16 4 2 2 3" xfId="16485" xr:uid="{00000000-0005-0000-0000-0000AD380000}"/>
    <cellStyle name="Migliaia 16 4 2 2 4" xfId="21787" xr:uid="{00000000-0005-0000-0000-0000AE380000}"/>
    <cellStyle name="Migliaia 16 4 2 3" xfId="2636" xr:uid="{00000000-0005-0000-0000-0000AF380000}"/>
    <cellStyle name="Migliaia 16 4 2 3 2" xfId="13319" xr:uid="{00000000-0005-0000-0000-0000B0380000}"/>
    <cellStyle name="Migliaia 16 4 2 3 2 2" xfId="19137" xr:uid="{00000000-0005-0000-0000-0000B1380000}"/>
    <cellStyle name="Migliaia 16 4 2 3 2 3" xfId="24439" xr:uid="{00000000-0005-0000-0000-0000B2380000}"/>
    <cellStyle name="Migliaia 16 4 2 3 3" xfId="16486" xr:uid="{00000000-0005-0000-0000-0000B3380000}"/>
    <cellStyle name="Migliaia 16 4 2 3 4" xfId="21788" xr:uid="{00000000-0005-0000-0000-0000B4380000}"/>
    <cellStyle name="Migliaia 16 4 3" xfId="2637" xr:uid="{00000000-0005-0000-0000-0000B5380000}"/>
    <cellStyle name="Migliaia 16 4 3 2" xfId="13320" xr:uid="{00000000-0005-0000-0000-0000B6380000}"/>
    <cellStyle name="Migliaia 16 4 3 2 2" xfId="19138" xr:uid="{00000000-0005-0000-0000-0000B7380000}"/>
    <cellStyle name="Migliaia 16 4 3 2 3" xfId="24440" xr:uid="{00000000-0005-0000-0000-0000B8380000}"/>
    <cellStyle name="Migliaia 16 4 3 3" xfId="16487" xr:uid="{00000000-0005-0000-0000-0000B9380000}"/>
    <cellStyle name="Migliaia 16 4 3 4" xfId="21789" xr:uid="{00000000-0005-0000-0000-0000BA380000}"/>
    <cellStyle name="Migliaia 16 4 4" xfId="2638" xr:uid="{00000000-0005-0000-0000-0000BB380000}"/>
    <cellStyle name="Migliaia 16 4 4 2" xfId="13321" xr:uid="{00000000-0005-0000-0000-0000BC380000}"/>
    <cellStyle name="Migliaia 16 4 4 2 2" xfId="19139" xr:uid="{00000000-0005-0000-0000-0000BD380000}"/>
    <cellStyle name="Migliaia 16 4 4 2 3" xfId="24441" xr:uid="{00000000-0005-0000-0000-0000BE380000}"/>
    <cellStyle name="Migliaia 16 4 4 3" xfId="16488" xr:uid="{00000000-0005-0000-0000-0000BF380000}"/>
    <cellStyle name="Migliaia 16 4 4 4" xfId="21790" xr:uid="{00000000-0005-0000-0000-0000C0380000}"/>
    <cellStyle name="Migliaia 16 4 5" xfId="2639" xr:uid="{00000000-0005-0000-0000-0000C1380000}"/>
    <cellStyle name="Migliaia 16 4 5 2" xfId="13322" xr:uid="{00000000-0005-0000-0000-0000C2380000}"/>
    <cellStyle name="Migliaia 16 4 5 2 2" xfId="19140" xr:uid="{00000000-0005-0000-0000-0000C3380000}"/>
    <cellStyle name="Migliaia 16 4 5 2 3" xfId="24442" xr:uid="{00000000-0005-0000-0000-0000C4380000}"/>
    <cellStyle name="Migliaia 16 4 5 3" xfId="16489" xr:uid="{00000000-0005-0000-0000-0000C5380000}"/>
    <cellStyle name="Migliaia 16 4 5 4" xfId="21791" xr:uid="{00000000-0005-0000-0000-0000C6380000}"/>
    <cellStyle name="Migliaia 16 4 6" xfId="2640" xr:uid="{00000000-0005-0000-0000-0000C7380000}"/>
    <cellStyle name="Migliaia 16 4 6 2" xfId="13323" xr:uid="{00000000-0005-0000-0000-0000C8380000}"/>
    <cellStyle name="Migliaia 16 4 6 2 2" xfId="19141" xr:uid="{00000000-0005-0000-0000-0000C9380000}"/>
    <cellStyle name="Migliaia 16 4 6 2 3" xfId="24443" xr:uid="{00000000-0005-0000-0000-0000CA380000}"/>
    <cellStyle name="Migliaia 16 4 6 3" xfId="16490" xr:uid="{00000000-0005-0000-0000-0000CB380000}"/>
    <cellStyle name="Migliaia 16 4 6 4" xfId="21792" xr:uid="{00000000-0005-0000-0000-0000CC380000}"/>
    <cellStyle name="Migliaia 16 4 7" xfId="2641" xr:uid="{00000000-0005-0000-0000-0000CD380000}"/>
    <cellStyle name="Migliaia 16 4 7 2" xfId="13324" xr:uid="{00000000-0005-0000-0000-0000CE380000}"/>
    <cellStyle name="Migliaia 16 4 7 2 2" xfId="19142" xr:uid="{00000000-0005-0000-0000-0000CF380000}"/>
    <cellStyle name="Migliaia 16 4 7 2 3" xfId="24444" xr:uid="{00000000-0005-0000-0000-0000D0380000}"/>
    <cellStyle name="Migliaia 16 4 7 3" xfId="16491" xr:uid="{00000000-0005-0000-0000-0000D1380000}"/>
    <cellStyle name="Migliaia 16 4 7 4" xfId="21793" xr:uid="{00000000-0005-0000-0000-0000D2380000}"/>
    <cellStyle name="Migliaia 16 5" xfId="2642" xr:uid="{00000000-0005-0000-0000-0000D3380000}"/>
    <cellStyle name="Migliaia 16 5 2" xfId="2643" xr:uid="{00000000-0005-0000-0000-0000D4380000}"/>
    <cellStyle name="Migliaia 16 5 2 2" xfId="13325" xr:uid="{00000000-0005-0000-0000-0000D5380000}"/>
    <cellStyle name="Migliaia 16 5 2 2 2" xfId="19143" xr:uid="{00000000-0005-0000-0000-0000D6380000}"/>
    <cellStyle name="Migliaia 16 5 2 2 3" xfId="24445" xr:uid="{00000000-0005-0000-0000-0000D7380000}"/>
    <cellStyle name="Migliaia 16 5 2 3" xfId="16492" xr:uid="{00000000-0005-0000-0000-0000D8380000}"/>
    <cellStyle name="Migliaia 16 5 2 4" xfId="21794" xr:uid="{00000000-0005-0000-0000-0000D9380000}"/>
    <cellStyle name="Migliaia 16 5 3" xfId="2644" xr:uid="{00000000-0005-0000-0000-0000DA380000}"/>
    <cellStyle name="Migliaia 16 5 3 2" xfId="13326" xr:uid="{00000000-0005-0000-0000-0000DB380000}"/>
    <cellStyle name="Migliaia 16 5 3 2 2" xfId="19144" xr:uid="{00000000-0005-0000-0000-0000DC380000}"/>
    <cellStyle name="Migliaia 16 5 3 2 3" xfId="24446" xr:uid="{00000000-0005-0000-0000-0000DD380000}"/>
    <cellStyle name="Migliaia 16 5 3 3" xfId="16493" xr:uid="{00000000-0005-0000-0000-0000DE380000}"/>
    <cellStyle name="Migliaia 16 5 3 4" xfId="21795" xr:uid="{00000000-0005-0000-0000-0000DF380000}"/>
    <cellStyle name="Migliaia 16 5 4" xfId="2645" xr:uid="{00000000-0005-0000-0000-0000E0380000}"/>
    <cellStyle name="Migliaia 16 5 4 2" xfId="13327" xr:uid="{00000000-0005-0000-0000-0000E1380000}"/>
    <cellStyle name="Migliaia 16 5 4 2 2" xfId="19145" xr:uid="{00000000-0005-0000-0000-0000E2380000}"/>
    <cellStyle name="Migliaia 16 5 4 2 3" xfId="24447" xr:uid="{00000000-0005-0000-0000-0000E3380000}"/>
    <cellStyle name="Migliaia 16 5 4 3" xfId="16494" xr:uid="{00000000-0005-0000-0000-0000E4380000}"/>
    <cellStyle name="Migliaia 16 5 4 4" xfId="21796" xr:uid="{00000000-0005-0000-0000-0000E5380000}"/>
    <cellStyle name="Migliaia 16 5 5" xfId="2646" xr:uid="{00000000-0005-0000-0000-0000E6380000}"/>
    <cellStyle name="Migliaia 16 5 5 2" xfId="13328" xr:uid="{00000000-0005-0000-0000-0000E7380000}"/>
    <cellStyle name="Migliaia 16 5 5 2 2" xfId="19146" xr:uid="{00000000-0005-0000-0000-0000E8380000}"/>
    <cellStyle name="Migliaia 16 5 5 2 3" xfId="24448" xr:uid="{00000000-0005-0000-0000-0000E9380000}"/>
    <cellStyle name="Migliaia 16 5 5 3" xfId="16495" xr:uid="{00000000-0005-0000-0000-0000EA380000}"/>
    <cellStyle name="Migliaia 16 5 5 4" xfId="21797" xr:uid="{00000000-0005-0000-0000-0000EB380000}"/>
    <cellStyle name="Migliaia 16 5 6" xfId="2647" xr:uid="{00000000-0005-0000-0000-0000EC380000}"/>
    <cellStyle name="Migliaia 16 5 6 2" xfId="13329" xr:uid="{00000000-0005-0000-0000-0000ED380000}"/>
    <cellStyle name="Migliaia 16 5 6 2 2" xfId="19147" xr:uid="{00000000-0005-0000-0000-0000EE380000}"/>
    <cellStyle name="Migliaia 16 5 6 2 3" xfId="24449" xr:uid="{00000000-0005-0000-0000-0000EF380000}"/>
    <cellStyle name="Migliaia 16 5 6 3" xfId="16496" xr:uid="{00000000-0005-0000-0000-0000F0380000}"/>
    <cellStyle name="Migliaia 16 5 6 4" xfId="21798" xr:uid="{00000000-0005-0000-0000-0000F1380000}"/>
    <cellStyle name="Migliaia 16 6" xfId="2648" xr:uid="{00000000-0005-0000-0000-0000F2380000}"/>
    <cellStyle name="Migliaia 16 6 2" xfId="11956" xr:uid="{00000000-0005-0000-0000-0000F3380000}"/>
    <cellStyle name="Migliaia 16 6 3" xfId="11957" xr:uid="{00000000-0005-0000-0000-0000F4380000}"/>
    <cellStyle name="Migliaia 16 6 3 2" xfId="15506" xr:uid="{00000000-0005-0000-0000-0000F5380000}"/>
    <cellStyle name="Migliaia 16 6 3 2 2" xfId="20852" xr:uid="{00000000-0005-0000-0000-0000F6380000}"/>
    <cellStyle name="Migliaia 16 6 3 2 3" xfId="26154" xr:uid="{00000000-0005-0000-0000-0000F7380000}"/>
    <cellStyle name="Migliaia 16 6 3 3" xfId="18201" xr:uid="{00000000-0005-0000-0000-0000F8380000}"/>
    <cellStyle name="Migliaia 16 6 3 4" xfId="23503" xr:uid="{00000000-0005-0000-0000-0000F9380000}"/>
    <cellStyle name="Migliaia 16 6 4" xfId="13330" xr:uid="{00000000-0005-0000-0000-0000FA380000}"/>
    <cellStyle name="Migliaia 16 6 4 2" xfId="19148" xr:uid="{00000000-0005-0000-0000-0000FB380000}"/>
    <cellStyle name="Migliaia 16 6 4 3" xfId="24450" xr:uid="{00000000-0005-0000-0000-0000FC380000}"/>
    <cellStyle name="Migliaia 16 6 5" xfId="16497" xr:uid="{00000000-0005-0000-0000-0000FD380000}"/>
    <cellStyle name="Migliaia 16 6 6" xfId="21799" xr:uid="{00000000-0005-0000-0000-0000FE380000}"/>
    <cellStyle name="Migliaia 16 7" xfId="2649" xr:uid="{00000000-0005-0000-0000-0000FF380000}"/>
    <cellStyle name="Migliaia 16 7 2" xfId="11958" xr:uid="{00000000-0005-0000-0000-000000390000}"/>
    <cellStyle name="Migliaia 16 7 2 2" xfId="15507" xr:uid="{00000000-0005-0000-0000-000001390000}"/>
    <cellStyle name="Migliaia 16 7 2 2 2" xfId="20853" xr:uid="{00000000-0005-0000-0000-000002390000}"/>
    <cellStyle name="Migliaia 16 7 2 2 3" xfId="26155" xr:uid="{00000000-0005-0000-0000-000003390000}"/>
    <cellStyle name="Migliaia 16 7 2 3" xfId="18202" xr:uid="{00000000-0005-0000-0000-000004390000}"/>
    <cellStyle name="Migliaia 16 7 2 4" xfId="23504" xr:uid="{00000000-0005-0000-0000-000005390000}"/>
    <cellStyle name="Migliaia 16 7 3" xfId="13331" xr:uid="{00000000-0005-0000-0000-000006390000}"/>
    <cellStyle name="Migliaia 16 7 3 2" xfId="19149" xr:uid="{00000000-0005-0000-0000-000007390000}"/>
    <cellStyle name="Migliaia 16 7 3 3" xfId="24451" xr:uid="{00000000-0005-0000-0000-000008390000}"/>
    <cellStyle name="Migliaia 16 7 4" xfId="16498" xr:uid="{00000000-0005-0000-0000-000009390000}"/>
    <cellStyle name="Migliaia 16 7 5" xfId="21800" xr:uid="{00000000-0005-0000-0000-00000A390000}"/>
    <cellStyle name="Migliaia 16 8" xfId="2650" xr:uid="{00000000-0005-0000-0000-00000B390000}"/>
    <cellStyle name="Migliaia 16 8 2" xfId="11959" xr:uid="{00000000-0005-0000-0000-00000C390000}"/>
    <cellStyle name="Migliaia 16 8 2 2" xfId="15508" xr:uid="{00000000-0005-0000-0000-00000D390000}"/>
    <cellStyle name="Migliaia 16 8 2 2 2" xfId="20854" xr:uid="{00000000-0005-0000-0000-00000E390000}"/>
    <cellStyle name="Migliaia 16 8 2 2 3" xfId="26156" xr:uid="{00000000-0005-0000-0000-00000F390000}"/>
    <cellStyle name="Migliaia 16 8 2 3" xfId="18203" xr:uid="{00000000-0005-0000-0000-000010390000}"/>
    <cellStyle name="Migliaia 16 8 2 4" xfId="23505" xr:uid="{00000000-0005-0000-0000-000011390000}"/>
    <cellStyle name="Migliaia 16 8 3" xfId="13332" xr:uid="{00000000-0005-0000-0000-000012390000}"/>
    <cellStyle name="Migliaia 16 8 3 2" xfId="19150" xr:uid="{00000000-0005-0000-0000-000013390000}"/>
    <cellStyle name="Migliaia 16 8 3 3" xfId="24452" xr:uid="{00000000-0005-0000-0000-000014390000}"/>
    <cellStyle name="Migliaia 16 8 4" xfId="16499" xr:uid="{00000000-0005-0000-0000-000015390000}"/>
    <cellStyle name="Migliaia 16 8 5" xfId="21801" xr:uid="{00000000-0005-0000-0000-000016390000}"/>
    <cellStyle name="Migliaia 16 9" xfId="2651" xr:uid="{00000000-0005-0000-0000-000017390000}"/>
    <cellStyle name="Migliaia 16 9 2" xfId="13333" xr:uid="{00000000-0005-0000-0000-000018390000}"/>
    <cellStyle name="Migliaia 16 9 2 2" xfId="19151" xr:uid="{00000000-0005-0000-0000-000019390000}"/>
    <cellStyle name="Migliaia 16 9 2 3" xfId="24453" xr:uid="{00000000-0005-0000-0000-00001A390000}"/>
    <cellStyle name="Migliaia 16 9 3" xfId="16500" xr:uid="{00000000-0005-0000-0000-00001B390000}"/>
    <cellStyle name="Migliaia 16 9 4" xfId="21802" xr:uid="{00000000-0005-0000-0000-00001C390000}"/>
    <cellStyle name="Migliaia 17" xfId="258" xr:uid="{00000000-0005-0000-0000-00001D390000}"/>
    <cellStyle name="Migliaia 17 10" xfId="13334" xr:uid="{00000000-0005-0000-0000-00001E390000}"/>
    <cellStyle name="Migliaia 17 10 2" xfId="19152" xr:uid="{00000000-0005-0000-0000-00001F390000}"/>
    <cellStyle name="Migliaia 17 10 3" xfId="24454" xr:uid="{00000000-0005-0000-0000-000020390000}"/>
    <cellStyle name="Migliaia 17 11" xfId="16501" xr:uid="{00000000-0005-0000-0000-000021390000}"/>
    <cellStyle name="Migliaia 17 12" xfId="21803" xr:uid="{00000000-0005-0000-0000-000022390000}"/>
    <cellStyle name="Migliaia 17 13" xfId="2652" xr:uid="{00000000-0005-0000-0000-000023390000}"/>
    <cellStyle name="Migliaia 17 2" xfId="259" xr:uid="{00000000-0005-0000-0000-000024390000}"/>
    <cellStyle name="Migliaia 17 2 2" xfId="2654" xr:uid="{00000000-0005-0000-0000-000025390000}"/>
    <cellStyle name="Migliaia 17 2 2 2" xfId="2655" xr:uid="{00000000-0005-0000-0000-000026390000}"/>
    <cellStyle name="Migliaia 17 2 2 2 2" xfId="13335" xr:uid="{00000000-0005-0000-0000-000027390000}"/>
    <cellStyle name="Migliaia 17 2 2 2 2 2" xfId="19153" xr:uid="{00000000-0005-0000-0000-000028390000}"/>
    <cellStyle name="Migliaia 17 2 2 2 2 3" xfId="24455" xr:uid="{00000000-0005-0000-0000-000029390000}"/>
    <cellStyle name="Migliaia 17 2 2 2 3" xfId="16502" xr:uid="{00000000-0005-0000-0000-00002A390000}"/>
    <cellStyle name="Migliaia 17 2 2 2 4" xfId="21804" xr:uid="{00000000-0005-0000-0000-00002B390000}"/>
    <cellStyle name="Migliaia 17 2 2 3" xfId="11960" xr:uid="{00000000-0005-0000-0000-00002C390000}"/>
    <cellStyle name="Migliaia 17 2 2 3 2" xfId="15509" xr:uid="{00000000-0005-0000-0000-00002D390000}"/>
    <cellStyle name="Migliaia 17 2 2 3 2 2" xfId="20855" xr:uid="{00000000-0005-0000-0000-00002E390000}"/>
    <cellStyle name="Migliaia 17 2 2 3 2 3" xfId="26157" xr:uid="{00000000-0005-0000-0000-00002F390000}"/>
    <cellStyle name="Migliaia 17 2 2 3 3" xfId="18204" xr:uid="{00000000-0005-0000-0000-000030390000}"/>
    <cellStyle name="Migliaia 17 2 2 3 4" xfId="23506" xr:uid="{00000000-0005-0000-0000-000031390000}"/>
    <cellStyle name="Migliaia 17 2 3" xfId="2656" xr:uid="{00000000-0005-0000-0000-000032390000}"/>
    <cellStyle name="Migliaia 17 2 3 2" xfId="11961" xr:uid="{00000000-0005-0000-0000-000033390000}"/>
    <cellStyle name="Migliaia 17 2 3 2 2" xfId="15510" xr:uid="{00000000-0005-0000-0000-000034390000}"/>
    <cellStyle name="Migliaia 17 2 3 2 2 2" xfId="20856" xr:uid="{00000000-0005-0000-0000-000035390000}"/>
    <cellStyle name="Migliaia 17 2 3 2 2 3" xfId="26158" xr:uid="{00000000-0005-0000-0000-000036390000}"/>
    <cellStyle name="Migliaia 17 2 3 2 3" xfId="18205" xr:uid="{00000000-0005-0000-0000-000037390000}"/>
    <cellStyle name="Migliaia 17 2 3 2 4" xfId="23507" xr:uid="{00000000-0005-0000-0000-000038390000}"/>
    <cellStyle name="Migliaia 17 2 3 3" xfId="13336" xr:uid="{00000000-0005-0000-0000-000039390000}"/>
    <cellStyle name="Migliaia 17 2 3 3 2" xfId="19154" xr:uid="{00000000-0005-0000-0000-00003A390000}"/>
    <cellStyle name="Migliaia 17 2 3 3 3" xfId="24456" xr:uid="{00000000-0005-0000-0000-00003B390000}"/>
    <cellStyle name="Migliaia 17 2 3 4" xfId="16503" xr:uid="{00000000-0005-0000-0000-00003C390000}"/>
    <cellStyle name="Migliaia 17 2 3 5" xfId="21805" xr:uid="{00000000-0005-0000-0000-00003D390000}"/>
    <cellStyle name="Migliaia 17 2 4" xfId="2657" xr:uid="{00000000-0005-0000-0000-00003E390000}"/>
    <cellStyle name="Migliaia 17 2 4 2" xfId="13337" xr:uid="{00000000-0005-0000-0000-00003F390000}"/>
    <cellStyle name="Migliaia 17 2 4 2 2" xfId="19155" xr:uid="{00000000-0005-0000-0000-000040390000}"/>
    <cellStyle name="Migliaia 17 2 4 2 3" xfId="24457" xr:uid="{00000000-0005-0000-0000-000041390000}"/>
    <cellStyle name="Migliaia 17 2 4 3" xfId="16504" xr:uid="{00000000-0005-0000-0000-000042390000}"/>
    <cellStyle name="Migliaia 17 2 4 4" xfId="21806" xr:uid="{00000000-0005-0000-0000-000043390000}"/>
    <cellStyle name="Migliaia 17 2 5" xfId="2658" xr:uid="{00000000-0005-0000-0000-000044390000}"/>
    <cellStyle name="Migliaia 17 2 5 2" xfId="13338" xr:uid="{00000000-0005-0000-0000-000045390000}"/>
    <cellStyle name="Migliaia 17 2 5 2 2" xfId="19156" xr:uid="{00000000-0005-0000-0000-000046390000}"/>
    <cellStyle name="Migliaia 17 2 5 2 3" xfId="24458" xr:uid="{00000000-0005-0000-0000-000047390000}"/>
    <cellStyle name="Migliaia 17 2 5 3" xfId="16505" xr:uid="{00000000-0005-0000-0000-000048390000}"/>
    <cellStyle name="Migliaia 17 2 5 4" xfId="21807" xr:uid="{00000000-0005-0000-0000-000049390000}"/>
    <cellStyle name="Migliaia 17 2 6" xfId="2659" xr:uid="{00000000-0005-0000-0000-00004A390000}"/>
    <cellStyle name="Migliaia 17 2 6 2" xfId="13339" xr:uid="{00000000-0005-0000-0000-00004B390000}"/>
    <cellStyle name="Migliaia 17 2 6 2 2" xfId="19157" xr:uid="{00000000-0005-0000-0000-00004C390000}"/>
    <cellStyle name="Migliaia 17 2 6 2 3" xfId="24459" xr:uid="{00000000-0005-0000-0000-00004D390000}"/>
    <cellStyle name="Migliaia 17 2 6 3" xfId="16506" xr:uid="{00000000-0005-0000-0000-00004E390000}"/>
    <cellStyle name="Migliaia 17 2 6 4" xfId="21808" xr:uid="{00000000-0005-0000-0000-00004F390000}"/>
    <cellStyle name="Migliaia 17 2 7" xfId="2653" xr:uid="{00000000-0005-0000-0000-000050390000}"/>
    <cellStyle name="Migliaia 17 3" xfId="2660" xr:uid="{00000000-0005-0000-0000-000051390000}"/>
    <cellStyle name="Migliaia 17 3 2" xfId="2661" xr:uid="{00000000-0005-0000-0000-000052390000}"/>
    <cellStyle name="Migliaia 17 3 2 2" xfId="2662" xr:uid="{00000000-0005-0000-0000-000053390000}"/>
    <cellStyle name="Migliaia 17 3 2 2 2" xfId="2663" xr:uid="{00000000-0005-0000-0000-000054390000}"/>
    <cellStyle name="Migliaia 17 3 2 2 2 2" xfId="13340" xr:uid="{00000000-0005-0000-0000-000055390000}"/>
    <cellStyle name="Migliaia 17 3 2 2 2 2 2" xfId="19158" xr:uid="{00000000-0005-0000-0000-000056390000}"/>
    <cellStyle name="Migliaia 17 3 2 2 2 2 3" xfId="24460" xr:uid="{00000000-0005-0000-0000-000057390000}"/>
    <cellStyle name="Migliaia 17 3 2 2 2 3" xfId="16507" xr:uid="{00000000-0005-0000-0000-000058390000}"/>
    <cellStyle name="Migliaia 17 3 2 2 2 4" xfId="21809" xr:uid="{00000000-0005-0000-0000-000059390000}"/>
    <cellStyle name="Migliaia 17 3 2 3" xfId="2664" xr:uid="{00000000-0005-0000-0000-00005A390000}"/>
    <cellStyle name="Migliaia 17 3 2 3 2" xfId="13341" xr:uid="{00000000-0005-0000-0000-00005B390000}"/>
    <cellStyle name="Migliaia 17 3 2 3 2 2" xfId="19159" xr:uid="{00000000-0005-0000-0000-00005C390000}"/>
    <cellStyle name="Migliaia 17 3 2 3 2 3" xfId="24461" xr:uid="{00000000-0005-0000-0000-00005D390000}"/>
    <cellStyle name="Migliaia 17 3 2 3 3" xfId="16508" xr:uid="{00000000-0005-0000-0000-00005E390000}"/>
    <cellStyle name="Migliaia 17 3 2 3 4" xfId="21810" xr:uid="{00000000-0005-0000-0000-00005F390000}"/>
    <cellStyle name="Migliaia 17 3 2 4" xfId="2665" xr:uid="{00000000-0005-0000-0000-000060390000}"/>
    <cellStyle name="Migliaia 17 3 2 4 2" xfId="13342" xr:uid="{00000000-0005-0000-0000-000061390000}"/>
    <cellStyle name="Migliaia 17 3 2 4 2 2" xfId="19160" xr:uid="{00000000-0005-0000-0000-000062390000}"/>
    <cellStyle name="Migliaia 17 3 2 4 2 3" xfId="24462" xr:uid="{00000000-0005-0000-0000-000063390000}"/>
    <cellStyle name="Migliaia 17 3 2 4 3" xfId="16509" xr:uid="{00000000-0005-0000-0000-000064390000}"/>
    <cellStyle name="Migliaia 17 3 2 4 4" xfId="21811" xr:uid="{00000000-0005-0000-0000-000065390000}"/>
    <cellStyle name="Migliaia 17 3 2 5" xfId="2666" xr:uid="{00000000-0005-0000-0000-000066390000}"/>
    <cellStyle name="Migliaia 17 3 2 5 2" xfId="13343" xr:uid="{00000000-0005-0000-0000-000067390000}"/>
    <cellStyle name="Migliaia 17 3 2 5 2 2" xfId="19161" xr:uid="{00000000-0005-0000-0000-000068390000}"/>
    <cellStyle name="Migliaia 17 3 2 5 2 3" xfId="24463" xr:uid="{00000000-0005-0000-0000-000069390000}"/>
    <cellStyle name="Migliaia 17 3 2 5 3" xfId="16510" xr:uid="{00000000-0005-0000-0000-00006A390000}"/>
    <cellStyle name="Migliaia 17 3 2 5 4" xfId="21812" xr:uid="{00000000-0005-0000-0000-00006B390000}"/>
    <cellStyle name="Migliaia 17 3 2 6" xfId="2667" xr:uid="{00000000-0005-0000-0000-00006C390000}"/>
    <cellStyle name="Migliaia 17 3 2 6 2" xfId="13344" xr:uid="{00000000-0005-0000-0000-00006D390000}"/>
    <cellStyle name="Migliaia 17 3 2 6 2 2" xfId="19162" xr:uid="{00000000-0005-0000-0000-00006E390000}"/>
    <cellStyle name="Migliaia 17 3 2 6 2 3" xfId="24464" xr:uid="{00000000-0005-0000-0000-00006F390000}"/>
    <cellStyle name="Migliaia 17 3 2 6 3" xfId="16511" xr:uid="{00000000-0005-0000-0000-000070390000}"/>
    <cellStyle name="Migliaia 17 3 2 6 4" xfId="21813" xr:uid="{00000000-0005-0000-0000-000071390000}"/>
    <cellStyle name="Migliaia 17 3 3" xfId="2668" xr:uid="{00000000-0005-0000-0000-000072390000}"/>
    <cellStyle name="Migliaia 17 3 3 2" xfId="2669" xr:uid="{00000000-0005-0000-0000-000073390000}"/>
    <cellStyle name="Migliaia 17 3 3 2 2" xfId="13346" xr:uid="{00000000-0005-0000-0000-000074390000}"/>
    <cellStyle name="Migliaia 17 3 3 2 2 2" xfId="19164" xr:uid="{00000000-0005-0000-0000-000075390000}"/>
    <cellStyle name="Migliaia 17 3 3 2 2 3" xfId="24466" xr:uid="{00000000-0005-0000-0000-000076390000}"/>
    <cellStyle name="Migliaia 17 3 3 2 3" xfId="16513" xr:uid="{00000000-0005-0000-0000-000077390000}"/>
    <cellStyle name="Migliaia 17 3 3 2 4" xfId="21815" xr:uid="{00000000-0005-0000-0000-000078390000}"/>
    <cellStyle name="Migliaia 17 3 3 3" xfId="2670" xr:uid="{00000000-0005-0000-0000-000079390000}"/>
    <cellStyle name="Migliaia 17 3 3 3 2" xfId="13347" xr:uid="{00000000-0005-0000-0000-00007A390000}"/>
    <cellStyle name="Migliaia 17 3 3 3 2 2" xfId="19165" xr:uid="{00000000-0005-0000-0000-00007B390000}"/>
    <cellStyle name="Migliaia 17 3 3 3 2 3" xfId="24467" xr:uid="{00000000-0005-0000-0000-00007C390000}"/>
    <cellStyle name="Migliaia 17 3 3 3 3" xfId="16514" xr:uid="{00000000-0005-0000-0000-00007D390000}"/>
    <cellStyle name="Migliaia 17 3 3 3 4" xfId="21816" xr:uid="{00000000-0005-0000-0000-00007E390000}"/>
    <cellStyle name="Migliaia 17 3 3 4" xfId="2671" xr:uid="{00000000-0005-0000-0000-00007F390000}"/>
    <cellStyle name="Migliaia 17 3 3 4 2" xfId="13348" xr:uid="{00000000-0005-0000-0000-000080390000}"/>
    <cellStyle name="Migliaia 17 3 3 4 2 2" xfId="19166" xr:uid="{00000000-0005-0000-0000-000081390000}"/>
    <cellStyle name="Migliaia 17 3 3 4 2 3" xfId="24468" xr:uid="{00000000-0005-0000-0000-000082390000}"/>
    <cellStyle name="Migliaia 17 3 3 4 3" xfId="16515" xr:uid="{00000000-0005-0000-0000-000083390000}"/>
    <cellStyle name="Migliaia 17 3 3 4 4" xfId="21817" xr:uid="{00000000-0005-0000-0000-000084390000}"/>
    <cellStyle name="Migliaia 17 3 3 5" xfId="2672" xr:uid="{00000000-0005-0000-0000-000085390000}"/>
    <cellStyle name="Migliaia 17 3 3 5 2" xfId="13349" xr:uid="{00000000-0005-0000-0000-000086390000}"/>
    <cellStyle name="Migliaia 17 3 3 5 2 2" xfId="19167" xr:uid="{00000000-0005-0000-0000-000087390000}"/>
    <cellStyle name="Migliaia 17 3 3 5 2 3" xfId="24469" xr:uid="{00000000-0005-0000-0000-000088390000}"/>
    <cellStyle name="Migliaia 17 3 3 5 3" xfId="16516" xr:uid="{00000000-0005-0000-0000-000089390000}"/>
    <cellStyle name="Migliaia 17 3 3 5 4" xfId="21818" xr:uid="{00000000-0005-0000-0000-00008A390000}"/>
    <cellStyle name="Migliaia 17 3 3 6" xfId="13345" xr:uid="{00000000-0005-0000-0000-00008B390000}"/>
    <cellStyle name="Migliaia 17 3 3 6 2" xfId="19163" xr:uid="{00000000-0005-0000-0000-00008C390000}"/>
    <cellStyle name="Migliaia 17 3 3 6 3" xfId="24465" xr:uid="{00000000-0005-0000-0000-00008D390000}"/>
    <cellStyle name="Migliaia 17 3 3 7" xfId="16512" xr:uid="{00000000-0005-0000-0000-00008E390000}"/>
    <cellStyle name="Migliaia 17 3 3 8" xfId="21814" xr:uid="{00000000-0005-0000-0000-00008F390000}"/>
    <cellStyle name="Migliaia 17 3 4" xfId="2673" xr:uid="{00000000-0005-0000-0000-000090390000}"/>
    <cellStyle name="Migliaia 17 3 4 2" xfId="11962" xr:uid="{00000000-0005-0000-0000-000091390000}"/>
    <cellStyle name="Migliaia 17 3 4 3" xfId="11963" xr:uid="{00000000-0005-0000-0000-000092390000}"/>
    <cellStyle name="Migliaia 17 3 4 3 2" xfId="15511" xr:uid="{00000000-0005-0000-0000-000093390000}"/>
    <cellStyle name="Migliaia 17 3 4 3 2 2" xfId="20857" xr:uid="{00000000-0005-0000-0000-000094390000}"/>
    <cellStyle name="Migliaia 17 3 4 3 2 3" xfId="26159" xr:uid="{00000000-0005-0000-0000-000095390000}"/>
    <cellStyle name="Migliaia 17 3 4 3 3" xfId="18206" xr:uid="{00000000-0005-0000-0000-000096390000}"/>
    <cellStyle name="Migliaia 17 3 4 3 4" xfId="23508" xr:uid="{00000000-0005-0000-0000-000097390000}"/>
    <cellStyle name="Migliaia 17 3 4 4" xfId="13350" xr:uid="{00000000-0005-0000-0000-000098390000}"/>
    <cellStyle name="Migliaia 17 3 4 4 2" xfId="19168" xr:uid="{00000000-0005-0000-0000-000099390000}"/>
    <cellStyle name="Migliaia 17 3 4 4 3" xfId="24470" xr:uid="{00000000-0005-0000-0000-00009A390000}"/>
    <cellStyle name="Migliaia 17 3 4 5" xfId="16517" xr:uid="{00000000-0005-0000-0000-00009B390000}"/>
    <cellStyle name="Migliaia 17 3 4 6" xfId="21819" xr:uid="{00000000-0005-0000-0000-00009C390000}"/>
    <cellStyle name="Migliaia 17 3 5" xfId="2674" xr:uid="{00000000-0005-0000-0000-00009D390000}"/>
    <cellStyle name="Migliaia 17 3 5 2" xfId="11964" xr:uid="{00000000-0005-0000-0000-00009E390000}"/>
    <cellStyle name="Migliaia 17 3 5 2 2" xfId="15512" xr:uid="{00000000-0005-0000-0000-00009F390000}"/>
    <cellStyle name="Migliaia 17 3 5 2 2 2" xfId="20858" xr:uid="{00000000-0005-0000-0000-0000A0390000}"/>
    <cellStyle name="Migliaia 17 3 5 2 2 3" xfId="26160" xr:uid="{00000000-0005-0000-0000-0000A1390000}"/>
    <cellStyle name="Migliaia 17 3 5 2 3" xfId="18207" xr:uid="{00000000-0005-0000-0000-0000A2390000}"/>
    <cellStyle name="Migliaia 17 3 5 2 4" xfId="23509" xr:uid="{00000000-0005-0000-0000-0000A3390000}"/>
    <cellStyle name="Migliaia 17 3 5 3" xfId="13351" xr:uid="{00000000-0005-0000-0000-0000A4390000}"/>
    <cellStyle name="Migliaia 17 3 5 3 2" xfId="19169" xr:uid="{00000000-0005-0000-0000-0000A5390000}"/>
    <cellStyle name="Migliaia 17 3 5 3 3" xfId="24471" xr:uid="{00000000-0005-0000-0000-0000A6390000}"/>
    <cellStyle name="Migliaia 17 3 5 4" xfId="16518" xr:uid="{00000000-0005-0000-0000-0000A7390000}"/>
    <cellStyle name="Migliaia 17 3 5 5" xfId="21820" xr:uid="{00000000-0005-0000-0000-0000A8390000}"/>
    <cellStyle name="Migliaia 17 3 6" xfId="2675" xr:uid="{00000000-0005-0000-0000-0000A9390000}"/>
    <cellStyle name="Migliaia 17 3 6 2" xfId="13352" xr:uid="{00000000-0005-0000-0000-0000AA390000}"/>
    <cellStyle name="Migliaia 17 3 6 2 2" xfId="19170" xr:uid="{00000000-0005-0000-0000-0000AB390000}"/>
    <cellStyle name="Migliaia 17 3 6 2 3" xfId="24472" xr:uid="{00000000-0005-0000-0000-0000AC390000}"/>
    <cellStyle name="Migliaia 17 3 6 3" xfId="16519" xr:uid="{00000000-0005-0000-0000-0000AD390000}"/>
    <cellStyle name="Migliaia 17 3 6 4" xfId="21821" xr:uid="{00000000-0005-0000-0000-0000AE390000}"/>
    <cellStyle name="Migliaia 17 3 7" xfId="2676" xr:uid="{00000000-0005-0000-0000-0000AF390000}"/>
    <cellStyle name="Migliaia 17 3 7 2" xfId="13353" xr:uid="{00000000-0005-0000-0000-0000B0390000}"/>
    <cellStyle name="Migliaia 17 3 7 2 2" xfId="19171" xr:uid="{00000000-0005-0000-0000-0000B1390000}"/>
    <cellStyle name="Migliaia 17 3 7 2 3" xfId="24473" xr:uid="{00000000-0005-0000-0000-0000B2390000}"/>
    <cellStyle name="Migliaia 17 3 7 3" xfId="16520" xr:uid="{00000000-0005-0000-0000-0000B3390000}"/>
    <cellStyle name="Migliaia 17 3 7 4" xfId="21822" xr:uid="{00000000-0005-0000-0000-0000B4390000}"/>
    <cellStyle name="Migliaia 17 3 8" xfId="2677" xr:uid="{00000000-0005-0000-0000-0000B5390000}"/>
    <cellStyle name="Migliaia 17 3 8 2" xfId="13354" xr:uid="{00000000-0005-0000-0000-0000B6390000}"/>
    <cellStyle name="Migliaia 17 3 8 2 2" xfId="19172" xr:uid="{00000000-0005-0000-0000-0000B7390000}"/>
    <cellStyle name="Migliaia 17 3 8 2 3" xfId="24474" xr:uid="{00000000-0005-0000-0000-0000B8390000}"/>
    <cellStyle name="Migliaia 17 3 8 3" xfId="16521" xr:uid="{00000000-0005-0000-0000-0000B9390000}"/>
    <cellStyle name="Migliaia 17 3 8 4" xfId="21823" xr:uid="{00000000-0005-0000-0000-0000BA390000}"/>
    <cellStyle name="Migliaia 17 4" xfId="2678" xr:uid="{00000000-0005-0000-0000-0000BB390000}"/>
    <cellStyle name="Migliaia 17 4 2" xfId="2679" xr:uid="{00000000-0005-0000-0000-0000BC390000}"/>
    <cellStyle name="Migliaia 17 4 2 2" xfId="2680" xr:uid="{00000000-0005-0000-0000-0000BD390000}"/>
    <cellStyle name="Migliaia 17 4 2 2 2" xfId="13355" xr:uid="{00000000-0005-0000-0000-0000BE390000}"/>
    <cellStyle name="Migliaia 17 4 2 2 2 2" xfId="19173" xr:uid="{00000000-0005-0000-0000-0000BF390000}"/>
    <cellStyle name="Migliaia 17 4 2 2 2 3" xfId="24475" xr:uid="{00000000-0005-0000-0000-0000C0390000}"/>
    <cellStyle name="Migliaia 17 4 2 2 3" xfId="16522" xr:uid="{00000000-0005-0000-0000-0000C1390000}"/>
    <cellStyle name="Migliaia 17 4 2 2 4" xfId="21824" xr:uid="{00000000-0005-0000-0000-0000C2390000}"/>
    <cellStyle name="Migliaia 17 4 2 3" xfId="2681" xr:uid="{00000000-0005-0000-0000-0000C3390000}"/>
    <cellStyle name="Migliaia 17 4 2 3 2" xfId="13356" xr:uid="{00000000-0005-0000-0000-0000C4390000}"/>
    <cellStyle name="Migliaia 17 4 2 3 2 2" xfId="19174" xr:uid="{00000000-0005-0000-0000-0000C5390000}"/>
    <cellStyle name="Migliaia 17 4 2 3 2 3" xfId="24476" xr:uid="{00000000-0005-0000-0000-0000C6390000}"/>
    <cellStyle name="Migliaia 17 4 2 3 3" xfId="16523" xr:uid="{00000000-0005-0000-0000-0000C7390000}"/>
    <cellStyle name="Migliaia 17 4 2 3 4" xfId="21825" xr:uid="{00000000-0005-0000-0000-0000C8390000}"/>
    <cellStyle name="Migliaia 17 4 3" xfId="2682" xr:uid="{00000000-0005-0000-0000-0000C9390000}"/>
    <cellStyle name="Migliaia 17 4 3 2" xfId="13357" xr:uid="{00000000-0005-0000-0000-0000CA390000}"/>
    <cellStyle name="Migliaia 17 4 3 2 2" xfId="19175" xr:uid="{00000000-0005-0000-0000-0000CB390000}"/>
    <cellStyle name="Migliaia 17 4 3 2 3" xfId="24477" xr:uid="{00000000-0005-0000-0000-0000CC390000}"/>
    <cellStyle name="Migliaia 17 4 3 3" xfId="16524" xr:uid="{00000000-0005-0000-0000-0000CD390000}"/>
    <cellStyle name="Migliaia 17 4 3 4" xfId="21826" xr:uid="{00000000-0005-0000-0000-0000CE390000}"/>
    <cellStyle name="Migliaia 17 4 4" xfId="2683" xr:uid="{00000000-0005-0000-0000-0000CF390000}"/>
    <cellStyle name="Migliaia 17 4 4 2" xfId="13358" xr:uid="{00000000-0005-0000-0000-0000D0390000}"/>
    <cellStyle name="Migliaia 17 4 4 2 2" xfId="19176" xr:uid="{00000000-0005-0000-0000-0000D1390000}"/>
    <cellStyle name="Migliaia 17 4 4 2 3" xfId="24478" xr:uid="{00000000-0005-0000-0000-0000D2390000}"/>
    <cellStyle name="Migliaia 17 4 4 3" xfId="16525" xr:uid="{00000000-0005-0000-0000-0000D3390000}"/>
    <cellStyle name="Migliaia 17 4 4 4" xfId="21827" xr:uid="{00000000-0005-0000-0000-0000D4390000}"/>
    <cellStyle name="Migliaia 17 4 5" xfId="2684" xr:uid="{00000000-0005-0000-0000-0000D5390000}"/>
    <cellStyle name="Migliaia 17 4 5 2" xfId="13359" xr:uid="{00000000-0005-0000-0000-0000D6390000}"/>
    <cellStyle name="Migliaia 17 4 5 2 2" xfId="19177" xr:uid="{00000000-0005-0000-0000-0000D7390000}"/>
    <cellStyle name="Migliaia 17 4 5 2 3" xfId="24479" xr:uid="{00000000-0005-0000-0000-0000D8390000}"/>
    <cellStyle name="Migliaia 17 4 5 3" xfId="16526" xr:uid="{00000000-0005-0000-0000-0000D9390000}"/>
    <cellStyle name="Migliaia 17 4 5 4" xfId="21828" xr:uid="{00000000-0005-0000-0000-0000DA390000}"/>
    <cellStyle name="Migliaia 17 4 6" xfId="2685" xr:uid="{00000000-0005-0000-0000-0000DB390000}"/>
    <cellStyle name="Migliaia 17 4 6 2" xfId="13360" xr:uid="{00000000-0005-0000-0000-0000DC390000}"/>
    <cellStyle name="Migliaia 17 4 6 2 2" xfId="19178" xr:uid="{00000000-0005-0000-0000-0000DD390000}"/>
    <cellStyle name="Migliaia 17 4 6 2 3" xfId="24480" xr:uid="{00000000-0005-0000-0000-0000DE390000}"/>
    <cellStyle name="Migliaia 17 4 6 3" xfId="16527" xr:uid="{00000000-0005-0000-0000-0000DF390000}"/>
    <cellStyle name="Migliaia 17 4 6 4" xfId="21829" xr:uid="{00000000-0005-0000-0000-0000E0390000}"/>
    <cellStyle name="Migliaia 17 4 7" xfId="2686" xr:uid="{00000000-0005-0000-0000-0000E1390000}"/>
    <cellStyle name="Migliaia 17 4 7 2" xfId="13361" xr:uid="{00000000-0005-0000-0000-0000E2390000}"/>
    <cellStyle name="Migliaia 17 4 7 2 2" xfId="19179" xr:uid="{00000000-0005-0000-0000-0000E3390000}"/>
    <cellStyle name="Migliaia 17 4 7 2 3" xfId="24481" xr:uid="{00000000-0005-0000-0000-0000E4390000}"/>
    <cellStyle name="Migliaia 17 4 7 3" xfId="16528" xr:uid="{00000000-0005-0000-0000-0000E5390000}"/>
    <cellStyle name="Migliaia 17 4 7 4" xfId="21830" xr:uid="{00000000-0005-0000-0000-0000E6390000}"/>
    <cellStyle name="Migliaia 17 5" xfId="2687" xr:uid="{00000000-0005-0000-0000-0000E7390000}"/>
    <cellStyle name="Migliaia 17 5 2" xfId="2688" xr:uid="{00000000-0005-0000-0000-0000E8390000}"/>
    <cellStyle name="Migliaia 17 5 2 2" xfId="13362" xr:uid="{00000000-0005-0000-0000-0000E9390000}"/>
    <cellStyle name="Migliaia 17 5 2 2 2" xfId="19180" xr:uid="{00000000-0005-0000-0000-0000EA390000}"/>
    <cellStyle name="Migliaia 17 5 2 2 3" xfId="24482" xr:uid="{00000000-0005-0000-0000-0000EB390000}"/>
    <cellStyle name="Migliaia 17 5 2 3" xfId="16529" xr:uid="{00000000-0005-0000-0000-0000EC390000}"/>
    <cellStyle name="Migliaia 17 5 2 4" xfId="21831" xr:uid="{00000000-0005-0000-0000-0000ED390000}"/>
    <cellStyle name="Migliaia 17 5 3" xfId="2689" xr:uid="{00000000-0005-0000-0000-0000EE390000}"/>
    <cellStyle name="Migliaia 17 5 3 2" xfId="13363" xr:uid="{00000000-0005-0000-0000-0000EF390000}"/>
    <cellStyle name="Migliaia 17 5 3 2 2" xfId="19181" xr:uid="{00000000-0005-0000-0000-0000F0390000}"/>
    <cellStyle name="Migliaia 17 5 3 2 3" xfId="24483" xr:uid="{00000000-0005-0000-0000-0000F1390000}"/>
    <cellStyle name="Migliaia 17 5 3 3" xfId="16530" xr:uid="{00000000-0005-0000-0000-0000F2390000}"/>
    <cellStyle name="Migliaia 17 5 3 4" xfId="21832" xr:uid="{00000000-0005-0000-0000-0000F3390000}"/>
    <cellStyle name="Migliaia 17 5 4" xfId="2690" xr:uid="{00000000-0005-0000-0000-0000F4390000}"/>
    <cellStyle name="Migliaia 17 5 4 2" xfId="13364" xr:uid="{00000000-0005-0000-0000-0000F5390000}"/>
    <cellStyle name="Migliaia 17 5 4 2 2" xfId="19182" xr:uid="{00000000-0005-0000-0000-0000F6390000}"/>
    <cellStyle name="Migliaia 17 5 4 2 3" xfId="24484" xr:uid="{00000000-0005-0000-0000-0000F7390000}"/>
    <cellStyle name="Migliaia 17 5 4 3" xfId="16531" xr:uid="{00000000-0005-0000-0000-0000F8390000}"/>
    <cellStyle name="Migliaia 17 5 4 4" xfId="21833" xr:uid="{00000000-0005-0000-0000-0000F9390000}"/>
    <cellStyle name="Migliaia 17 5 5" xfId="2691" xr:uid="{00000000-0005-0000-0000-0000FA390000}"/>
    <cellStyle name="Migliaia 17 5 5 2" xfId="13365" xr:uid="{00000000-0005-0000-0000-0000FB390000}"/>
    <cellStyle name="Migliaia 17 5 5 2 2" xfId="19183" xr:uid="{00000000-0005-0000-0000-0000FC390000}"/>
    <cellStyle name="Migliaia 17 5 5 2 3" xfId="24485" xr:uid="{00000000-0005-0000-0000-0000FD390000}"/>
    <cellStyle name="Migliaia 17 5 5 3" xfId="16532" xr:uid="{00000000-0005-0000-0000-0000FE390000}"/>
    <cellStyle name="Migliaia 17 5 5 4" xfId="21834" xr:uid="{00000000-0005-0000-0000-0000FF390000}"/>
    <cellStyle name="Migliaia 17 5 6" xfId="2692" xr:uid="{00000000-0005-0000-0000-0000003A0000}"/>
    <cellStyle name="Migliaia 17 5 6 2" xfId="13366" xr:uid="{00000000-0005-0000-0000-0000013A0000}"/>
    <cellStyle name="Migliaia 17 5 6 2 2" xfId="19184" xr:uid="{00000000-0005-0000-0000-0000023A0000}"/>
    <cellStyle name="Migliaia 17 5 6 2 3" xfId="24486" xr:uid="{00000000-0005-0000-0000-0000033A0000}"/>
    <cellStyle name="Migliaia 17 5 6 3" xfId="16533" xr:uid="{00000000-0005-0000-0000-0000043A0000}"/>
    <cellStyle name="Migliaia 17 5 6 4" xfId="21835" xr:uid="{00000000-0005-0000-0000-0000053A0000}"/>
    <cellStyle name="Migliaia 17 6" xfId="2693" xr:uid="{00000000-0005-0000-0000-0000063A0000}"/>
    <cellStyle name="Migliaia 17 6 2" xfId="11965" xr:uid="{00000000-0005-0000-0000-0000073A0000}"/>
    <cellStyle name="Migliaia 17 6 3" xfId="11966" xr:uid="{00000000-0005-0000-0000-0000083A0000}"/>
    <cellStyle name="Migliaia 17 6 3 2" xfId="15513" xr:uid="{00000000-0005-0000-0000-0000093A0000}"/>
    <cellStyle name="Migliaia 17 6 3 2 2" xfId="20859" xr:uid="{00000000-0005-0000-0000-00000A3A0000}"/>
    <cellStyle name="Migliaia 17 6 3 2 3" xfId="26161" xr:uid="{00000000-0005-0000-0000-00000B3A0000}"/>
    <cellStyle name="Migliaia 17 6 3 3" xfId="18208" xr:uid="{00000000-0005-0000-0000-00000C3A0000}"/>
    <cellStyle name="Migliaia 17 6 3 4" xfId="23510" xr:uid="{00000000-0005-0000-0000-00000D3A0000}"/>
    <cellStyle name="Migliaia 17 6 4" xfId="13367" xr:uid="{00000000-0005-0000-0000-00000E3A0000}"/>
    <cellStyle name="Migliaia 17 6 4 2" xfId="19185" xr:uid="{00000000-0005-0000-0000-00000F3A0000}"/>
    <cellStyle name="Migliaia 17 6 4 3" xfId="24487" xr:uid="{00000000-0005-0000-0000-0000103A0000}"/>
    <cellStyle name="Migliaia 17 6 5" xfId="16534" xr:uid="{00000000-0005-0000-0000-0000113A0000}"/>
    <cellStyle name="Migliaia 17 6 6" xfId="21836" xr:uid="{00000000-0005-0000-0000-0000123A0000}"/>
    <cellStyle name="Migliaia 17 7" xfId="2694" xr:uid="{00000000-0005-0000-0000-0000133A0000}"/>
    <cellStyle name="Migliaia 17 7 2" xfId="11967" xr:uid="{00000000-0005-0000-0000-0000143A0000}"/>
    <cellStyle name="Migliaia 17 7 2 2" xfId="15514" xr:uid="{00000000-0005-0000-0000-0000153A0000}"/>
    <cellStyle name="Migliaia 17 7 2 2 2" xfId="20860" xr:uid="{00000000-0005-0000-0000-0000163A0000}"/>
    <cellStyle name="Migliaia 17 7 2 2 3" xfId="26162" xr:uid="{00000000-0005-0000-0000-0000173A0000}"/>
    <cellStyle name="Migliaia 17 7 2 3" xfId="18209" xr:uid="{00000000-0005-0000-0000-0000183A0000}"/>
    <cellStyle name="Migliaia 17 7 2 4" xfId="23511" xr:uid="{00000000-0005-0000-0000-0000193A0000}"/>
    <cellStyle name="Migliaia 17 7 3" xfId="13368" xr:uid="{00000000-0005-0000-0000-00001A3A0000}"/>
    <cellStyle name="Migliaia 17 7 3 2" xfId="19186" xr:uid="{00000000-0005-0000-0000-00001B3A0000}"/>
    <cellStyle name="Migliaia 17 7 3 3" xfId="24488" xr:uid="{00000000-0005-0000-0000-00001C3A0000}"/>
    <cellStyle name="Migliaia 17 7 4" xfId="16535" xr:uid="{00000000-0005-0000-0000-00001D3A0000}"/>
    <cellStyle name="Migliaia 17 7 5" xfId="21837" xr:uid="{00000000-0005-0000-0000-00001E3A0000}"/>
    <cellStyle name="Migliaia 17 8" xfId="2695" xr:uid="{00000000-0005-0000-0000-00001F3A0000}"/>
    <cellStyle name="Migliaia 17 8 2" xfId="11968" xr:uid="{00000000-0005-0000-0000-0000203A0000}"/>
    <cellStyle name="Migliaia 17 8 2 2" xfId="15515" xr:uid="{00000000-0005-0000-0000-0000213A0000}"/>
    <cellStyle name="Migliaia 17 8 2 2 2" xfId="20861" xr:uid="{00000000-0005-0000-0000-0000223A0000}"/>
    <cellStyle name="Migliaia 17 8 2 2 3" xfId="26163" xr:uid="{00000000-0005-0000-0000-0000233A0000}"/>
    <cellStyle name="Migliaia 17 8 2 3" xfId="18210" xr:uid="{00000000-0005-0000-0000-0000243A0000}"/>
    <cellStyle name="Migliaia 17 8 2 4" xfId="23512" xr:uid="{00000000-0005-0000-0000-0000253A0000}"/>
    <cellStyle name="Migliaia 17 8 3" xfId="13369" xr:uid="{00000000-0005-0000-0000-0000263A0000}"/>
    <cellStyle name="Migliaia 17 8 3 2" xfId="19187" xr:uid="{00000000-0005-0000-0000-0000273A0000}"/>
    <cellStyle name="Migliaia 17 8 3 3" xfId="24489" xr:uid="{00000000-0005-0000-0000-0000283A0000}"/>
    <cellStyle name="Migliaia 17 8 4" xfId="16536" xr:uid="{00000000-0005-0000-0000-0000293A0000}"/>
    <cellStyle name="Migliaia 17 8 5" xfId="21838" xr:uid="{00000000-0005-0000-0000-00002A3A0000}"/>
    <cellStyle name="Migliaia 17 9" xfId="2696" xr:uid="{00000000-0005-0000-0000-00002B3A0000}"/>
    <cellStyle name="Migliaia 17 9 2" xfId="13370" xr:uid="{00000000-0005-0000-0000-00002C3A0000}"/>
    <cellStyle name="Migliaia 17 9 2 2" xfId="19188" xr:uid="{00000000-0005-0000-0000-00002D3A0000}"/>
    <cellStyle name="Migliaia 17 9 2 3" xfId="24490" xr:uid="{00000000-0005-0000-0000-00002E3A0000}"/>
    <cellStyle name="Migliaia 17 9 3" xfId="16537" xr:uid="{00000000-0005-0000-0000-00002F3A0000}"/>
    <cellStyle name="Migliaia 17 9 4" xfId="21839" xr:uid="{00000000-0005-0000-0000-0000303A0000}"/>
    <cellStyle name="Migliaia 18" xfId="260" xr:uid="{00000000-0005-0000-0000-0000313A0000}"/>
    <cellStyle name="Migliaia 18 10" xfId="13371" xr:uid="{00000000-0005-0000-0000-0000323A0000}"/>
    <cellStyle name="Migliaia 18 10 2" xfId="19189" xr:uid="{00000000-0005-0000-0000-0000333A0000}"/>
    <cellStyle name="Migliaia 18 10 3" xfId="24491" xr:uid="{00000000-0005-0000-0000-0000343A0000}"/>
    <cellStyle name="Migliaia 18 11" xfId="16538" xr:uid="{00000000-0005-0000-0000-0000353A0000}"/>
    <cellStyle name="Migliaia 18 12" xfId="21840" xr:uid="{00000000-0005-0000-0000-0000363A0000}"/>
    <cellStyle name="Migliaia 18 13" xfId="2697" xr:uid="{00000000-0005-0000-0000-0000373A0000}"/>
    <cellStyle name="Migliaia 18 2" xfId="261" xr:uid="{00000000-0005-0000-0000-0000383A0000}"/>
    <cellStyle name="Migliaia 18 2 2" xfId="2699" xr:uid="{00000000-0005-0000-0000-0000393A0000}"/>
    <cellStyle name="Migliaia 18 2 2 2" xfId="2700" xr:uid="{00000000-0005-0000-0000-00003A3A0000}"/>
    <cellStyle name="Migliaia 18 2 2 2 2" xfId="13372" xr:uid="{00000000-0005-0000-0000-00003B3A0000}"/>
    <cellStyle name="Migliaia 18 2 2 2 2 2" xfId="19190" xr:uid="{00000000-0005-0000-0000-00003C3A0000}"/>
    <cellStyle name="Migliaia 18 2 2 2 2 3" xfId="24492" xr:uid="{00000000-0005-0000-0000-00003D3A0000}"/>
    <cellStyle name="Migliaia 18 2 2 2 3" xfId="16539" xr:uid="{00000000-0005-0000-0000-00003E3A0000}"/>
    <cellStyle name="Migliaia 18 2 2 2 4" xfId="21841" xr:uid="{00000000-0005-0000-0000-00003F3A0000}"/>
    <cellStyle name="Migliaia 18 2 2 3" xfId="11969" xr:uid="{00000000-0005-0000-0000-0000403A0000}"/>
    <cellStyle name="Migliaia 18 2 2 3 2" xfId="15516" xr:uid="{00000000-0005-0000-0000-0000413A0000}"/>
    <cellStyle name="Migliaia 18 2 2 3 2 2" xfId="20862" xr:uid="{00000000-0005-0000-0000-0000423A0000}"/>
    <cellStyle name="Migliaia 18 2 2 3 2 3" xfId="26164" xr:uid="{00000000-0005-0000-0000-0000433A0000}"/>
    <cellStyle name="Migliaia 18 2 2 3 3" xfId="18211" xr:uid="{00000000-0005-0000-0000-0000443A0000}"/>
    <cellStyle name="Migliaia 18 2 2 3 4" xfId="23513" xr:uid="{00000000-0005-0000-0000-0000453A0000}"/>
    <cellStyle name="Migliaia 18 2 3" xfId="2701" xr:uid="{00000000-0005-0000-0000-0000463A0000}"/>
    <cellStyle name="Migliaia 18 2 3 2" xfId="11970" xr:uid="{00000000-0005-0000-0000-0000473A0000}"/>
    <cellStyle name="Migliaia 18 2 3 2 2" xfId="15517" xr:uid="{00000000-0005-0000-0000-0000483A0000}"/>
    <cellStyle name="Migliaia 18 2 3 2 2 2" xfId="20863" xr:uid="{00000000-0005-0000-0000-0000493A0000}"/>
    <cellStyle name="Migliaia 18 2 3 2 2 3" xfId="26165" xr:uid="{00000000-0005-0000-0000-00004A3A0000}"/>
    <cellStyle name="Migliaia 18 2 3 2 3" xfId="18212" xr:uid="{00000000-0005-0000-0000-00004B3A0000}"/>
    <cellStyle name="Migliaia 18 2 3 2 4" xfId="23514" xr:uid="{00000000-0005-0000-0000-00004C3A0000}"/>
    <cellStyle name="Migliaia 18 2 3 3" xfId="13373" xr:uid="{00000000-0005-0000-0000-00004D3A0000}"/>
    <cellStyle name="Migliaia 18 2 3 3 2" xfId="19191" xr:uid="{00000000-0005-0000-0000-00004E3A0000}"/>
    <cellStyle name="Migliaia 18 2 3 3 3" xfId="24493" xr:uid="{00000000-0005-0000-0000-00004F3A0000}"/>
    <cellStyle name="Migliaia 18 2 3 4" xfId="16540" xr:uid="{00000000-0005-0000-0000-0000503A0000}"/>
    <cellStyle name="Migliaia 18 2 3 5" xfId="21842" xr:uid="{00000000-0005-0000-0000-0000513A0000}"/>
    <cellStyle name="Migliaia 18 2 4" xfId="2702" xr:uid="{00000000-0005-0000-0000-0000523A0000}"/>
    <cellStyle name="Migliaia 18 2 4 2" xfId="13374" xr:uid="{00000000-0005-0000-0000-0000533A0000}"/>
    <cellStyle name="Migliaia 18 2 4 2 2" xfId="19192" xr:uid="{00000000-0005-0000-0000-0000543A0000}"/>
    <cellStyle name="Migliaia 18 2 4 2 3" xfId="24494" xr:uid="{00000000-0005-0000-0000-0000553A0000}"/>
    <cellStyle name="Migliaia 18 2 4 3" xfId="16541" xr:uid="{00000000-0005-0000-0000-0000563A0000}"/>
    <cellStyle name="Migliaia 18 2 4 4" xfId="21843" xr:uid="{00000000-0005-0000-0000-0000573A0000}"/>
    <cellStyle name="Migliaia 18 2 5" xfId="2703" xr:uid="{00000000-0005-0000-0000-0000583A0000}"/>
    <cellStyle name="Migliaia 18 2 5 2" xfId="13375" xr:uid="{00000000-0005-0000-0000-0000593A0000}"/>
    <cellStyle name="Migliaia 18 2 5 2 2" xfId="19193" xr:uid="{00000000-0005-0000-0000-00005A3A0000}"/>
    <cellStyle name="Migliaia 18 2 5 2 3" xfId="24495" xr:uid="{00000000-0005-0000-0000-00005B3A0000}"/>
    <cellStyle name="Migliaia 18 2 5 3" xfId="16542" xr:uid="{00000000-0005-0000-0000-00005C3A0000}"/>
    <cellStyle name="Migliaia 18 2 5 4" xfId="21844" xr:uid="{00000000-0005-0000-0000-00005D3A0000}"/>
    <cellStyle name="Migliaia 18 2 6" xfId="2704" xr:uid="{00000000-0005-0000-0000-00005E3A0000}"/>
    <cellStyle name="Migliaia 18 2 6 2" xfId="13376" xr:uid="{00000000-0005-0000-0000-00005F3A0000}"/>
    <cellStyle name="Migliaia 18 2 6 2 2" xfId="19194" xr:uid="{00000000-0005-0000-0000-0000603A0000}"/>
    <cellStyle name="Migliaia 18 2 6 2 3" xfId="24496" xr:uid="{00000000-0005-0000-0000-0000613A0000}"/>
    <cellStyle name="Migliaia 18 2 6 3" xfId="16543" xr:uid="{00000000-0005-0000-0000-0000623A0000}"/>
    <cellStyle name="Migliaia 18 2 6 4" xfId="21845" xr:uid="{00000000-0005-0000-0000-0000633A0000}"/>
    <cellStyle name="Migliaia 18 2 7" xfId="2698" xr:uid="{00000000-0005-0000-0000-0000643A0000}"/>
    <cellStyle name="Migliaia 18 3" xfId="2705" xr:uid="{00000000-0005-0000-0000-0000653A0000}"/>
    <cellStyle name="Migliaia 18 3 2" xfId="2706" xr:uid="{00000000-0005-0000-0000-0000663A0000}"/>
    <cellStyle name="Migliaia 18 3 2 2" xfId="2707" xr:uid="{00000000-0005-0000-0000-0000673A0000}"/>
    <cellStyle name="Migliaia 18 3 2 2 2" xfId="2708" xr:uid="{00000000-0005-0000-0000-0000683A0000}"/>
    <cellStyle name="Migliaia 18 3 2 2 2 2" xfId="13377" xr:uid="{00000000-0005-0000-0000-0000693A0000}"/>
    <cellStyle name="Migliaia 18 3 2 2 2 2 2" xfId="19195" xr:uid="{00000000-0005-0000-0000-00006A3A0000}"/>
    <cellStyle name="Migliaia 18 3 2 2 2 2 3" xfId="24497" xr:uid="{00000000-0005-0000-0000-00006B3A0000}"/>
    <cellStyle name="Migliaia 18 3 2 2 2 3" xfId="16544" xr:uid="{00000000-0005-0000-0000-00006C3A0000}"/>
    <cellStyle name="Migliaia 18 3 2 2 2 4" xfId="21846" xr:uid="{00000000-0005-0000-0000-00006D3A0000}"/>
    <cellStyle name="Migliaia 18 3 2 3" xfId="2709" xr:uid="{00000000-0005-0000-0000-00006E3A0000}"/>
    <cellStyle name="Migliaia 18 3 2 3 2" xfId="13378" xr:uid="{00000000-0005-0000-0000-00006F3A0000}"/>
    <cellStyle name="Migliaia 18 3 2 3 2 2" xfId="19196" xr:uid="{00000000-0005-0000-0000-0000703A0000}"/>
    <cellStyle name="Migliaia 18 3 2 3 2 3" xfId="24498" xr:uid="{00000000-0005-0000-0000-0000713A0000}"/>
    <cellStyle name="Migliaia 18 3 2 3 3" xfId="16545" xr:uid="{00000000-0005-0000-0000-0000723A0000}"/>
    <cellStyle name="Migliaia 18 3 2 3 4" xfId="21847" xr:uid="{00000000-0005-0000-0000-0000733A0000}"/>
    <cellStyle name="Migliaia 18 3 2 4" xfId="2710" xr:uid="{00000000-0005-0000-0000-0000743A0000}"/>
    <cellStyle name="Migliaia 18 3 2 4 2" xfId="13379" xr:uid="{00000000-0005-0000-0000-0000753A0000}"/>
    <cellStyle name="Migliaia 18 3 2 4 2 2" xfId="19197" xr:uid="{00000000-0005-0000-0000-0000763A0000}"/>
    <cellStyle name="Migliaia 18 3 2 4 2 3" xfId="24499" xr:uid="{00000000-0005-0000-0000-0000773A0000}"/>
    <cellStyle name="Migliaia 18 3 2 4 3" xfId="16546" xr:uid="{00000000-0005-0000-0000-0000783A0000}"/>
    <cellStyle name="Migliaia 18 3 2 4 4" xfId="21848" xr:uid="{00000000-0005-0000-0000-0000793A0000}"/>
    <cellStyle name="Migliaia 18 3 2 5" xfId="2711" xr:uid="{00000000-0005-0000-0000-00007A3A0000}"/>
    <cellStyle name="Migliaia 18 3 2 5 2" xfId="13380" xr:uid="{00000000-0005-0000-0000-00007B3A0000}"/>
    <cellStyle name="Migliaia 18 3 2 5 2 2" xfId="19198" xr:uid="{00000000-0005-0000-0000-00007C3A0000}"/>
    <cellStyle name="Migliaia 18 3 2 5 2 3" xfId="24500" xr:uid="{00000000-0005-0000-0000-00007D3A0000}"/>
    <cellStyle name="Migliaia 18 3 2 5 3" xfId="16547" xr:uid="{00000000-0005-0000-0000-00007E3A0000}"/>
    <cellStyle name="Migliaia 18 3 2 5 4" xfId="21849" xr:uid="{00000000-0005-0000-0000-00007F3A0000}"/>
    <cellStyle name="Migliaia 18 3 2 6" xfId="2712" xr:uid="{00000000-0005-0000-0000-0000803A0000}"/>
    <cellStyle name="Migliaia 18 3 2 6 2" xfId="13381" xr:uid="{00000000-0005-0000-0000-0000813A0000}"/>
    <cellStyle name="Migliaia 18 3 2 6 2 2" xfId="19199" xr:uid="{00000000-0005-0000-0000-0000823A0000}"/>
    <cellStyle name="Migliaia 18 3 2 6 2 3" xfId="24501" xr:uid="{00000000-0005-0000-0000-0000833A0000}"/>
    <cellStyle name="Migliaia 18 3 2 6 3" xfId="16548" xr:uid="{00000000-0005-0000-0000-0000843A0000}"/>
    <cellStyle name="Migliaia 18 3 2 6 4" xfId="21850" xr:uid="{00000000-0005-0000-0000-0000853A0000}"/>
    <cellStyle name="Migliaia 18 3 3" xfId="2713" xr:uid="{00000000-0005-0000-0000-0000863A0000}"/>
    <cellStyle name="Migliaia 18 3 3 2" xfId="2714" xr:uid="{00000000-0005-0000-0000-0000873A0000}"/>
    <cellStyle name="Migliaia 18 3 3 2 2" xfId="13383" xr:uid="{00000000-0005-0000-0000-0000883A0000}"/>
    <cellStyle name="Migliaia 18 3 3 2 2 2" xfId="19201" xr:uid="{00000000-0005-0000-0000-0000893A0000}"/>
    <cellStyle name="Migliaia 18 3 3 2 2 3" xfId="24503" xr:uid="{00000000-0005-0000-0000-00008A3A0000}"/>
    <cellStyle name="Migliaia 18 3 3 2 3" xfId="16550" xr:uid="{00000000-0005-0000-0000-00008B3A0000}"/>
    <cellStyle name="Migliaia 18 3 3 2 4" xfId="21852" xr:uid="{00000000-0005-0000-0000-00008C3A0000}"/>
    <cellStyle name="Migliaia 18 3 3 3" xfId="2715" xr:uid="{00000000-0005-0000-0000-00008D3A0000}"/>
    <cellStyle name="Migliaia 18 3 3 3 2" xfId="13384" xr:uid="{00000000-0005-0000-0000-00008E3A0000}"/>
    <cellStyle name="Migliaia 18 3 3 3 2 2" xfId="19202" xr:uid="{00000000-0005-0000-0000-00008F3A0000}"/>
    <cellStyle name="Migliaia 18 3 3 3 2 3" xfId="24504" xr:uid="{00000000-0005-0000-0000-0000903A0000}"/>
    <cellStyle name="Migliaia 18 3 3 3 3" xfId="16551" xr:uid="{00000000-0005-0000-0000-0000913A0000}"/>
    <cellStyle name="Migliaia 18 3 3 3 4" xfId="21853" xr:uid="{00000000-0005-0000-0000-0000923A0000}"/>
    <cellStyle name="Migliaia 18 3 3 4" xfId="2716" xr:uid="{00000000-0005-0000-0000-0000933A0000}"/>
    <cellStyle name="Migliaia 18 3 3 4 2" xfId="13385" xr:uid="{00000000-0005-0000-0000-0000943A0000}"/>
    <cellStyle name="Migliaia 18 3 3 4 2 2" xfId="19203" xr:uid="{00000000-0005-0000-0000-0000953A0000}"/>
    <cellStyle name="Migliaia 18 3 3 4 2 3" xfId="24505" xr:uid="{00000000-0005-0000-0000-0000963A0000}"/>
    <cellStyle name="Migliaia 18 3 3 4 3" xfId="16552" xr:uid="{00000000-0005-0000-0000-0000973A0000}"/>
    <cellStyle name="Migliaia 18 3 3 4 4" xfId="21854" xr:uid="{00000000-0005-0000-0000-0000983A0000}"/>
    <cellStyle name="Migliaia 18 3 3 5" xfId="2717" xr:uid="{00000000-0005-0000-0000-0000993A0000}"/>
    <cellStyle name="Migliaia 18 3 3 5 2" xfId="13386" xr:uid="{00000000-0005-0000-0000-00009A3A0000}"/>
    <cellStyle name="Migliaia 18 3 3 5 2 2" xfId="19204" xr:uid="{00000000-0005-0000-0000-00009B3A0000}"/>
    <cellStyle name="Migliaia 18 3 3 5 2 3" xfId="24506" xr:uid="{00000000-0005-0000-0000-00009C3A0000}"/>
    <cellStyle name="Migliaia 18 3 3 5 3" xfId="16553" xr:uid="{00000000-0005-0000-0000-00009D3A0000}"/>
    <cellStyle name="Migliaia 18 3 3 5 4" xfId="21855" xr:uid="{00000000-0005-0000-0000-00009E3A0000}"/>
    <cellStyle name="Migliaia 18 3 3 6" xfId="13382" xr:uid="{00000000-0005-0000-0000-00009F3A0000}"/>
    <cellStyle name="Migliaia 18 3 3 6 2" xfId="19200" xr:uid="{00000000-0005-0000-0000-0000A03A0000}"/>
    <cellStyle name="Migliaia 18 3 3 6 3" xfId="24502" xr:uid="{00000000-0005-0000-0000-0000A13A0000}"/>
    <cellStyle name="Migliaia 18 3 3 7" xfId="16549" xr:uid="{00000000-0005-0000-0000-0000A23A0000}"/>
    <cellStyle name="Migliaia 18 3 3 8" xfId="21851" xr:uid="{00000000-0005-0000-0000-0000A33A0000}"/>
    <cellStyle name="Migliaia 18 3 4" xfId="2718" xr:uid="{00000000-0005-0000-0000-0000A43A0000}"/>
    <cellStyle name="Migliaia 18 3 4 2" xfId="11971" xr:uid="{00000000-0005-0000-0000-0000A53A0000}"/>
    <cellStyle name="Migliaia 18 3 4 3" xfId="11972" xr:uid="{00000000-0005-0000-0000-0000A63A0000}"/>
    <cellStyle name="Migliaia 18 3 4 3 2" xfId="15518" xr:uid="{00000000-0005-0000-0000-0000A73A0000}"/>
    <cellStyle name="Migliaia 18 3 4 3 2 2" xfId="20864" xr:uid="{00000000-0005-0000-0000-0000A83A0000}"/>
    <cellStyle name="Migliaia 18 3 4 3 2 3" xfId="26166" xr:uid="{00000000-0005-0000-0000-0000A93A0000}"/>
    <cellStyle name="Migliaia 18 3 4 3 3" xfId="18213" xr:uid="{00000000-0005-0000-0000-0000AA3A0000}"/>
    <cellStyle name="Migliaia 18 3 4 3 4" xfId="23515" xr:uid="{00000000-0005-0000-0000-0000AB3A0000}"/>
    <cellStyle name="Migliaia 18 3 4 4" xfId="13387" xr:uid="{00000000-0005-0000-0000-0000AC3A0000}"/>
    <cellStyle name="Migliaia 18 3 4 4 2" xfId="19205" xr:uid="{00000000-0005-0000-0000-0000AD3A0000}"/>
    <cellStyle name="Migliaia 18 3 4 4 3" xfId="24507" xr:uid="{00000000-0005-0000-0000-0000AE3A0000}"/>
    <cellStyle name="Migliaia 18 3 4 5" xfId="16554" xr:uid="{00000000-0005-0000-0000-0000AF3A0000}"/>
    <cellStyle name="Migliaia 18 3 4 6" xfId="21856" xr:uid="{00000000-0005-0000-0000-0000B03A0000}"/>
    <cellStyle name="Migliaia 18 3 5" xfId="2719" xr:uid="{00000000-0005-0000-0000-0000B13A0000}"/>
    <cellStyle name="Migliaia 18 3 5 2" xfId="11973" xr:uid="{00000000-0005-0000-0000-0000B23A0000}"/>
    <cellStyle name="Migliaia 18 3 5 2 2" xfId="15519" xr:uid="{00000000-0005-0000-0000-0000B33A0000}"/>
    <cellStyle name="Migliaia 18 3 5 2 2 2" xfId="20865" xr:uid="{00000000-0005-0000-0000-0000B43A0000}"/>
    <cellStyle name="Migliaia 18 3 5 2 2 3" xfId="26167" xr:uid="{00000000-0005-0000-0000-0000B53A0000}"/>
    <cellStyle name="Migliaia 18 3 5 2 3" xfId="18214" xr:uid="{00000000-0005-0000-0000-0000B63A0000}"/>
    <cellStyle name="Migliaia 18 3 5 2 4" xfId="23516" xr:uid="{00000000-0005-0000-0000-0000B73A0000}"/>
    <cellStyle name="Migliaia 18 3 5 3" xfId="13388" xr:uid="{00000000-0005-0000-0000-0000B83A0000}"/>
    <cellStyle name="Migliaia 18 3 5 3 2" xfId="19206" xr:uid="{00000000-0005-0000-0000-0000B93A0000}"/>
    <cellStyle name="Migliaia 18 3 5 3 3" xfId="24508" xr:uid="{00000000-0005-0000-0000-0000BA3A0000}"/>
    <cellStyle name="Migliaia 18 3 5 4" xfId="16555" xr:uid="{00000000-0005-0000-0000-0000BB3A0000}"/>
    <cellStyle name="Migliaia 18 3 5 5" xfId="21857" xr:uid="{00000000-0005-0000-0000-0000BC3A0000}"/>
    <cellStyle name="Migliaia 18 3 6" xfId="2720" xr:uid="{00000000-0005-0000-0000-0000BD3A0000}"/>
    <cellStyle name="Migliaia 18 3 6 2" xfId="13389" xr:uid="{00000000-0005-0000-0000-0000BE3A0000}"/>
    <cellStyle name="Migliaia 18 3 6 2 2" xfId="19207" xr:uid="{00000000-0005-0000-0000-0000BF3A0000}"/>
    <cellStyle name="Migliaia 18 3 6 2 3" xfId="24509" xr:uid="{00000000-0005-0000-0000-0000C03A0000}"/>
    <cellStyle name="Migliaia 18 3 6 3" xfId="16556" xr:uid="{00000000-0005-0000-0000-0000C13A0000}"/>
    <cellStyle name="Migliaia 18 3 6 4" xfId="21858" xr:uid="{00000000-0005-0000-0000-0000C23A0000}"/>
    <cellStyle name="Migliaia 18 3 7" xfId="2721" xr:uid="{00000000-0005-0000-0000-0000C33A0000}"/>
    <cellStyle name="Migliaia 18 3 7 2" xfId="13390" xr:uid="{00000000-0005-0000-0000-0000C43A0000}"/>
    <cellStyle name="Migliaia 18 3 7 2 2" xfId="19208" xr:uid="{00000000-0005-0000-0000-0000C53A0000}"/>
    <cellStyle name="Migliaia 18 3 7 2 3" xfId="24510" xr:uid="{00000000-0005-0000-0000-0000C63A0000}"/>
    <cellStyle name="Migliaia 18 3 7 3" xfId="16557" xr:uid="{00000000-0005-0000-0000-0000C73A0000}"/>
    <cellStyle name="Migliaia 18 3 7 4" xfId="21859" xr:uid="{00000000-0005-0000-0000-0000C83A0000}"/>
    <cellStyle name="Migliaia 18 3 8" xfId="2722" xr:uid="{00000000-0005-0000-0000-0000C93A0000}"/>
    <cellStyle name="Migliaia 18 3 8 2" xfId="13391" xr:uid="{00000000-0005-0000-0000-0000CA3A0000}"/>
    <cellStyle name="Migliaia 18 3 8 2 2" xfId="19209" xr:uid="{00000000-0005-0000-0000-0000CB3A0000}"/>
    <cellStyle name="Migliaia 18 3 8 2 3" xfId="24511" xr:uid="{00000000-0005-0000-0000-0000CC3A0000}"/>
    <cellStyle name="Migliaia 18 3 8 3" xfId="16558" xr:uid="{00000000-0005-0000-0000-0000CD3A0000}"/>
    <cellStyle name="Migliaia 18 3 8 4" xfId="21860" xr:uid="{00000000-0005-0000-0000-0000CE3A0000}"/>
    <cellStyle name="Migliaia 18 4" xfId="2723" xr:uid="{00000000-0005-0000-0000-0000CF3A0000}"/>
    <cellStyle name="Migliaia 18 4 2" xfId="2724" xr:uid="{00000000-0005-0000-0000-0000D03A0000}"/>
    <cellStyle name="Migliaia 18 4 2 2" xfId="2725" xr:uid="{00000000-0005-0000-0000-0000D13A0000}"/>
    <cellStyle name="Migliaia 18 4 2 2 2" xfId="13392" xr:uid="{00000000-0005-0000-0000-0000D23A0000}"/>
    <cellStyle name="Migliaia 18 4 2 2 2 2" xfId="19210" xr:uid="{00000000-0005-0000-0000-0000D33A0000}"/>
    <cellStyle name="Migliaia 18 4 2 2 2 3" xfId="24512" xr:uid="{00000000-0005-0000-0000-0000D43A0000}"/>
    <cellStyle name="Migliaia 18 4 2 2 3" xfId="16559" xr:uid="{00000000-0005-0000-0000-0000D53A0000}"/>
    <cellStyle name="Migliaia 18 4 2 2 4" xfId="21861" xr:uid="{00000000-0005-0000-0000-0000D63A0000}"/>
    <cellStyle name="Migliaia 18 4 2 3" xfId="2726" xr:uid="{00000000-0005-0000-0000-0000D73A0000}"/>
    <cellStyle name="Migliaia 18 4 2 3 2" xfId="13393" xr:uid="{00000000-0005-0000-0000-0000D83A0000}"/>
    <cellStyle name="Migliaia 18 4 2 3 2 2" xfId="19211" xr:uid="{00000000-0005-0000-0000-0000D93A0000}"/>
    <cellStyle name="Migliaia 18 4 2 3 2 3" xfId="24513" xr:uid="{00000000-0005-0000-0000-0000DA3A0000}"/>
    <cellStyle name="Migliaia 18 4 2 3 3" xfId="16560" xr:uid="{00000000-0005-0000-0000-0000DB3A0000}"/>
    <cellStyle name="Migliaia 18 4 2 3 4" xfId="21862" xr:uid="{00000000-0005-0000-0000-0000DC3A0000}"/>
    <cellStyle name="Migliaia 18 4 3" xfId="2727" xr:uid="{00000000-0005-0000-0000-0000DD3A0000}"/>
    <cellStyle name="Migliaia 18 4 3 2" xfId="13394" xr:uid="{00000000-0005-0000-0000-0000DE3A0000}"/>
    <cellStyle name="Migliaia 18 4 3 2 2" xfId="19212" xr:uid="{00000000-0005-0000-0000-0000DF3A0000}"/>
    <cellStyle name="Migliaia 18 4 3 2 3" xfId="24514" xr:uid="{00000000-0005-0000-0000-0000E03A0000}"/>
    <cellStyle name="Migliaia 18 4 3 3" xfId="16561" xr:uid="{00000000-0005-0000-0000-0000E13A0000}"/>
    <cellStyle name="Migliaia 18 4 3 4" xfId="21863" xr:uid="{00000000-0005-0000-0000-0000E23A0000}"/>
    <cellStyle name="Migliaia 18 4 4" xfId="2728" xr:uid="{00000000-0005-0000-0000-0000E33A0000}"/>
    <cellStyle name="Migliaia 18 4 4 2" xfId="13395" xr:uid="{00000000-0005-0000-0000-0000E43A0000}"/>
    <cellStyle name="Migliaia 18 4 4 2 2" xfId="19213" xr:uid="{00000000-0005-0000-0000-0000E53A0000}"/>
    <cellStyle name="Migliaia 18 4 4 2 3" xfId="24515" xr:uid="{00000000-0005-0000-0000-0000E63A0000}"/>
    <cellStyle name="Migliaia 18 4 4 3" xfId="16562" xr:uid="{00000000-0005-0000-0000-0000E73A0000}"/>
    <cellStyle name="Migliaia 18 4 4 4" xfId="21864" xr:uid="{00000000-0005-0000-0000-0000E83A0000}"/>
    <cellStyle name="Migliaia 18 4 5" xfId="2729" xr:uid="{00000000-0005-0000-0000-0000E93A0000}"/>
    <cellStyle name="Migliaia 18 4 5 2" xfId="13396" xr:uid="{00000000-0005-0000-0000-0000EA3A0000}"/>
    <cellStyle name="Migliaia 18 4 5 2 2" xfId="19214" xr:uid="{00000000-0005-0000-0000-0000EB3A0000}"/>
    <cellStyle name="Migliaia 18 4 5 2 3" xfId="24516" xr:uid="{00000000-0005-0000-0000-0000EC3A0000}"/>
    <cellStyle name="Migliaia 18 4 5 3" xfId="16563" xr:uid="{00000000-0005-0000-0000-0000ED3A0000}"/>
    <cellStyle name="Migliaia 18 4 5 4" xfId="21865" xr:uid="{00000000-0005-0000-0000-0000EE3A0000}"/>
    <cellStyle name="Migliaia 18 4 6" xfId="2730" xr:uid="{00000000-0005-0000-0000-0000EF3A0000}"/>
    <cellStyle name="Migliaia 18 4 6 2" xfId="13397" xr:uid="{00000000-0005-0000-0000-0000F03A0000}"/>
    <cellStyle name="Migliaia 18 4 6 2 2" xfId="19215" xr:uid="{00000000-0005-0000-0000-0000F13A0000}"/>
    <cellStyle name="Migliaia 18 4 6 2 3" xfId="24517" xr:uid="{00000000-0005-0000-0000-0000F23A0000}"/>
    <cellStyle name="Migliaia 18 4 6 3" xfId="16564" xr:uid="{00000000-0005-0000-0000-0000F33A0000}"/>
    <cellStyle name="Migliaia 18 4 6 4" xfId="21866" xr:uid="{00000000-0005-0000-0000-0000F43A0000}"/>
    <cellStyle name="Migliaia 18 4 7" xfId="2731" xr:uid="{00000000-0005-0000-0000-0000F53A0000}"/>
    <cellStyle name="Migliaia 18 4 7 2" xfId="13398" xr:uid="{00000000-0005-0000-0000-0000F63A0000}"/>
    <cellStyle name="Migliaia 18 4 7 2 2" xfId="19216" xr:uid="{00000000-0005-0000-0000-0000F73A0000}"/>
    <cellStyle name="Migliaia 18 4 7 2 3" xfId="24518" xr:uid="{00000000-0005-0000-0000-0000F83A0000}"/>
    <cellStyle name="Migliaia 18 4 7 3" xfId="16565" xr:uid="{00000000-0005-0000-0000-0000F93A0000}"/>
    <cellStyle name="Migliaia 18 4 7 4" xfId="21867" xr:uid="{00000000-0005-0000-0000-0000FA3A0000}"/>
    <cellStyle name="Migliaia 18 5" xfId="2732" xr:uid="{00000000-0005-0000-0000-0000FB3A0000}"/>
    <cellStyle name="Migliaia 18 5 2" xfId="2733" xr:uid="{00000000-0005-0000-0000-0000FC3A0000}"/>
    <cellStyle name="Migliaia 18 5 2 2" xfId="13399" xr:uid="{00000000-0005-0000-0000-0000FD3A0000}"/>
    <cellStyle name="Migliaia 18 5 2 2 2" xfId="19217" xr:uid="{00000000-0005-0000-0000-0000FE3A0000}"/>
    <cellStyle name="Migliaia 18 5 2 2 3" xfId="24519" xr:uid="{00000000-0005-0000-0000-0000FF3A0000}"/>
    <cellStyle name="Migliaia 18 5 2 3" xfId="16566" xr:uid="{00000000-0005-0000-0000-0000003B0000}"/>
    <cellStyle name="Migliaia 18 5 2 4" xfId="21868" xr:uid="{00000000-0005-0000-0000-0000013B0000}"/>
    <cellStyle name="Migliaia 18 5 3" xfId="2734" xr:uid="{00000000-0005-0000-0000-0000023B0000}"/>
    <cellStyle name="Migliaia 18 5 3 2" xfId="13400" xr:uid="{00000000-0005-0000-0000-0000033B0000}"/>
    <cellStyle name="Migliaia 18 5 3 2 2" xfId="19218" xr:uid="{00000000-0005-0000-0000-0000043B0000}"/>
    <cellStyle name="Migliaia 18 5 3 2 3" xfId="24520" xr:uid="{00000000-0005-0000-0000-0000053B0000}"/>
    <cellStyle name="Migliaia 18 5 3 3" xfId="16567" xr:uid="{00000000-0005-0000-0000-0000063B0000}"/>
    <cellStyle name="Migliaia 18 5 3 4" xfId="21869" xr:uid="{00000000-0005-0000-0000-0000073B0000}"/>
    <cellStyle name="Migliaia 18 5 4" xfId="2735" xr:uid="{00000000-0005-0000-0000-0000083B0000}"/>
    <cellStyle name="Migliaia 18 5 4 2" xfId="13401" xr:uid="{00000000-0005-0000-0000-0000093B0000}"/>
    <cellStyle name="Migliaia 18 5 4 2 2" xfId="19219" xr:uid="{00000000-0005-0000-0000-00000A3B0000}"/>
    <cellStyle name="Migliaia 18 5 4 2 3" xfId="24521" xr:uid="{00000000-0005-0000-0000-00000B3B0000}"/>
    <cellStyle name="Migliaia 18 5 4 3" xfId="16568" xr:uid="{00000000-0005-0000-0000-00000C3B0000}"/>
    <cellStyle name="Migliaia 18 5 4 4" xfId="21870" xr:uid="{00000000-0005-0000-0000-00000D3B0000}"/>
    <cellStyle name="Migliaia 18 5 5" xfId="2736" xr:uid="{00000000-0005-0000-0000-00000E3B0000}"/>
    <cellStyle name="Migliaia 18 5 5 2" xfId="13402" xr:uid="{00000000-0005-0000-0000-00000F3B0000}"/>
    <cellStyle name="Migliaia 18 5 5 2 2" xfId="19220" xr:uid="{00000000-0005-0000-0000-0000103B0000}"/>
    <cellStyle name="Migliaia 18 5 5 2 3" xfId="24522" xr:uid="{00000000-0005-0000-0000-0000113B0000}"/>
    <cellStyle name="Migliaia 18 5 5 3" xfId="16569" xr:uid="{00000000-0005-0000-0000-0000123B0000}"/>
    <cellStyle name="Migliaia 18 5 5 4" xfId="21871" xr:uid="{00000000-0005-0000-0000-0000133B0000}"/>
    <cellStyle name="Migliaia 18 5 6" xfId="2737" xr:uid="{00000000-0005-0000-0000-0000143B0000}"/>
    <cellStyle name="Migliaia 18 5 6 2" xfId="13403" xr:uid="{00000000-0005-0000-0000-0000153B0000}"/>
    <cellStyle name="Migliaia 18 5 6 2 2" xfId="19221" xr:uid="{00000000-0005-0000-0000-0000163B0000}"/>
    <cellStyle name="Migliaia 18 5 6 2 3" xfId="24523" xr:uid="{00000000-0005-0000-0000-0000173B0000}"/>
    <cellStyle name="Migliaia 18 5 6 3" xfId="16570" xr:uid="{00000000-0005-0000-0000-0000183B0000}"/>
    <cellStyle name="Migliaia 18 5 6 4" xfId="21872" xr:uid="{00000000-0005-0000-0000-0000193B0000}"/>
    <cellStyle name="Migliaia 18 6" xfId="2738" xr:uid="{00000000-0005-0000-0000-00001A3B0000}"/>
    <cellStyle name="Migliaia 18 6 2" xfId="11974" xr:uid="{00000000-0005-0000-0000-00001B3B0000}"/>
    <cellStyle name="Migliaia 18 6 3" xfId="11975" xr:uid="{00000000-0005-0000-0000-00001C3B0000}"/>
    <cellStyle name="Migliaia 18 6 3 2" xfId="15520" xr:uid="{00000000-0005-0000-0000-00001D3B0000}"/>
    <cellStyle name="Migliaia 18 6 3 2 2" xfId="20866" xr:uid="{00000000-0005-0000-0000-00001E3B0000}"/>
    <cellStyle name="Migliaia 18 6 3 2 3" xfId="26168" xr:uid="{00000000-0005-0000-0000-00001F3B0000}"/>
    <cellStyle name="Migliaia 18 6 3 3" xfId="18215" xr:uid="{00000000-0005-0000-0000-0000203B0000}"/>
    <cellStyle name="Migliaia 18 6 3 4" xfId="23517" xr:uid="{00000000-0005-0000-0000-0000213B0000}"/>
    <cellStyle name="Migliaia 18 6 4" xfId="13404" xr:uid="{00000000-0005-0000-0000-0000223B0000}"/>
    <cellStyle name="Migliaia 18 6 4 2" xfId="19222" xr:uid="{00000000-0005-0000-0000-0000233B0000}"/>
    <cellStyle name="Migliaia 18 6 4 3" xfId="24524" xr:uid="{00000000-0005-0000-0000-0000243B0000}"/>
    <cellStyle name="Migliaia 18 6 5" xfId="16571" xr:uid="{00000000-0005-0000-0000-0000253B0000}"/>
    <cellStyle name="Migliaia 18 6 6" xfId="21873" xr:uid="{00000000-0005-0000-0000-0000263B0000}"/>
    <cellStyle name="Migliaia 18 7" xfId="2739" xr:uid="{00000000-0005-0000-0000-0000273B0000}"/>
    <cellStyle name="Migliaia 18 7 2" xfId="11976" xr:uid="{00000000-0005-0000-0000-0000283B0000}"/>
    <cellStyle name="Migliaia 18 7 2 2" xfId="15521" xr:uid="{00000000-0005-0000-0000-0000293B0000}"/>
    <cellStyle name="Migliaia 18 7 2 2 2" xfId="20867" xr:uid="{00000000-0005-0000-0000-00002A3B0000}"/>
    <cellStyle name="Migliaia 18 7 2 2 3" xfId="26169" xr:uid="{00000000-0005-0000-0000-00002B3B0000}"/>
    <cellStyle name="Migliaia 18 7 2 3" xfId="18216" xr:uid="{00000000-0005-0000-0000-00002C3B0000}"/>
    <cellStyle name="Migliaia 18 7 2 4" xfId="23518" xr:uid="{00000000-0005-0000-0000-00002D3B0000}"/>
    <cellStyle name="Migliaia 18 7 3" xfId="13405" xr:uid="{00000000-0005-0000-0000-00002E3B0000}"/>
    <cellStyle name="Migliaia 18 7 3 2" xfId="19223" xr:uid="{00000000-0005-0000-0000-00002F3B0000}"/>
    <cellStyle name="Migliaia 18 7 3 3" xfId="24525" xr:uid="{00000000-0005-0000-0000-0000303B0000}"/>
    <cellStyle name="Migliaia 18 7 4" xfId="16572" xr:uid="{00000000-0005-0000-0000-0000313B0000}"/>
    <cellStyle name="Migliaia 18 7 5" xfId="21874" xr:uid="{00000000-0005-0000-0000-0000323B0000}"/>
    <cellStyle name="Migliaia 18 8" xfId="2740" xr:uid="{00000000-0005-0000-0000-0000333B0000}"/>
    <cellStyle name="Migliaia 18 8 2" xfId="11977" xr:uid="{00000000-0005-0000-0000-0000343B0000}"/>
    <cellStyle name="Migliaia 18 8 2 2" xfId="15522" xr:uid="{00000000-0005-0000-0000-0000353B0000}"/>
    <cellStyle name="Migliaia 18 8 2 2 2" xfId="20868" xr:uid="{00000000-0005-0000-0000-0000363B0000}"/>
    <cellStyle name="Migliaia 18 8 2 2 3" xfId="26170" xr:uid="{00000000-0005-0000-0000-0000373B0000}"/>
    <cellStyle name="Migliaia 18 8 2 3" xfId="18217" xr:uid="{00000000-0005-0000-0000-0000383B0000}"/>
    <cellStyle name="Migliaia 18 8 2 4" xfId="23519" xr:uid="{00000000-0005-0000-0000-0000393B0000}"/>
    <cellStyle name="Migliaia 18 8 3" xfId="13406" xr:uid="{00000000-0005-0000-0000-00003A3B0000}"/>
    <cellStyle name="Migliaia 18 8 3 2" xfId="19224" xr:uid="{00000000-0005-0000-0000-00003B3B0000}"/>
    <cellStyle name="Migliaia 18 8 3 3" xfId="24526" xr:uid="{00000000-0005-0000-0000-00003C3B0000}"/>
    <cellStyle name="Migliaia 18 8 4" xfId="16573" xr:uid="{00000000-0005-0000-0000-00003D3B0000}"/>
    <cellStyle name="Migliaia 18 8 5" xfId="21875" xr:uid="{00000000-0005-0000-0000-00003E3B0000}"/>
    <cellStyle name="Migliaia 18 9" xfId="2741" xr:uid="{00000000-0005-0000-0000-00003F3B0000}"/>
    <cellStyle name="Migliaia 18 9 2" xfId="13407" xr:uid="{00000000-0005-0000-0000-0000403B0000}"/>
    <cellStyle name="Migliaia 18 9 2 2" xfId="19225" xr:uid="{00000000-0005-0000-0000-0000413B0000}"/>
    <cellStyle name="Migliaia 18 9 2 3" xfId="24527" xr:uid="{00000000-0005-0000-0000-0000423B0000}"/>
    <cellStyle name="Migliaia 18 9 3" xfId="16574" xr:uid="{00000000-0005-0000-0000-0000433B0000}"/>
    <cellStyle name="Migliaia 18 9 4" xfId="21876" xr:uid="{00000000-0005-0000-0000-0000443B0000}"/>
    <cellStyle name="Migliaia 19" xfId="262" xr:uid="{00000000-0005-0000-0000-0000453B0000}"/>
    <cellStyle name="Migliaia 19 10" xfId="13408" xr:uid="{00000000-0005-0000-0000-0000463B0000}"/>
    <cellStyle name="Migliaia 19 10 2" xfId="19226" xr:uid="{00000000-0005-0000-0000-0000473B0000}"/>
    <cellStyle name="Migliaia 19 10 3" xfId="24528" xr:uid="{00000000-0005-0000-0000-0000483B0000}"/>
    <cellStyle name="Migliaia 19 11" xfId="16575" xr:uid="{00000000-0005-0000-0000-0000493B0000}"/>
    <cellStyle name="Migliaia 19 12" xfId="21877" xr:uid="{00000000-0005-0000-0000-00004A3B0000}"/>
    <cellStyle name="Migliaia 19 13" xfId="2742" xr:uid="{00000000-0005-0000-0000-00004B3B0000}"/>
    <cellStyle name="Migliaia 19 2" xfId="263" xr:uid="{00000000-0005-0000-0000-00004C3B0000}"/>
    <cellStyle name="Migliaia 19 2 2" xfId="2744" xr:uid="{00000000-0005-0000-0000-00004D3B0000}"/>
    <cellStyle name="Migliaia 19 2 2 2" xfId="2745" xr:uid="{00000000-0005-0000-0000-00004E3B0000}"/>
    <cellStyle name="Migliaia 19 2 2 2 2" xfId="13409" xr:uid="{00000000-0005-0000-0000-00004F3B0000}"/>
    <cellStyle name="Migliaia 19 2 2 2 2 2" xfId="19227" xr:uid="{00000000-0005-0000-0000-0000503B0000}"/>
    <cellStyle name="Migliaia 19 2 2 2 2 3" xfId="24529" xr:uid="{00000000-0005-0000-0000-0000513B0000}"/>
    <cellStyle name="Migliaia 19 2 2 2 3" xfId="16576" xr:uid="{00000000-0005-0000-0000-0000523B0000}"/>
    <cellStyle name="Migliaia 19 2 2 2 4" xfId="21878" xr:uid="{00000000-0005-0000-0000-0000533B0000}"/>
    <cellStyle name="Migliaia 19 2 2 3" xfId="11978" xr:uid="{00000000-0005-0000-0000-0000543B0000}"/>
    <cellStyle name="Migliaia 19 2 2 3 2" xfId="15523" xr:uid="{00000000-0005-0000-0000-0000553B0000}"/>
    <cellStyle name="Migliaia 19 2 2 3 2 2" xfId="20869" xr:uid="{00000000-0005-0000-0000-0000563B0000}"/>
    <cellStyle name="Migliaia 19 2 2 3 2 3" xfId="26171" xr:uid="{00000000-0005-0000-0000-0000573B0000}"/>
    <cellStyle name="Migliaia 19 2 2 3 3" xfId="18218" xr:uid="{00000000-0005-0000-0000-0000583B0000}"/>
    <cellStyle name="Migliaia 19 2 2 3 4" xfId="23520" xr:uid="{00000000-0005-0000-0000-0000593B0000}"/>
    <cellStyle name="Migliaia 19 2 3" xfId="2746" xr:uid="{00000000-0005-0000-0000-00005A3B0000}"/>
    <cellStyle name="Migliaia 19 2 3 2" xfId="11979" xr:uid="{00000000-0005-0000-0000-00005B3B0000}"/>
    <cellStyle name="Migliaia 19 2 3 2 2" xfId="15524" xr:uid="{00000000-0005-0000-0000-00005C3B0000}"/>
    <cellStyle name="Migliaia 19 2 3 2 2 2" xfId="20870" xr:uid="{00000000-0005-0000-0000-00005D3B0000}"/>
    <cellStyle name="Migliaia 19 2 3 2 2 3" xfId="26172" xr:uid="{00000000-0005-0000-0000-00005E3B0000}"/>
    <cellStyle name="Migliaia 19 2 3 2 3" xfId="18219" xr:uid="{00000000-0005-0000-0000-00005F3B0000}"/>
    <cellStyle name="Migliaia 19 2 3 2 4" xfId="23521" xr:uid="{00000000-0005-0000-0000-0000603B0000}"/>
    <cellStyle name="Migliaia 19 2 3 3" xfId="13410" xr:uid="{00000000-0005-0000-0000-0000613B0000}"/>
    <cellStyle name="Migliaia 19 2 3 3 2" xfId="19228" xr:uid="{00000000-0005-0000-0000-0000623B0000}"/>
    <cellStyle name="Migliaia 19 2 3 3 3" xfId="24530" xr:uid="{00000000-0005-0000-0000-0000633B0000}"/>
    <cellStyle name="Migliaia 19 2 3 4" xfId="16577" xr:uid="{00000000-0005-0000-0000-0000643B0000}"/>
    <cellStyle name="Migliaia 19 2 3 5" xfId="21879" xr:uid="{00000000-0005-0000-0000-0000653B0000}"/>
    <cellStyle name="Migliaia 19 2 4" xfId="2747" xr:uid="{00000000-0005-0000-0000-0000663B0000}"/>
    <cellStyle name="Migliaia 19 2 4 2" xfId="13411" xr:uid="{00000000-0005-0000-0000-0000673B0000}"/>
    <cellStyle name="Migliaia 19 2 4 2 2" xfId="19229" xr:uid="{00000000-0005-0000-0000-0000683B0000}"/>
    <cellStyle name="Migliaia 19 2 4 2 3" xfId="24531" xr:uid="{00000000-0005-0000-0000-0000693B0000}"/>
    <cellStyle name="Migliaia 19 2 4 3" xfId="16578" xr:uid="{00000000-0005-0000-0000-00006A3B0000}"/>
    <cellStyle name="Migliaia 19 2 4 4" xfId="21880" xr:uid="{00000000-0005-0000-0000-00006B3B0000}"/>
    <cellStyle name="Migliaia 19 2 5" xfId="2748" xr:uid="{00000000-0005-0000-0000-00006C3B0000}"/>
    <cellStyle name="Migliaia 19 2 5 2" xfId="13412" xr:uid="{00000000-0005-0000-0000-00006D3B0000}"/>
    <cellStyle name="Migliaia 19 2 5 2 2" xfId="19230" xr:uid="{00000000-0005-0000-0000-00006E3B0000}"/>
    <cellStyle name="Migliaia 19 2 5 2 3" xfId="24532" xr:uid="{00000000-0005-0000-0000-00006F3B0000}"/>
    <cellStyle name="Migliaia 19 2 5 3" xfId="16579" xr:uid="{00000000-0005-0000-0000-0000703B0000}"/>
    <cellStyle name="Migliaia 19 2 5 4" xfId="21881" xr:uid="{00000000-0005-0000-0000-0000713B0000}"/>
    <cellStyle name="Migliaia 19 2 6" xfId="2749" xr:uid="{00000000-0005-0000-0000-0000723B0000}"/>
    <cellStyle name="Migliaia 19 2 6 2" xfId="13413" xr:uid="{00000000-0005-0000-0000-0000733B0000}"/>
    <cellStyle name="Migliaia 19 2 6 2 2" xfId="19231" xr:uid="{00000000-0005-0000-0000-0000743B0000}"/>
    <cellStyle name="Migliaia 19 2 6 2 3" xfId="24533" xr:uid="{00000000-0005-0000-0000-0000753B0000}"/>
    <cellStyle name="Migliaia 19 2 6 3" xfId="16580" xr:uid="{00000000-0005-0000-0000-0000763B0000}"/>
    <cellStyle name="Migliaia 19 2 6 4" xfId="21882" xr:uid="{00000000-0005-0000-0000-0000773B0000}"/>
    <cellStyle name="Migliaia 19 2 7" xfId="2743" xr:uid="{00000000-0005-0000-0000-0000783B0000}"/>
    <cellStyle name="Migliaia 19 3" xfId="2750" xr:uid="{00000000-0005-0000-0000-0000793B0000}"/>
    <cellStyle name="Migliaia 19 3 2" xfId="2751" xr:uid="{00000000-0005-0000-0000-00007A3B0000}"/>
    <cellStyle name="Migliaia 19 3 2 2" xfId="2752" xr:uid="{00000000-0005-0000-0000-00007B3B0000}"/>
    <cellStyle name="Migliaia 19 3 2 2 2" xfId="2753" xr:uid="{00000000-0005-0000-0000-00007C3B0000}"/>
    <cellStyle name="Migliaia 19 3 2 2 2 2" xfId="13414" xr:uid="{00000000-0005-0000-0000-00007D3B0000}"/>
    <cellStyle name="Migliaia 19 3 2 2 2 2 2" xfId="19232" xr:uid="{00000000-0005-0000-0000-00007E3B0000}"/>
    <cellStyle name="Migliaia 19 3 2 2 2 2 3" xfId="24534" xr:uid="{00000000-0005-0000-0000-00007F3B0000}"/>
    <cellStyle name="Migliaia 19 3 2 2 2 3" xfId="16581" xr:uid="{00000000-0005-0000-0000-0000803B0000}"/>
    <cellStyle name="Migliaia 19 3 2 2 2 4" xfId="21883" xr:uid="{00000000-0005-0000-0000-0000813B0000}"/>
    <cellStyle name="Migliaia 19 3 2 3" xfId="2754" xr:uid="{00000000-0005-0000-0000-0000823B0000}"/>
    <cellStyle name="Migliaia 19 3 2 3 2" xfId="13415" xr:uid="{00000000-0005-0000-0000-0000833B0000}"/>
    <cellStyle name="Migliaia 19 3 2 3 2 2" xfId="19233" xr:uid="{00000000-0005-0000-0000-0000843B0000}"/>
    <cellStyle name="Migliaia 19 3 2 3 2 3" xfId="24535" xr:uid="{00000000-0005-0000-0000-0000853B0000}"/>
    <cellStyle name="Migliaia 19 3 2 3 3" xfId="16582" xr:uid="{00000000-0005-0000-0000-0000863B0000}"/>
    <cellStyle name="Migliaia 19 3 2 3 4" xfId="21884" xr:uid="{00000000-0005-0000-0000-0000873B0000}"/>
    <cellStyle name="Migliaia 19 3 2 4" xfId="2755" xr:uid="{00000000-0005-0000-0000-0000883B0000}"/>
    <cellStyle name="Migliaia 19 3 2 4 2" xfId="13416" xr:uid="{00000000-0005-0000-0000-0000893B0000}"/>
    <cellStyle name="Migliaia 19 3 2 4 2 2" xfId="19234" xr:uid="{00000000-0005-0000-0000-00008A3B0000}"/>
    <cellStyle name="Migliaia 19 3 2 4 2 3" xfId="24536" xr:uid="{00000000-0005-0000-0000-00008B3B0000}"/>
    <cellStyle name="Migliaia 19 3 2 4 3" xfId="16583" xr:uid="{00000000-0005-0000-0000-00008C3B0000}"/>
    <cellStyle name="Migliaia 19 3 2 4 4" xfId="21885" xr:uid="{00000000-0005-0000-0000-00008D3B0000}"/>
    <cellStyle name="Migliaia 19 3 2 5" xfId="2756" xr:uid="{00000000-0005-0000-0000-00008E3B0000}"/>
    <cellStyle name="Migliaia 19 3 2 5 2" xfId="13417" xr:uid="{00000000-0005-0000-0000-00008F3B0000}"/>
    <cellStyle name="Migliaia 19 3 2 5 2 2" xfId="19235" xr:uid="{00000000-0005-0000-0000-0000903B0000}"/>
    <cellStyle name="Migliaia 19 3 2 5 2 3" xfId="24537" xr:uid="{00000000-0005-0000-0000-0000913B0000}"/>
    <cellStyle name="Migliaia 19 3 2 5 3" xfId="16584" xr:uid="{00000000-0005-0000-0000-0000923B0000}"/>
    <cellStyle name="Migliaia 19 3 2 5 4" xfId="21886" xr:uid="{00000000-0005-0000-0000-0000933B0000}"/>
    <cellStyle name="Migliaia 19 3 2 6" xfId="2757" xr:uid="{00000000-0005-0000-0000-0000943B0000}"/>
    <cellStyle name="Migliaia 19 3 2 6 2" xfId="13418" xr:uid="{00000000-0005-0000-0000-0000953B0000}"/>
    <cellStyle name="Migliaia 19 3 2 6 2 2" xfId="19236" xr:uid="{00000000-0005-0000-0000-0000963B0000}"/>
    <cellStyle name="Migliaia 19 3 2 6 2 3" xfId="24538" xr:uid="{00000000-0005-0000-0000-0000973B0000}"/>
    <cellStyle name="Migliaia 19 3 2 6 3" xfId="16585" xr:uid="{00000000-0005-0000-0000-0000983B0000}"/>
    <cellStyle name="Migliaia 19 3 2 6 4" xfId="21887" xr:uid="{00000000-0005-0000-0000-0000993B0000}"/>
    <cellStyle name="Migliaia 19 3 3" xfId="2758" xr:uid="{00000000-0005-0000-0000-00009A3B0000}"/>
    <cellStyle name="Migliaia 19 3 3 2" xfId="2759" xr:uid="{00000000-0005-0000-0000-00009B3B0000}"/>
    <cellStyle name="Migliaia 19 3 3 2 2" xfId="13420" xr:uid="{00000000-0005-0000-0000-00009C3B0000}"/>
    <cellStyle name="Migliaia 19 3 3 2 2 2" xfId="19238" xr:uid="{00000000-0005-0000-0000-00009D3B0000}"/>
    <cellStyle name="Migliaia 19 3 3 2 2 3" xfId="24540" xr:uid="{00000000-0005-0000-0000-00009E3B0000}"/>
    <cellStyle name="Migliaia 19 3 3 2 3" xfId="16587" xr:uid="{00000000-0005-0000-0000-00009F3B0000}"/>
    <cellStyle name="Migliaia 19 3 3 2 4" xfId="21889" xr:uid="{00000000-0005-0000-0000-0000A03B0000}"/>
    <cellStyle name="Migliaia 19 3 3 3" xfId="2760" xr:uid="{00000000-0005-0000-0000-0000A13B0000}"/>
    <cellStyle name="Migliaia 19 3 3 3 2" xfId="13421" xr:uid="{00000000-0005-0000-0000-0000A23B0000}"/>
    <cellStyle name="Migliaia 19 3 3 3 2 2" xfId="19239" xr:uid="{00000000-0005-0000-0000-0000A33B0000}"/>
    <cellStyle name="Migliaia 19 3 3 3 2 3" xfId="24541" xr:uid="{00000000-0005-0000-0000-0000A43B0000}"/>
    <cellStyle name="Migliaia 19 3 3 3 3" xfId="16588" xr:uid="{00000000-0005-0000-0000-0000A53B0000}"/>
    <cellStyle name="Migliaia 19 3 3 3 4" xfId="21890" xr:uid="{00000000-0005-0000-0000-0000A63B0000}"/>
    <cellStyle name="Migliaia 19 3 3 4" xfId="2761" xr:uid="{00000000-0005-0000-0000-0000A73B0000}"/>
    <cellStyle name="Migliaia 19 3 3 4 2" xfId="13422" xr:uid="{00000000-0005-0000-0000-0000A83B0000}"/>
    <cellStyle name="Migliaia 19 3 3 4 2 2" xfId="19240" xr:uid="{00000000-0005-0000-0000-0000A93B0000}"/>
    <cellStyle name="Migliaia 19 3 3 4 2 3" xfId="24542" xr:uid="{00000000-0005-0000-0000-0000AA3B0000}"/>
    <cellStyle name="Migliaia 19 3 3 4 3" xfId="16589" xr:uid="{00000000-0005-0000-0000-0000AB3B0000}"/>
    <cellStyle name="Migliaia 19 3 3 4 4" xfId="21891" xr:uid="{00000000-0005-0000-0000-0000AC3B0000}"/>
    <cellStyle name="Migliaia 19 3 3 5" xfId="2762" xr:uid="{00000000-0005-0000-0000-0000AD3B0000}"/>
    <cellStyle name="Migliaia 19 3 3 5 2" xfId="13423" xr:uid="{00000000-0005-0000-0000-0000AE3B0000}"/>
    <cellStyle name="Migliaia 19 3 3 5 2 2" xfId="19241" xr:uid="{00000000-0005-0000-0000-0000AF3B0000}"/>
    <cellStyle name="Migliaia 19 3 3 5 2 3" xfId="24543" xr:uid="{00000000-0005-0000-0000-0000B03B0000}"/>
    <cellStyle name="Migliaia 19 3 3 5 3" xfId="16590" xr:uid="{00000000-0005-0000-0000-0000B13B0000}"/>
    <cellStyle name="Migliaia 19 3 3 5 4" xfId="21892" xr:uid="{00000000-0005-0000-0000-0000B23B0000}"/>
    <cellStyle name="Migliaia 19 3 3 6" xfId="13419" xr:uid="{00000000-0005-0000-0000-0000B33B0000}"/>
    <cellStyle name="Migliaia 19 3 3 6 2" xfId="19237" xr:uid="{00000000-0005-0000-0000-0000B43B0000}"/>
    <cellStyle name="Migliaia 19 3 3 6 3" xfId="24539" xr:uid="{00000000-0005-0000-0000-0000B53B0000}"/>
    <cellStyle name="Migliaia 19 3 3 7" xfId="16586" xr:uid="{00000000-0005-0000-0000-0000B63B0000}"/>
    <cellStyle name="Migliaia 19 3 3 8" xfId="21888" xr:uid="{00000000-0005-0000-0000-0000B73B0000}"/>
    <cellStyle name="Migliaia 19 3 4" xfId="2763" xr:uid="{00000000-0005-0000-0000-0000B83B0000}"/>
    <cellStyle name="Migliaia 19 3 4 2" xfId="11980" xr:uid="{00000000-0005-0000-0000-0000B93B0000}"/>
    <cellStyle name="Migliaia 19 3 4 3" xfId="11981" xr:uid="{00000000-0005-0000-0000-0000BA3B0000}"/>
    <cellStyle name="Migliaia 19 3 4 3 2" xfId="15525" xr:uid="{00000000-0005-0000-0000-0000BB3B0000}"/>
    <cellStyle name="Migliaia 19 3 4 3 2 2" xfId="20871" xr:uid="{00000000-0005-0000-0000-0000BC3B0000}"/>
    <cellStyle name="Migliaia 19 3 4 3 2 3" xfId="26173" xr:uid="{00000000-0005-0000-0000-0000BD3B0000}"/>
    <cellStyle name="Migliaia 19 3 4 3 3" xfId="18220" xr:uid="{00000000-0005-0000-0000-0000BE3B0000}"/>
    <cellStyle name="Migliaia 19 3 4 3 4" xfId="23522" xr:uid="{00000000-0005-0000-0000-0000BF3B0000}"/>
    <cellStyle name="Migliaia 19 3 4 4" xfId="13424" xr:uid="{00000000-0005-0000-0000-0000C03B0000}"/>
    <cellStyle name="Migliaia 19 3 4 4 2" xfId="19242" xr:uid="{00000000-0005-0000-0000-0000C13B0000}"/>
    <cellStyle name="Migliaia 19 3 4 4 3" xfId="24544" xr:uid="{00000000-0005-0000-0000-0000C23B0000}"/>
    <cellStyle name="Migliaia 19 3 4 5" xfId="16591" xr:uid="{00000000-0005-0000-0000-0000C33B0000}"/>
    <cellStyle name="Migliaia 19 3 4 6" xfId="21893" xr:uid="{00000000-0005-0000-0000-0000C43B0000}"/>
    <cellStyle name="Migliaia 19 3 5" xfId="2764" xr:uid="{00000000-0005-0000-0000-0000C53B0000}"/>
    <cellStyle name="Migliaia 19 3 5 2" xfId="11982" xr:uid="{00000000-0005-0000-0000-0000C63B0000}"/>
    <cellStyle name="Migliaia 19 3 5 2 2" xfId="15526" xr:uid="{00000000-0005-0000-0000-0000C73B0000}"/>
    <cellStyle name="Migliaia 19 3 5 2 2 2" xfId="20872" xr:uid="{00000000-0005-0000-0000-0000C83B0000}"/>
    <cellStyle name="Migliaia 19 3 5 2 2 3" xfId="26174" xr:uid="{00000000-0005-0000-0000-0000C93B0000}"/>
    <cellStyle name="Migliaia 19 3 5 2 3" xfId="18221" xr:uid="{00000000-0005-0000-0000-0000CA3B0000}"/>
    <cellStyle name="Migliaia 19 3 5 2 4" xfId="23523" xr:uid="{00000000-0005-0000-0000-0000CB3B0000}"/>
    <cellStyle name="Migliaia 19 3 5 3" xfId="13425" xr:uid="{00000000-0005-0000-0000-0000CC3B0000}"/>
    <cellStyle name="Migliaia 19 3 5 3 2" xfId="19243" xr:uid="{00000000-0005-0000-0000-0000CD3B0000}"/>
    <cellStyle name="Migliaia 19 3 5 3 3" xfId="24545" xr:uid="{00000000-0005-0000-0000-0000CE3B0000}"/>
    <cellStyle name="Migliaia 19 3 5 4" xfId="16592" xr:uid="{00000000-0005-0000-0000-0000CF3B0000}"/>
    <cellStyle name="Migliaia 19 3 5 5" xfId="21894" xr:uid="{00000000-0005-0000-0000-0000D03B0000}"/>
    <cellStyle name="Migliaia 19 3 6" xfId="2765" xr:uid="{00000000-0005-0000-0000-0000D13B0000}"/>
    <cellStyle name="Migliaia 19 3 6 2" xfId="13426" xr:uid="{00000000-0005-0000-0000-0000D23B0000}"/>
    <cellStyle name="Migliaia 19 3 6 2 2" xfId="19244" xr:uid="{00000000-0005-0000-0000-0000D33B0000}"/>
    <cellStyle name="Migliaia 19 3 6 2 3" xfId="24546" xr:uid="{00000000-0005-0000-0000-0000D43B0000}"/>
    <cellStyle name="Migliaia 19 3 6 3" xfId="16593" xr:uid="{00000000-0005-0000-0000-0000D53B0000}"/>
    <cellStyle name="Migliaia 19 3 6 4" xfId="21895" xr:uid="{00000000-0005-0000-0000-0000D63B0000}"/>
    <cellStyle name="Migliaia 19 3 7" xfId="2766" xr:uid="{00000000-0005-0000-0000-0000D73B0000}"/>
    <cellStyle name="Migliaia 19 3 7 2" xfId="13427" xr:uid="{00000000-0005-0000-0000-0000D83B0000}"/>
    <cellStyle name="Migliaia 19 3 7 2 2" xfId="19245" xr:uid="{00000000-0005-0000-0000-0000D93B0000}"/>
    <cellStyle name="Migliaia 19 3 7 2 3" xfId="24547" xr:uid="{00000000-0005-0000-0000-0000DA3B0000}"/>
    <cellStyle name="Migliaia 19 3 7 3" xfId="16594" xr:uid="{00000000-0005-0000-0000-0000DB3B0000}"/>
    <cellStyle name="Migliaia 19 3 7 4" xfId="21896" xr:uid="{00000000-0005-0000-0000-0000DC3B0000}"/>
    <cellStyle name="Migliaia 19 3 8" xfId="2767" xr:uid="{00000000-0005-0000-0000-0000DD3B0000}"/>
    <cellStyle name="Migliaia 19 3 8 2" xfId="13428" xr:uid="{00000000-0005-0000-0000-0000DE3B0000}"/>
    <cellStyle name="Migliaia 19 3 8 2 2" xfId="19246" xr:uid="{00000000-0005-0000-0000-0000DF3B0000}"/>
    <cellStyle name="Migliaia 19 3 8 2 3" xfId="24548" xr:uid="{00000000-0005-0000-0000-0000E03B0000}"/>
    <cellStyle name="Migliaia 19 3 8 3" xfId="16595" xr:uid="{00000000-0005-0000-0000-0000E13B0000}"/>
    <cellStyle name="Migliaia 19 3 8 4" xfId="21897" xr:uid="{00000000-0005-0000-0000-0000E23B0000}"/>
    <cellStyle name="Migliaia 19 4" xfId="2768" xr:uid="{00000000-0005-0000-0000-0000E33B0000}"/>
    <cellStyle name="Migliaia 19 4 2" xfId="2769" xr:uid="{00000000-0005-0000-0000-0000E43B0000}"/>
    <cellStyle name="Migliaia 19 4 2 2" xfId="2770" xr:uid="{00000000-0005-0000-0000-0000E53B0000}"/>
    <cellStyle name="Migliaia 19 4 2 2 2" xfId="13429" xr:uid="{00000000-0005-0000-0000-0000E63B0000}"/>
    <cellStyle name="Migliaia 19 4 2 2 2 2" xfId="19247" xr:uid="{00000000-0005-0000-0000-0000E73B0000}"/>
    <cellStyle name="Migliaia 19 4 2 2 2 3" xfId="24549" xr:uid="{00000000-0005-0000-0000-0000E83B0000}"/>
    <cellStyle name="Migliaia 19 4 2 2 3" xfId="16596" xr:uid="{00000000-0005-0000-0000-0000E93B0000}"/>
    <cellStyle name="Migliaia 19 4 2 2 4" xfId="21898" xr:uid="{00000000-0005-0000-0000-0000EA3B0000}"/>
    <cellStyle name="Migliaia 19 4 2 3" xfId="2771" xr:uid="{00000000-0005-0000-0000-0000EB3B0000}"/>
    <cellStyle name="Migliaia 19 4 2 3 2" xfId="13430" xr:uid="{00000000-0005-0000-0000-0000EC3B0000}"/>
    <cellStyle name="Migliaia 19 4 2 3 2 2" xfId="19248" xr:uid="{00000000-0005-0000-0000-0000ED3B0000}"/>
    <cellStyle name="Migliaia 19 4 2 3 2 3" xfId="24550" xr:uid="{00000000-0005-0000-0000-0000EE3B0000}"/>
    <cellStyle name="Migliaia 19 4 2 3 3" xfId="16597" xr:uid="{00000000-0005-0000-0000-0000EF3B0000}"/>
    <cellStyle name="Migliaia 19 4 2 3 4" xfId="21899" xr:uid="{00000000-0005-0000-0000-0000F03B0000}"/>
    <cellStyle name="Migliaia 19 4 3" xfId="2772" xr:uid="{00000000-0005-0000-0000-0000F13B0000}"/>
    <cellStyle name="Migliaia 19 4 3 2" xfId="13431" xr:uid="{00000000-0005-0000-0000-0000F23B0000}"/>
    <cellStyle name="Migliaia 19 4 3 2 2" xfId="19249" xr:uid="{00000000-0005-0000-0000-0000F33B0000}"/>
    <cellStyle name="Migliaia 19 4 3 2 3" xfId="24551" xr:uid="{00000000-0005-0000-0000-0000F43B0000}"/>
    <cellStyle name="Migliaia 19 4 3 3" xfId="16598" xr:uid="{00000000-0005-0000-0000-0000F53B0000}"/>
    <cellStyle name="Migliaia 19 4 3 4" xfId="21900" xr:uid="{00000000-0005-0000-0000-0000F63B0000}"/>
    <cellStyle name="Migliaia 19 4 4" xfId="2773" xr:uid="{00000000-0005-0000-0000-0000F73B0000}"/>
    <cellStyle name="Migliaia 19 4 4 2" xfId="13432" xr:uid="{00000000-0005-0000-0000-0000F83B0000}"/>
    <cellStyle name="Migliaia 19 4 4 2 2" xfId="19250" xr:uid="{00000000-0005-0000-0000-0000F93B0000}"/>
    <cellStyle name="Migliaia 19 4 4 2 3" xfId="24552" xr:uid="{00000000-0005-0000-0000-0000FA3B0000}"/>
    <cellStyle name="Migliaia 19 4 4 3" xfId="16599" xr:uid="{00000000-0005-0000-0000-0000FB3B0000}"/>
    <cellStyle name="Migliaia 19 4 4 4" xfId="21901" xr:uid="{00000000-0005-0000-0000-0000FC3B0000}"/>
    <cellStyle name="Migliaia 19 4 5" xfId="2774" xr:uid="{00000000-0005-0000-0000-0000FD3B0000}"/>
    <cellStyle name="Migliaia 19 4 5 2" xfId="13433" xr:uid="{00000000-0005-0000-0000-0000FE3B0000}"/>
    <cellStyle name="Migliaia 19 4 5 2 2" xfId="19251" xr:uid="{00000000-0005-0000-0000-0000FF3B0000}"/>
    <cellStyle name="Migliaia 19 4 5 2 3" xfId="24553" xr:uid="{00000000-0005-0000-0000-0000003C0000}"/>
    <cellStyle name="Migliaia 19 4 5 3" xfId="16600" xr:uid="{00000000-0005-0000-0000-0000013C0000}"/>
    <cellStyle name="Migliaia 19 4 5 4" xfId="21902" xr:uid="{00000000-0005-0000-0000-0000023C0000}"/>
    <cellStyle name="Migliaia 19 4 6" xfId="2775" xr:uid="{00000000-0005-0000-0000-0000033C0000}"/>
    <cellStyle name="Migliaia 19 4 6 2" xfId="13434" xr:uid="{00000000-0005-0000-0000-0000043C0000}"/>
    <cellStyle name="Migliaia 19 4 6 2 2" xfId="19252" xr:uid="{00000000-0005-0000-0000-0000053C0000}"/>
    <cellStyle name="Migliaia 19 4 6 2 3" xfId="24554" xr:uid="{00000000-0005-0000-0000-0000063C0000}"/>
    <cellStyle name="Migliaia 19 4 6 3" xfId="16601" xr:uid="{00000000-0005-0000-0000-0000073C0000}"/>
    <cellStyle name="Migliaia 19 4 6 4" xfId="21903" xr:uid="{00000000-0005-0000-0000-0000083C0000}"/>
    <cellStyle name="Migliaia 19 4 7" xfId="2776" xr:uid="{00000000-0005-0000-0000-0000093C0000}"/>
    <cellStyle name="Migliaia 19 4 7 2" xfId="13435" xr:uid="{00000000-0005-0000-0000-00000A3C0000}"/>
    <cellStyle name="Migliaia 19 4 7 2 2" xfId="19253" xr:uid="{00000000-0005-0000-0000-00000B3C0000}"/>
    <cellStyle name="Migliaia 19 4 7 2 3" xfId="24555" xr:uid="{00000000-0005-0000-0000-00000C3C0000}"/>
    <cellStyle name="Migliaia 19 4 7 3" xfId="16602" xr:uid="{00000000-0005-0000-0000-00000D3C0000}"/>
    <cellStyle name="Migliaia 19 4 7 4" xfId="21904" xr:uid="{00000000-0005-0000-0000-00000E3C0000}"/>
    <cellStyle name="Migliaia 19 5" xfId="2777" xr:uid="{00000000-0005-0000-0000-00000F3C0000}"/>
    <cellStyle name="Migliaia 19 5 2" xfId="2778" xr:uid="{00000000-0005-0000-0000-0000103C0000}"/>
    <cellStyle name="Migliaia 19 5 2 2" xfId="13436" xr:uid="{00000000-0005-0000-0000-0000113C0000}"/>
    <cellStyle name="Migliaia 19 5 2 2 2" xfId="19254" xr:uid="{00000000-0005-0000-0000-0000123C0000}"/>
    <cellStyle name="Migliaia 19 5 2 2 3" xfId="24556" xr:uid="{00000000-0005-0000-0000-0000133C0000}"/>
    <cellStyle name="Migliaia 19 5 2 3" xfId="16603" xr:uid="{00000000-0005-0000-0000-0000143C0000}"/>
    <cellStyle name="Migliaia 19 5 2 4" xfId="21905" xr:uid="{00000000-0005-0000-0000-0000153C0000}"/>
    <cellStyle name="Migliaia 19 5 3" xfId="2779" xr:uid="{00000000-0005-0000-0000-0000163C0000}"/>
    <cellStyle name="Migliaia 19 5 3 2" xfId="13437" xr:uid="{00000000-0005-0000-0000-0000173C0000}"/>
    <cellStyle name="Migliaia 19 5 3 2 2" xfId="19255" xr:uid="{00000000-0005-0000-0000-0000183C0000}"/>
    <cellStyle name="Migliaia 19 5 3 2 3" xfId="24557" xr:uid="{00000000-0005-0000-0000-0000193C0000}"/>
    <cellStyle name="Migliaia 19 5 3 3" xfId="16604" xr:uid="{00000000-0005-0000-0000-00001A3C0000}"/>
    <cellStyle name="Migliaia 19 5 3 4" xfId="21906" xr:uid="{00000000-0005-0000-0000-00001B3C0000}"/>
    <cellStyle name="Migliaia 19 5 4" xfId="2780" xr:uid="{00000000-0005-0000-0000-00001C3C0000}"/>
    <cellStyle name="Migliaia 19 5 4 2" xfId="13438" xr:uid="{00000000-0005-0000-0000-00001D3C0000}"/>
    <cellStyle name="Migliaia 19 5 4 2 2" xfId="19256" xr:uid="{00000000-0005-0000-0000-00001E3C0000}"/>
    <cellStyle name="Migliaia 19 5 4 2 3" xfId="24558" xr:uid="{00000000-0005-0000-0000-00001F3C0000}"/>
    <cellStyle name="Migliaia 19 5 4 3" xfId="16605" xr:uid="{00000000-0005-0000-0000-0000203C0000}"/>
    <cellStyle name="Migliaia 19 5 4 4" xfId="21907" xr:uid="{00000000-0005-0000-0000-0000213C0000}"/>
    <cellStyle name="Migliaia 19 5 5" xfId="2781" xr:uid="{00000000-0005-0000-0000-0000223C0000}"/>
    <cellStyle name="Migliaia 19 5 5 2" xfId="13439" xr:uid="{00000000-0005-0000-0000-0000233C0000}"/>
    <cellStyle name="Migliaia 19 5 5 2 2" xfId="19257" xr:uid="{00000000-0005-0000-0000-0000243C0000}"/>
    <cellStyle name="Migliaia 19 5 5 2 3" xfId="24559" xr:uid="{00000000-0005-0000-0000-0000253C0000}"/>
    <cellStyle name="Migliaia 19 5 5 3" xfId="16606" xr:uid="{00000000-0005-0000-0000-0000263C0000}"/>
    <cellStyle name="Migliaia 19 5 5 4" xfId="21908" xr:uid="{00000000-0005-0000-0000-0000273C0000}"/>
    <cellStyle name="Migliaia 19 5 6" xfId="2782" xr:uid="{00000000-0005-0000-0000-0000283C0000}"/>
    <cellStyle name="Migliaia 19 5 6 2" xfId="13440" xr:uid="{00000000-0005-0000-0000-0000293C0000}"/>
    <cellStyle name="Migliaia 19 5 6 2 2" xfId="19258" xr:uid="{00000000-0005-0000-0000-00002A3C0000}"/>
    <cellStyle name="Migliaia 19 5 6 2 3" xfId="24560" xr:uid="{00000000-0005-0000-0000-00002B3C0000}"/>
    <cellStyle name="Migliaia 19 5 6 3" xfId="16607" xr:uid="{00000000-0005-0000-0000-00002C3C0000}"/>
    <cellStyle name="Migliaia 19 5 6 4" xfId="21909" xr:uid="{00000000-0005-0000-0000-00002D3C0000}"/>
    <cellStyle name="Migliaia 19 6" xfId="2783" xr:uid="{00000000-0005-0000-0000-00002E3C0000}"/>
    <cellStyle name="Migliaia 19 6 2" xfId="11983" xr:uid="{00000000-0005-0000-0000-00002F3C0000}"/>
    <cellStyle name="Migliaia 19 6 3" xfId="11984" xr:uid="{00000000-0005-0000-0000-0000303C0000}"/>
    <cellStyle name="Migliaia 19 6 3 2" xfId="15527" xr:uid="{00000000-0005-0000-0000-0000313C0000}"/>
    <cellStyle name="Migliaia 19 6 3 2 2" xfId="20873" xr:uid="{00000000-0005-0000-0000-0000323C0000}"/>
    <cellStyle name="Migliaia 19 6 3 2 3" xfId="26175" xr:uid="{00000000-0005-0000-0000-0000333C0000}"/>
    <cellStyle name="Migliaia 19 6 3 3" xfId="18222" xr:uid="{00000000-0005-0000-0000-0000343C0000}"/>
    <cellStyle name="Migliaia 19 6 3 4" xfId="23524" xr:uid="{00000000-0005-0000-0000-0000353C0000}"/>
    <cellStyle name="Migliaia 19 6 4" xfId="13441" xr:uid="{00000000-0005-0000-0000-0000363C0000}"/>
    <cellStyle name="Migliaia 19 6 4 2" xfId="19259" xr:uid="{00000000-0005-0000-0000-0000373C0000}"/>
    <cellStyle name="Migliaia 19 6 4 3" xfId="24561" xr:uid="{00000000-0005-0000-0000-0000383C0000}"/>
    <cellStyle name="Migliaia 19 6 5" xfId="16608" xr:uid="{00000000-0005-0000-0000-0000393C0000}"/>
    <cellStyle name="Migliaia 19 6 6" xfId="21910" xr:uid="{00000000-0005-0000-0000-00003A3C0000}"/>
    <cellStyle name="Migliaia 19 7" xfId="2784" xr:uid="{00000000-0005-0000-0000-00003B3C0000}"/>
    <cellStyle name="Migliaia 19 7 2" xfId="11985" xr:uid="{00000000-0005-0000-0000-00003C3C0000}"/>
    <cellStyle name="Migliaia 19 7 2 2" xfId="15528" xr:uid="{00000000-0005-0000-0000-00003D3C0000}"/>
    <cellStyle name="Migliaia 19 7 2 2 2" xfId="20874" xr:uid="{00000000-0005-0000-0000-00003E3C0000}"/>
    <cellStyle name="Migliaia 19 7 2 2 3" xfId="26176" xr:uid="{00000000-0005-0000-0000-00003F3C0000}"/>
    <cellStyle name="Migliaia 19 7 2 3" xfId="18223" xr:uid="{00000000-0005-0000-0000-0000403C0000}"/>
    <cellStyle name="Migliaia 19 7 2 4" xfId="23525" xr:uid="{00000000-0005-0000-0000-0000413C0000}"/>
    <cellStyle name="Migliaia 19 7 3" xfId="13442" xr:uid="{00000000-0005-0000-0000-0000423C0000}"/>
    <cellStyle name="Migliaia 19 7 3 2" xfId="19260" xr:uid="{00000000-0005-0000-0000-0000433C0000}"/>
    <cellStyle name="Migliaia 19 7 3 3" xfId="24562" xr:uid="{00000000-0005-0000-0000-0000443C0000}"/>
    <cellStyle name="Migliaia 19 7 4" xfId="16609" xr:uid="{00000000-0005-0000-0000-0000453C0000}"/>
    <cellStyle name="Migliaia 19 7 5" xfId="21911" xr:uid="{00000000-0005-0000-0000-0000463C0000}"/>
    <cellStyle name="Migliaia 19 8" xfId="2785" xr:uid="{00000000-0005-0000-0000-0000473C0000}"/>
    <cellStyle name="Migliaia 19 8 2" xfId="11986" xr:uid="{00000000-0005-0000-0000-0000483C0000}"/>
    <cellStyle name="Migliaia 19 8 2 2" xfId="15529" xr:uid="{00000000-0005-0000-0000-0000493C0000}"/>
    <cellStyle name="Migliaia 19 8 2 2 2" xfId="20875" xr:uid="{00000000-0005-0000-0000-00004A3C0000}"/>
    <cellStyle name="Migliaia 19 8 2 2 3" xfId="26177" xr:uid="{00000000-0005-0000-0000-00004B3C0000}"/>
    <cellStyle name="Migliaia 19 8 2 3" xfId="18224" xr:uid="{00000000-0005-0000-0000-00004C3C0000}"/>
    <cellStyle name="Migliaia 19 8 2 4" xfId="23526" xr:uid="{00000000-0005-0000-0000-00004D3C0000}"/>
    <cellStyle name="Migliaia 19 8 3" xfId="13443" xr:uid="{00000000-0005-0000-0000-00004E3C0000}"/>
    <cellStyle name="Migliaia 19 8 3 2" xfId="19261" xr:uid="{00000000-0005-0000-0000-00004F3C0000}"/>
    <cellStyle name="Migliaia 19 8 3 3" xfId="24563" xr:uid="{00000000-0005-0000-0000-0000503C0000}"/>
    <cellStyle name="Migliaia 19 8 4" xfId="16610" xr:uid="{00000000-0005-0000-0000-0000513C0000}"/>
    <cellStyle name="Migliaia 19 8 5" xfId="21912" xr:uid="{00000000-0005-0000-0000-0000523C0000}"/>
    <cellStyle name="Migliaia 19 9" xfId="2786" xr:uid="{00000000-0005-0000-0000-0000533C0000}"/>
    <cellStyle name="Migliaia 19 9 2" xfId="13444" xr:uid="{00000000-0005-0000-0000-0000543C0000}"/>
    <cellStyle name="Migliaia 19 9 2 2" xfId="19262" xr:uid="{00000000-0005-0000-0000-0000553C0000}"/>
    <cellStyle name="Migliaia 19 9 2 3" xfId="24564" xr:uid="{00000000-0005-0000-0000-0000563C0000}"/>
    <cellStyle name="Migliaia 19 9 3" xfId="16611" xr:uid="{00000000-0005-0000-0000-0000573C0000}"/>
    <cellStyle name="Migliaia 19 9 4" xfId="21913" xr:uid="{00000000-0005-0000-0000-0000583C0000}"/>
    <cellStyle name="Migliaia 2" xfId="264" xr:uid="{00000000-0005-0000-0000-0000593C0000}"/>
    <cellStyle name="Migliaia 2 10" xfId="2788" xr:uid="{00000000-0005-0000-0000-00005A3C0000}"/>
    <cellStyle name="Migliaia 2 10 2" xfId="13446" xr:uid="{00000000-0005-0000-0000-00005B3C0000}"/>
    <cellStyle name="Migliaia 2 10 2 2" xfId="19264" xr:uid="{00000000-0005-0000-0000-00005C3C0000}"/>
    <cellStyle name="Migliaia 2 10 2 3" xfId="24566" xr:uid="{00000000-0005-0000-0000-00005D3C0000}"/>
    <cellStyle name="Migliaia 2 10 3" xfId="16613" xr:uid="{00000000-0005-0000-0000-00005E3C0000}"/>
    <cellStyle name="Migliaia 2 10 4" xfId="21915" xr:uid="{00000000-0005-0000-0000-00005F3C0000}"/>
    <cellStyle name="Migliaia 2 11" xfId="13445" xr:uid="{00000000-0005-0000-0000-0000603C0000}"/>
    <cellStyle name="Migliaia 2 11 2" xfId="19263" xr:uid="{00000000-0005-0000-0000-0000613C0000}"/>
    <cellStyle name="Migliaia 2 11 3" xfId="24565" xr:uid="{00000000-0005-0000-0000-0000623C0000}"/>
    <cellStyle name="Migliaia 2 12" xfId="16612" xr:uid="{00000000-0005-0000-0000-0000633C0000}"/>
    <cellStyle name="Migliaia 2 13" xfId="21914" xr:uid="{00000000-0005-0000-0000-0000643C0000}"/>
    <cellStyle name="Migliaia 2 14" xfId="2787" xr:uid="{00000000-0005-0000-0000-0000653C0000}"/>
    <cellStyle name="Migliaia 2 2" xfId="265" xr:uid="{00000000-0005-0000-0000-0000663C0000}"/>
    <cellStyle name="Migliaia 2 2 2" xfId="266" xr:uid="{00000000-0005-0000-0000-0000673C0000}"/>
    <cellStyle name="Migliaia 2 2 2 2" xfId="2791" xr:uid="{00000000-0005-0000-0000-0000683C0000}"/>
    <cellStyle name="Migliaia 2 2 2 2 2" xfId="11987" xr:uid="{00000000-0005-0000-0000-0000693C0000}"/>
    <cellStyle name="Migliaia 2 2 2 2 2 2" xfId="15530" xr:uid="{00000000-0005-0000-0000-00006A3C0000}"/>
    <cellStyle name="Migliaia 2 2 2 2 2 2 2" xfId="20876" xr:uid="{00000000-0005-0000-0000-00006B3C0000}"/>
    <cellStyle name="Migliaia 2 2 2 2 2 2 3" xfId="26178" xr:uid="{00000000-0005-0000-0000-00006C3C0000}"/>
    <cellStyle name="Migliaia 2 2 2 2 2 3" xfId="18225" xr:uid="{00000000-0005-0000-0000-00006D3C0000}"/>
    <cellStyle name="Migliaia 2 2 2 2 2 4" xfId="23527" xr:uid="{00000000-0005-0000-0000-00006E3C0000}"/>
    <cellStyle name="Migliaia 2 2 2 3" xfId="2792" xr:uid="{00000000-0005-0000-0000-00006F3C0000}"/>
    <cellStyle name="Migliaia 2 2 2 3 2" xfId="13448" xr:uid="{00000000-0005-0000-0000-0000703C0000}"/>
    <cellStyle name="Migliaia 2 2 2 3 2 2" xfId="19266" xr:uid="{00000000-0005-0000-0000-0000713C0000}"/>
    <cellStyle name="Migliaia 2 2 2 3 2 3" xfId="24568" xr:uid="{00000000-0005-0000-0000-0000723C0000}"/>
    <cellStyle name="Migliaia 2 2 2 3 3" xfId="16615" xr:uid="{00000000-0005-0000-0000-0000733C0000}"/>
    <cellStyle name="Migliaia 2 2 2 3 4" xfId="21917" xr:uid="{00000000-0005-0000-0000-0000743C0000}"/>
    <cellStyle name="Migliaia 2 2 2 4" xfId="11988" xr:uid="{00000000-0005-0000-0000-0000753C0000}"/>
    <cellStyle name="Migliaia 2 2 2 4 2" xfId="15531" xr:uid="{00000000-0005-0000-0000-0000763C0000}"/>
    <cellStyle name="Migliaia 2 2 2 4 2 2" xfId="20877" xr:uid="{00000000-0005-0000-0000-0000773C0000}"/>
    <cellStyle name="Migliaia 2 2 2 4 2 3" xfId="26179" xr:uid="{00000000-0005-0000-0000-0000783C0000}"/>
    <cellStyle name="Migliaia 2 2 2 4 3" xfId="18226" xr:uid="{00000000-0005-0000-0000-0000793C0000}"/>
    <cellStyle name="Migliaia 2 2 2 4 4" xfId="23528" xr:uid="{00000000-0005-0000-0000-00007A3C0000}"/>
    <cellStyle name="Migliaia 2 2 2 5" xfId="2790" xr:uid="{00000000-0005-0000-0000-00007B3C0000}"/>
    <cellStyle name="Migliaia 2 2 3" xfId="2793" xr:uid="{00000000-0005-0000-0000-00007C3C0000}"/>
    <cellStyle name="Migliaia 2 2 3 2" xfId="2794" xr:uid="{00000000-0005-0000-0000-00007D3C0000}"/>
    <cellStyle name="Migliaia 2 2 3 2 2" xfId="13449" xr:uid="{00000000-0005-0000-0000-00007E3C0000}"/>
    <cellStyle name="Migliaia 2 2 3 2 2 2" xfId="19267" xr:uid="{00000000-0005-0000-0000-00007F3C0000}"/>
    <cellStyle name="Migliaia 2 2 3 2 2 3" xfId="24569" xr:uid="{00000000-0005-0000-0000-0000803C0000}"/>
    <cellStyle name="Migliaia 2 2 3 2 3" xfId="16616" xr:uid="{00000000-0005-0000-0000-0000813C0000}"/>
    <cellStyle name="Migliaia 2 2 3 2 4" xfId="21918" xr:uid="{00000000-0005-0000-0000-0000823C0000}"/>
    <cellStyle name="Migliaia 2 2 4" xfId="2795" xr:uid="{00000000-0005-0000-0000-0000833C0000}"/>
    <cellStyle name="Migliaia 2 2 4 2" xfId="11989" xr:uid="{00000000-0005-0000-0000-0000843C0000}"/>
    <cellStyle name="Migliaia 2 2 4 2 2" xfId="15532" xr:uid="{00000000-0005-0000-0000-0000853C0000}"/>
    <cellStyle name="Migliaia 2 2 4 2 2 2" xfId="20878" xr:uid="{00000000-0005-0000-0000-0000863C0000}"/>
    <cellStyle name="Migliaia 2 2 4 2 2 3" xfId="26180" xr:uid="{00000000-0005-0000-0000-0000873C0000}"/>
    <cellStyle name="Migliaia 2 2 4 2 3" xfId="18227" xr:uid="{00000000-0005-0000-0000-0000883C0000}"/>
    <cellStyle name="Migliaia 2 2 4 2 4" xfId="23529" xr:uid="{00000000-0005-0000-0000-0000893C0000}"/>
    <cellStyle name="Migliaia 2 2 4 3" xfId="13450" xr:uid="{00000000-0005-0000-0000-00008A3C0000}"/>
    <cellStyle name="Migliaia 2 2 4 3 2" xfId="19268" xr:uid="{00000000-0005-0000-0000-00008B3C0000}"/>
    <cellStyle name="Migliaia 2 2 4 3 3" xfId="24570" xr:uid="{00000000-0005-0000-0000-00008C3C0000}"/>
    <cellStyle name="Migliaia 2 2 4 4" xfId="16617" xr:uid="{00000000-0005-0000-0000-00008D3C0000}"/>
    <cellStyle name="Migliaia 2 2 4 5" xfId="21919" xr:uid="{00000000-0005-0000-0000-00008E3C0000}"/>
    <cellStyle name="Migliaia 2 2 5" xfId="2796" xr:uid="{00000000-0005-0000-0000-00008F3C0000}"/>
    <cellStyle name="Migliaia 2 2 5 2" xfId="13451" xr:uid="{00000000-0005-0000-0000-0000903C0000}"/>
    <cellStyle name="Migliaia 2 2 5 2 2" xfId="19269" xr:uid="{00000000-0005-0000-0000-0000913C0000}"/>
    <cellStyle name="Migliaia 2 2 5 2 3" xfId="24571" xr:uid="{00000000-0005-0000-0000-0000923C0000}"/>
    <cellStyle name="Migliaia 2 2 5 3" xfId="16618" xr:uid="{00000000-0005-0000-0000-0000933C0000}"/>
    <cellStyle name="Migliaia 2 2 5 4" xfId="21920" xr:uid="{00000000-0005-0000-0000-0000943C0000}"/>
    <cellStyle name="Migliaia 2 2 6" xfId="13447" xr:uid="{00000000-0005-0000-0000-0000953C0000}"/>
    <cellStyle name="Migliaia 2 2 6 2" xfId="19265" xr:uid="{00000000-0005-0000-0000-0000963C0000}"/>
    <cellStyle name="Migliaia 2 2 6 3" xfId="24567" xr:uid="{00000000-0005-0000-0000-0000973C0000}"/>
    <cellStyle name="Migliaia 2 2 7" xfId="16614" xr:uid="{00000000-0005-0000-0000-0000983C0000}"/>
    <cellStyle name="Migliaia 2 2 8" xfId="21916" xr:uid="{00000000-0005-0000-0000-0000993C0000}"/>
    <cellStyle name="Migliaia 2 2 9" xfId="2789" xr:uid="{00000000-0005-0000-0000-00009A3C0000}"/>
    <cellStyle name="Migliaia 2 3" xfId="267" xr:uid="{00000000-0005-0000-0000-00009B3C0000}"/>
    <cellStyle name="Migliaia 2 3 2" xfId="268" xr:uid="{00000000-0005-0000-0000-00009C3C0000}"/>
    <cellStyle name="Migliaia 2 3 2 2" xfId="2799" xr:uid="{00000000-0005-0000-0000-00009D3C0000}"/>
    <cellStyle name="Migliaia 2 3 2 2 2" xfId="11990" xr:uid="{00000000-0005-0000-0000-00009E3C0000}"/>
    <cellStyle name="Migliaia 2 3 2 2 2 2" xfId="15533" xr:uid="{00000000-0005-0000-0000-00009F3C0000}"/>
    <cellStyle name="Migliaia 2 3 2 2 2 2 2" xfId="20879" xr:uid="{00000000-0005-0000-0000-0000A03C0000}"/>
    <cellStyle name="Migliaia 2 3 2 2 2 2 3" xfId="26181" xr:uid="{00000000-0005-0000-0000-0000A13C0000}"/>
    <cellStyle name="Migliaia 2 3 2 2 2 3" xfId="18228" xr:uid="{00000000-0005-0000-0000-0000A23C0000}"/>
    <cellStyle name="Migliaia 2 3 2 2 2 4" xfId="23530" xr:uid="{00000000-0005-0000-0000-0000A33C0000}"/>
    <cellStyle name="Migliaia 2 3 2 3" xfId="2800" xr:uid="{00000000-0005-0000-0000-0000A43C0000}"/>
    <cellStyle name="Migliaia 2 3 2 3 2" xfId="13453" xr:uid="{00000000-0005-0000-0000-0000A53C0000}"/>
    <cellStyle name="Migliaia 2 3 2 3 2 2" xfId="19271" xr:uid="{00000000-0005-0000-0000-0000A63C0000}"/>
    <cellStyle name="Migliaia 2 3 2 3 2 3" xfId="24573" xr:uid="{00000000-0005-0000-0000-0000A73C0000}"/>
    <cellStyle name="Migliaia 2 3 2 3 3" xfId="16620" xr:uid="{00000000-0005-0000-0000-0000A83C0000}"/>
    <cellStyle name="Migliaia 2 3 2 3 4" xfId="21922" xr:uid="{00000000-0005-0000-0000-0000A93C0000}"/>
    <cellStyle name="Migliaia 2 3 2 4" xfId="11991" xr:uid="{00000000-0005-0000-0000-0000AA3C0000}"/>
    <cellStyle name="Migliaia 2 3 2 4 2" xfId="15534" xr:uid="{00000000-0005-0000-0000-0000AB3C0000}"/>
    <cellStyle name="Migliaia 2 3 2 4 2 2" xfId="20880" xr:uid="{00000000-0005-0000-0000-0000AC3C0000}"/>
    <cellStyle name="Migliaia 2 3 2 4 2 3" xfId="26182" xr:uid="{00000000-0005-0000-0000-0000AD3C0000}"/>
    <cellStyle name="Migliaia 2 3 2 4 3" xfId="18229" xr:uid="{00000000-0005-0000-0000-0000AE3C0000}"/>
    <cellStyle name="Migliaia 2 3 2 4 4" xfId="23531" xr:uid="{00000000-0005-0000-0000-0000AF3C0000}"/>
    <cellStyle name="Migliaia 2 3 2 5" xfId="2798" xr:uid="{00000000-0005-0000-0000-0000B03C0000}"/>
    <cellStyle name="Migliaia 2 3 3" xfId="2801" xr:uid="{00000000-0005-0000-0000-0000B13C0000}"/>
    <cellStyle name="Migliaia 2 3 3 2" xfId="2802" xr:uid="{00000000-0005-0000-0000-0000B23C0000}"/>
    <cellStyle name="Migliaia 2 3 3 2 2" xfId="13454" xr:uid="{00000000-0005-0000-0000-0000B33C0000}"/>
    <cellStyle name="Migliaia 2 3 3 2 2 2" xfId="19272" xr:uid="{00000000-0005-0000-0000-0000B43C0000}"/>
    <cellStyle name="Migliaia 2 3 3 2 2 3" xfId="24574" xr:uid="{00000000-0005-0000-0000-0000B53C0000}"/>
    <cellStyle name="Migliaia 2 3 3 2 3" xfId="16621" xr:uid="{00000000-0005-0000-0000-0000B63C0000}"/>
    <cellStyle name="Migliaia 2 3 3 2 4" xfId="21923" xr:uid="{00000000-0005-0000-0000-0000B73C0000}"/>
    <cellStyle name="Migliaia 2 3 4" xfId="2803" xr:uid="{00000000-0005-0000-0000-0000B83C0000}"/>
    <cellStyle name="Migliaia 2 3 4 2" xfId="11992" xr:uid="{00000000-0005-0000-0000-0000B93C0000}"/>
    <cellStyle name="Migliaia 2 3 4 2 2" xfId="15535" xr:uid="{00000000-0005-0000-0000-0000BA3C0000}"/>
    <cellStyle name="Migliaia 2 3 4 2 2 2" xfId="20881" xr:uid="{00000000-0005-0000-0000-0000BB3C0000}"/>
    <cellStyle name="Migliaia 2 3 4 2 2 3" xfId="26183" xr:uid="{00000000-0005-0000-0000-0000BC3C0000}"/>
    <cellStyle name="Migliaia 2 3 4 2 3" xfId="18230" xr:uid="{00000000-0005-0000-0000-0000BD3C0000}"/>
    <cellStyle name="Migliaia 2 3 4 2 4" xfId="23532" xr:uid="{00000000-0005-0000-0000-0000BE3C0000}"/>
    <cellStyle name="Migliaia 2 3 4 3" xfId="13455" xr:uid="{00000000-0005-0000-0000-0000BF3C0000}"/>
    <cellStyle name="Migliaia 2 3 4 3 2" xfId="19273" xr:uid="{00000000-0005-0000-0000-0000C03C0000}"/>
    <cellStyle name="Migliaia 2 3 4 3 3" xfId="24575" xr:uid="{00000000-0005-0000-0000-0000C13C0000}"/>
    <cellStyle name="Migliaia 2 3 4 4" xfId="16622" xr:uid="{00000000-0005-0000-0000-0000C23C0000}"/>
    <cellStyle name="Migliaia 2 3 4 5" xfId="21924" xr:uid="{00000000-0005-0000-0000-0000C33C0000}"/>
    <cellStyle name="Migliaia 2 3 5" xfId="2804" xr:uid="{00000000-0005-0000-0000-0000C43C0000}"/>
    <cellStyle name="Migliaia 2 3 5 2" xfId="13456" xr:uid="{00000000-0005-0000-0000-0000C53C0000}"/>
    <cellStyle name="Migliaia 2 3 5 2 2" xfId="19274" xr:uid="{00000000-0005-0000-0000-0000C63C0000}"/>
    <cellStyle name="Migliaia 2 3 5 2 3" xfId="24576" xr:uid="{00000000-0005-0000-0000-0000C73C0000}"/>
    <cellStyle name="Migliaia 2 3 5 3" xfId="16623" xr:uid="{00000000-0005-0000-0000-0000C83C0000}"/>
    <cellStyle name="Migliaia 2 3 5 4" xfId="21925" xr:uid="{00000000-0005-0000-0000-0000C93C0000}"/>
    <cellStyle name="Migliaia 2 3 6" xfId="13452" xr:uid="{00000000-0005-0000-0000-0000CA3C0000}"/>
    <cellStyle name="Migliaia 2 3 6 2" xfId="19270" xr:uid="{00000000-0005-0000-0000-0000CB3C0000}"/>
    <cellStyle name="Migliaia 2 3 6 3" xfId="24572" xr:uid="{00000000-0005-0000-0000-0000CC3C0000}"/>
    <cellStyle name="Migliaia 2 3 7" xfId="16619" xr:uid="{00000000-0005-0000-0000-0000CD3C0000}"/>
    <cellStyle name="Migliaia 2 3 8" xfId="21921" xr:uid="{00000000-0005-0000-0000-0000CE3C0000}"/>
    <cellStyle name="Migliaia 2 3 9" xfId="2797" xr:uid="{00000000-0005-0000-0000-0000CF3C0000}"/>
    <cellStyle name="Migliaia 2 4" xfId="269" xr:uid="{00000000-0005-0000-0000-0000D03C0000}"/>
    <cellStyle name="Migliaia 2 4 2" xfId="2806" xr:uid="{00000000-0005-0000-0000-0000D13C0000}"/>
    <cellStyle name="Migliaia 2 4 2 2" xfId="2807" xr:uid="{00000000-0005-0000-0000-0000D23C0000}"/>
    <cellStyle name="Migliaia 2 4 2 2 2" xfId="2808" xr:uid="{00000000-0005-0000-0000-0000D33C0000}"/>
    <cellStyle name="Migliaia 2 4 2 2 2 2" xfId="13457" xr:uid="{00000000-0005-0000-0000-0000D43C0000}"/>
    <cellStyle name="Migliaia 2 4 2 2 2 2 2" xfId="19275" xr:uid="{00000000-0005-0000-0000-0000D53C0000}"/>
    <cellStyle name="Migliaia 2 4 2 2 2 2 3" xfId="24577" xr:uid="{00000000-0005-0000-0000-0000D63C0000}"/>
    <cellStyle name="Migliaia 2 4 2 2 2 3" xfId="16624" xr:uid="{00000000-0005-0000-0000-0000D73C0000}"/>
    <cellStyle name="Migliaia 2 4 2 2 2 4" xfId="21926" xr:uid="{00000000-0005-0000-0000-0000D83C0000}"/>
    <cellStyle name="Migliaia 2 4 2 3" xfId="2809" xr:uid="{00000000-0005-0000-0000-0000D93C0000}"/>
    <cellStyle name="Migliaia 2 4 2 3 2" xfId="13458" xr:uid="{00000000-0005-0000-0000-0000DA3C0000}"/>
    <cellStyle name="Migliaia 2 4 2 3 2 2" xfId="19276" xr:uid="{00000000-0005-0000-0000-0000DB3C0000}"/>
    <cellStyle name="Migliaia 2 4 2 3 2 3" xfId="24578" xr:uid="{00000000-0005-0000-0000-0000DC3C0000}"/>
    <cellStyle name="Migliaia 2 4 2 3 3" xfId="16625" xr:uid="{00000000-0005-0000-0000-0000DD3C0000}"/>
    <cellStyle name="Migliaia 2 4 2 3 4" xfId="21927" xr:uid="{00000000-0005-0000-0000-0000DE3C0000}"/>
    <cellStyle name="Migliaia 2 4 2 4" xfId="2810" xr:uid="{00000000-0005-0000-0000-0000DF3C0000}"/>
    <cellStyle name="Migliaia 2 4 2 4 2" xfId="13459" xr:uid="{00000000-0005-0000-0000-0000E03C0000}"/>
    <cellStyle name="Migliaia 2 4 2 4 2 2" xfId="19277" xr:uid="{00000000-0005-0000-0000-0000E13C0000}"/>
    <cellStyle name="Migliaia 2 4 2 4 2 3" xfId="24579" xr:uid="{00000000-0005-0000-0000-0000E23C0000}"/>
    <cellStyle name="Migliaia 2 4 2 4 3" xfId="16626" xr:uid="{00000000-0005-0000-0000-0000E33C0000}"/>
    <cellStyle name="Migliaia 2 4 2 4 4" xfId="21928" xr:uid="{00000000-0005-0000-0000-0000E43C0000}"/>
    <cellStyle name="Migliaia 2 4 2 5" xfId="2811" xr:uid="{00000000-0005-0000-0000-0000E53C0000}"/>
    <cellStyle name="Migliaia 2 4 2 5 2" xfId="13460" xr:uid="{00000000-0005-0000-0000-0000E63C0000}"/>
    <cellStyle name="Migliaia 2 4 2 5 2 2" xfId="19278" xr:uid="{00000000-0005-0000-0000-0000E73C0000}"/>
    <cellStyle name="Migliaia 2 4 2 5 2 3" xfId="24580" xr:uid="{00000000-0005-0000-0000-0000E83C0000}"/>
    <cellStyle name="Migliaia 2 4 2 5 3" xfId="16627" xr:uid="{00000000-0005-0000-0000-0000E93C0000}"/>
    <cellStyle name="Migliaia 2 4 2 5 4" xfId="21929" xr:uid="{00000000-0005-0000-0000-0000EA3C0000}"/>
    <cellStyle name="Migliaia 2 4 2 6" xfId="2812" xr:uid="{00000000-0005-0000-0000-0000EB3C0000}"/>
    <cellStyle name="Migliaia 2 4 2 6 2" xfId="13461" xr:uid="{00000000-0005-0000-0000-0000EC3C0000}"/>
    <cellStyle name="Migliaia 2 4 2 6 2 2" xfId="19279" xr:uid="{00000000-0005-0000-0000-0000ED3C0000}"/>
    <cellStyle name="Migliaia 2 4 2 6 2 3" xfId="24581" xr:uid="{00000000-0005-0000-0000-0000EE3C0000}"/>
    <cellStyle name="Migliaia 2 4 2 6 3" xfId="16628" xr:uid="{00000000-0005-0000-0000-0000EF3C0000}"/>
    <cellStyle name="Migliaia 2 4 2 6 4" xfId="21930" xr:uid="{00000000-0005-0000-0000-0000F03C0000}"/>
    <cellStyle name="Migliaia 2 4 3" xfId="2813" xr:uid="{00000000-0005-0000-0000-0000F13C0000}"/>
    <cellStyle name="Migliaia 2 4 3 2" xfId="2814" xr:uid="{00000000-0005-0000-0000-0000F23C0000}"/>
    <cellStyle name="Migliaia 2 4 3 2 2" xfId="13463" xr:uid="{00000000-0005-0000-0000-0000F33C0000}"/>
    <cellStyle name="Migliaia 2 4 3 2 2 2" xfId="19281" xr:uid="{00000000-0005-0000-0000-0000F43C0000}"/>
    <cellStyle name="Migliaia 2 4 3 2 2 3" xfId="24583" xr:uid="{00000000-0005-0000-0000-0000F53C0000}"/>
    <cellStyle name="Migliaia 2 4 3 2 3" xfId="16630" xr:uid="{00000000-0005-0000-0000-0000F63C0000}"/>
    <cellStyle name="Migliaia 2 4 3 2 4" xfId="21932" xr:uid="{00000000-0005-0000-0000-0000F73C0000}"/>
    <cellStyle name="Migliaia 2 4 3 3" xfId="2815" xr:uid="{00000000-0005-0000-0000-0000F83C0000}"/>
    <cellStyle name="Migliaia 2 4 3 3 2" xfId="13464" xr:uid="{00000000-0005-0000-0000-0000F93C0000}"/>
    <cellStyle name="Migliaia 2 4 3 3 2 2" xfId="19282" xr:uid="{00000000-0005-0000-0000-0000FA3C0000}"/>
    <cellStyle name="Migliaia 2 4 3 3 2 3" xfId="24584" xr:uid="{00000000-0005-0000-0000-0000FB3C0000}"/>
    <cellStyle name="Migliaia 2 4 3 3 3" xfId="16631" xr:uid="{00000000-0005-0000-0000-0000FC3C0000}"/>
    <cellStyle name="Migliaia 2 4 3 3 4" xfId="21933" xr:uid="{00000000-0005-0000-0000-0000FD3C0000}"/>
    <cellStyle name="Migliaia 2 4 3 4" xfId="2816" xr:uid="{00000000-0005-0000-0000-0000FE3C0000}"/>
    <cellStyle name="Migliaia 2 4 3 4 2" xfId="13465" xr:uid="{00000000-0005-0000-0000-0000FF3C0000}"/>
    <cellStyle name="Migliaia 2 4 3 4 2 2" xfId="19283" xr:uid="{00000000-0005-0000-0000-0000003D0000}"/>
    <cellStyle name="Migliaia 2 4 3 4 2 3" xfId="24585" xr:uid="{00000000-0005-0000-0000-0000013D0000}"/>
    <cellStyle name="Migliaia 2 4 3 4 3" xfId="16632" xr:uid="{00000000-0005-0000-0000-0000023D0000}"/>
    <cellStyle name="Migliaia 2 4 3 4 4" xfId="21934" xr:uid="{00000000-0005-0000-0000-0000033D0000}"/>
    <cellStyle name="Migliaia 2 4 3 5" xfId="2817" xr:uid="{00000000-0005-0000-0000-0000043D0000}"/>
    <cellStyle name="Migliaia 2 4 3 5 2" xfId="13466" xr:uid="{00000000-0005-0000-0000-0000053D0000}"/>
    <cellStyle name="Migliaia 2 4 3 5 2 2" xfId="19284" xr:uid="{00000000-0005-0000-0000-0000063D0000}"/>
    <cellStyle name="Migliaia 2 4 3 5 2 3" xfId="24586" xr:uid="{00000000-0005-0000-0000-0000073D0000}"/>
    <cellStyle name="Migliaia 2 4 3 5 3" xfId="16633" xr:uid="{00000000-0005-0000-0000-0000083D0000}"/>
    <cellStyle name="Migliaia 2 4 3 5 4" xfId="21935" xr:uid="{00000000-0005-0000-0000-0000093D0000}"/>
    <cellStyle name="Migliaia 2 4 3 6" xfId="13462" xr:uid="{00000000-0005-0000-0000-00000A3D0000}"/>
    <cellStyle name="Migliaia 2 4 3 6 2" xfId="19280" xr:uid="{00000000-0005-0000-0000-00000B3D0000}"/>
    <cellStyle name="Migliaia 2 4 3 6 3" xfId="24582" xr:uid="{00000000-0005-0000-0000-00000C3D0000}"/>
    <cellStyle name="Migliaia 2 4 3 7" xfId="16629" xr:uid="{00000000-0005-0000-0000-00000D3D0000}"/>
    <cellStyle name="Migliaia 2 4 3 8" xfId="21931" xr:uid="{00000000-0005-0000-0000-00000E3D0000}"/>
    <cellStyle name="Migliaia 2 4 4" xfId="2818" xr:uid="{00000000-0005-0000-0000-00000F3D0000}"/>
    <cellStyle name="Migliaia 2 4 4 2" xfId="11993" xr:uid="{00000000-0005-0000-0000-0000103D0000}"/>
    <cellStyle name="Migliaia 2 4 4 3" xfId="11994" xr:uid="{00000000-0005-0000-0000-0000113D0000}"/>
    <cellStyle name="Migliaia 2 4 4 3 2" xfId="15536" xr:uid="{00000000-0005-0000-0000-0000123D0000}"/>
    <cellStyle name="Migliaia 2 4 4 3 2 2" xfId="20882" xr:uid="{00000000-0005-0000-0000-0000133D0000}"/>
    <cellStyle name="Migliaia 2 4 4 3 2 3" xfId="26184" xr:uid="{00000000-0005-0000-0000-0000143D0000}"/>
    <cellStyle name="Migliaia 2 4 4 3 3" xfId="18231" xr:uid="{00000000-0005-0000-0000-0000153D0000}"/>
    <cellStyle name="Migliaia 2 4 4 3 4" xfId="23533" xr:uid="{00000000-0005-0000-0000-0000163D0000}"/>
    <cellStyle name="Migliaia 2 4 4 4" xfId="13467" xr:uid="{00000000-0005-0000-0000-0000173D0000}"/>
    <cellStyle name="Migliaia 2 4 4 4 2" xfId="19285" xr:uid="{00000000-0005-0000-0000-0000183D0000}"/>
    <cellStyle name="Migliaia 2 4 4 4 3" xfId="24587" xr:uid="{00000000-0005-0000-0000-0000193D0000}"/>
    <cellStyle name="Migliaia 2 4 4 5" xfId="16634" xr:uid="{00000000-0005-0000-0000-00001A3D0000}"/>
    <cellStyle name="Migliaia 2 4 4 6" xfId="21936" xr:uid="{00000000-0005-0000-0000-00001B3D0000}"/>
    <cellStyle name="Migliaia 2 4 5" xfId="2819" xr:uid="{00000000-0005-0000-0000-00001C3D0000}"/>
    <cellStyle name="Migliaia 2 4 5 2" xfId="11995" xr:uid="{00000000-0005-0000-0000-00001D3D0000}"/>
    <cellStyle name="Migliaia 2 4 5 2 2" xfId="15537" xr:uid="{00000000-0005-0000-0000-00001E3D0000}"/>
    <cellStyle name="Migliaia 2 4 5 2 2 2" xfId="20883" xr:uid="{00000000-0005-0000-0000-00001F3D0000}"/>
    <cellStyle name="Migliaia 2 4 5 2 2 3" xfId="26185" xr:uid="{00000000-0005-0000-0000-0000203D0000}"/>
    <cellStyle name="Migliaia 2 4 5 2 3" xfId="18232" xr:uid="{00000000-0005-0000-0000-0000213D0000}"/>
    <cellStyle name="Migliaia 2 4 5 2 4" xfId="23534" xr:uid="{00000000-0005-0000-0000-0000223D0000}"/>
    <cellStyle name="Migliaia 2 4 5 3" xfId="13468" xr:uid="{00000000-0005-0000-0000-0000233D0000}"/>
    <cellStyle name="Migliaia 2 4 5 3 2" xfId="19286" xr:uid="{00000000-0005-0000-0000-0000243D0000}"/>
    <cellStyle name="Migliaia 2 4 5 3 3" xfId="24588" xr:uid="{00000000-0005-0000-0000-0000253D0000}"/>
    <cellStyle name="Migliaia 2 4 5 4" xfId="16635" xr:uid="{00000000-0005-0000-0000-0000263D0000}"/>
    <cellStyle name="Migliaia 2 4 5 5" xfId="21937" xr:uid="{00000000-0005-0000-0000-0000273D0000}"/>
    <cellStyle name="Migliaia 2 4 6" xfId="2820" xr:uid="{00000000-0005-0000-0000-0000283D0000}"/>
    <cellStyle name="Migliaia 2 4 6 2" xfId="13469" xr:uid="{00000000-0005-0000-0000-0000293D0000}"/>
    <cellStyle name="Migliaia 2 4 6 2 2" xfId="19287" xr:uid="{00000000-0005-0000-0000-00002A3D0000}"/>
    <cellStyle name="Migliaia 2 4 6 2 3" xfId="24589" xr:uid="{00000000-0005-0000-0000-00002B3D0000}"/>
    <cellStyle name="Migliaia 2 4 6 3" xfId="16636" xr:uid="{00000000-0005-0000-0000-00002C3D0000}"/>
    <cellStyle name="Migliaia 2 4 6 4" xfId="21938" xr:uid="{00000000-0005-0000-0000-00002D3D0000}"/>
    <cellStyle name="Migliaia 2 4 7" xfId="2821" xr:uid="{00000000-0005-0000-0000-00002E3D0000}"/>
    <cellStyle name="Migliaia 2 4 7 2" xfId="13470" xr:uid="{00000000-0005-0000-0000-00002F3D0000}"/>
    <cellStyle name="Migliaia 2 4 7 2 2" xfId="19288" xr:uid="{00000000-0005-0000-0000-0000303D0000}"/>
    <cellStyle name="Migliaia 2 4 7 2 3" xfId="24590" xr:uid="{00000000-0005-0000-0000-0000313D0000}"/>
    <cellStyle name="Migliaia 2 4 7 3" xfId="16637" xr:uid="{00000000-0005-0000-0000-0000323D0000}"/>
    <cellStyle name="Migliaia 2 4 7 4" xfId="21939" xr:uid="{00000000-0005-0000-0000-0000333D0000}"/>
    <cellStyle name="Migliaia 2 4 8" xfId="2822" xr:uid="{00000000-0005-0000-0000-0000343D0000}"/>
    <cellStyle name="Migliaia 2 4 8 2" xfId="13471" xr:uid="{00000000-0005-0000-0000-0000353D0000}"/>
    <cellStyle name="Migliaia 2 4 8 2 2" xfId="19289" xr:uid="{00000000-0005-0000-0000-0000363D0000}"/>
    <cellStyle name="Migliaia 2 4 8 2 3" xfId="24591" xr:uid="{00000000-0005-0000-0000-0000373D0000}"/>
    <cellStyle name="Migliaia 2 4 8 3" xfId="16638" xr:uid="{00000000-0005-0000-0000-0000383D0000}"/>
    <cellStyle name="Migliaia 2 4 8 4" xfId="21940" xr:uid="{00000000-0005-0000-0000-0000393D0000}"/>
    <cellStyle name="Migliaia 2 4 9" xfId="2805" xr:uid="{00000000-0005-0000-0000-00003A3D0000}"/>
    <cellStyle name="Migliaia 2 5" xfId="2823" xr:uid="{00000000-0005-0000-0000-00003B3D0000}"/>
    <cellStyle name="Migliaia 2 5 2" xfId="2824" xr:uid="{00000000-0005-0000-0000-00003C3D0000}"/>
    <cellStyle name="Migliaia 2 5 2 2" xfId="2825" xr:uid="{00000000-0005-0000-0000-00003D3D0000}"/>
    <cellStyle name="Migliaia 2 5 2 2 2" xfId="13472" xr:uid="{00000000-0005-0000-0000-00003E3D0000}"/>
    <cellStyle name="Migliaia 2 5 2 2 2 2" xfId="19290" xr:uid="{00000000-0005-0000-0000-00003F3D0000}"/>
    <cellStyle name="Migliaia 2 5 2 2 2 3" xfId="24592" xr:uid="{00000000-0005-0000-0000-0000403D0000}"/>
    <cellStyle name="Migliaia 2 5 2 2 3" xfId="16639" xr:uid="{00000000-0005-0000-0000-0000413D0000}"/>
    <cellStyle name="Migliaia 2 5 2 2 4" xfId="21941" xr:uid="{00000000-0005-0000-0000-0000423D0000}"/>
    <cellStyle name="Migliaia 2 5 2 3" xfId="2826" xr:uid="{00000000-0005-0000-0000-0000433D0000}"/>
    <cellStyle name="Migliaia 2 5 2 3 2" xfId="13473" xr:uid="{00000000-0005-0000-0000-0000443D0000}"/>
    <cellStyle name="Migliaia 2 5 2 3 2 2" xfId="19291" xr:uid="{00000000-0005-0000-0000-0000453D0000}"/>
    <cellStyle name="Migliaia 2 5 2 3 2 3" xfId="24593" xr:uid="{00000000-0005-0000-0000-0000463D0000}"/>
    <cellStyle name="Migliaia 2 5 2 3 3" xfId="16640" xr:uid="{00000000-0005-0000-0000-0000473D0000}"/>
    <cellStyle name="Migliaia 2 5 2 3 4" xfId="21942" xr:uid="{00000000-0005-0000-0000-0000483D0000}"/>
    <cellStyle name="Migliaia 2 5 3" xfId="2827" xr:uid="{00000000-0005-0000-0000-0000493D0000}"/>
    <cellStyle name="Migliaia 2 5 3 2" xfId="13474" xr:uid="{00000000-0005-0000-0000-00004A3D0000}"/>
    <cellStyle name="Migliaia 2 5 3 2 2" xfId="19292" xr:uid="{00000000-0005-0000-0000-00004B3D0000}"/>
    <cellStyle name="Migliaia 2 5 3 2 3" xfId="24594" xr:uid="{00000000-0005-0000-0000-00004C3D0000}"/>
    <cellStyle name="Migliaia 2 5 3 3" xfId="16641" xr:uid="{00000000-0005-0000-0000-00004D3D0000}"/>
    <cellStyle name="Migliaia 2 5 3 4" xfId="21943" xr:uid="{00000000-0005-0000-0000-00004E3D0000}"/>
    <cellStyle name="Migliaia 2 5 4" xfId="2828" xr:uid="{00000000-0005-0000-0000-00004F3D0000}"/>
    <cellStyle name="Migliaia 2 5 4 2" xfId="13475" xr:uid="{00000000-0005-0000-0000-0000503D0000}"/>
    <cellStyle name="Migliaia 2 5 4 2 2" xfId="19293" xr:uid="{00000000-0005-0000-0000-0000513D0000}"/>
    <cellStyle name="Migliaia 2 5 4 2 3" xfId="24595" xr:uid="{00000000-0005-0000-0000-0000523D0000}"/>
    <cellStyle name="Migliaia 2 5 4 3" xfId="16642" xr:uid="{00000000-0005-0000-0000-0000533D0000}"/>
    <cellStyle name="Migliaia 2 5 4 4" xfId="21944" xr:uid="{00000000-0005-0000-0000-0000543D0000}"/>
    <cellStyle name="Migliaia 2 5 5" xfId="2829" xr:uid="{00000000-0005-0000-0000-0000553D0000}"/>
    <cellStyle name="Migliaia 2 5 5 2" xfId="13476" xr:uid="{00000000-0005-0000-0000-0000563D0000}"/>
    <cellStyle name="Migliaia 2 5 5 2 2" xfId="19294" xr:uid="{00000000-0005-0000-0000-0000573D0000}"/>
    <cellStyle name="Migliaia 2 5 5 2 3" xfId="24596" xr:uid="{00000000-0005-0000-0000-0000583D0000}"/>
    <cellStyle name="Migliaia 2 5 5 3" xfId="16643" xr:uid="{00000000-0005-0000-0000-0000593D0000}"/>
    <cellStyle name="Migliaia 2 5 5 4" xfId="21945" xr:uid="{00000000-0005-0000-0000-00005A3D0000}"/>
    <cellStyle name="Migliaia 2 5 6" xfId="2830" xr:uid="{00000000-0005-0000-0000-00005B3D0000}"/>
    <cellStyle name="Migliaia 2 5 6 2" xfId="13477" xr:uid="{00000000-0005-0000-0000-00005C3D0000}"/>
    <cellStyle name="Migliaia 2 5 6 2 2" xfId="19295" xr:uid="{00000000-0005-0000-0000-00005D3D0000}"/>
    <cellStyle name="Migliaia 2 5 6 2 3" xfId="24597" xr:uid="{00000000-0005-0000-0000-00005E3D0000}"/>
    <cellStyle name="Migliaia 2 5 6 3" xfId="16644" xr:uid="{00000000-0005-0000-0000-00005F3D0000}"/>
    <cellStyle name="Migliaia 2 5 6 4" xfId="21946" xr:uid="{00000000-0005-0000-0000-0000603D0000}"/>
    <cellStyle name="Migliaia 2 5 7" xfId="2831" xr:uid="{00000000-0005-0000-0000-0000613D0000}"/>
    <cellStyle name="Migliaia 2 5 7 2" xfId="13478" xr:uid="{00000000-0005-0000-0000-0000623D0000}"/>
    <cellStyle name="Migliaia 2 5 7 2 2" xfId="19296" xr:uid="{00000000-0005-0000-0000-0000633D0000}"/>
    <cellStyle name="Migliaia 2 5 7 2 3" xfId="24598" xr:uid="{00000000-0005-0000-0000-0000643D0000}"/>
    <cellStyle name="Migliaia 2 5 7 3" xfId="16645" xr:uid="{00000000-0005-0000-0000-0000653D0000}"/>
    <cellStyle name="Migliaia 2 5 7 4" xfId="21947" xr:uid="{00000000-0005-0000-0000-0000663D0000}"/>
    <cellStyle name="Migliaia 2 6" xfId="2832" xr:uid="{00000000-0005-0000-0000-0000673D0000}"/>
    <cellStyle name="Migliaia 2 6 2" xfId="2833" xr:uid="{00000000-0005-0000-0000-0000683D0000}"/>
    <cellStyle name="Migliaia 2 6 2 2" xfId="13479" xr:uid="{00000000-0005-0000-0000-0000693D0000}"/>
    <cellStyle name="Migliaia 2 6 2 2 2" xfId="19297" xr:uid="{00000000-0005-0000-0000-00006A3D0000}"/>
    <cellStyle name="Migliaia 2 6 2 2 3" xfId="24599" xr:uid="{00000000-0005-0000-0000-00006B3D0000}"/>
    <cellStyle name="Migliaia 2 6 2 3" xfId="16646" xr:uid="{00000000-0005-0000-0000-00006C3D0000}"/>
    <cellStyle name="Migliaia 2 6 2 4" xfId="21948" xr:uid="{00000000-0005-0000-0000-00006D3D0000}"/>
    <cellStyle name="Migliaia 2 6 3" xfId="2834" xr:uid="{00000000-0005-0000-0000-00006E3D0000}"/>
    <cellStyle name="Migliaia 2 6 3 2" xfId="13480" xr:uid="{00000000-0005-0000-0000-00006F3D0000}"/>
    <cellStyle name="Migliaia 2 6 3 2 2" xfId="19298" xr:uid="{00000000-0005-0000-0000-0000703D0000}"/>
    <cellStyle name="Migliaia 2 6 3 2 3" xfId="24600" xr:uid="{00000000-0005-0000-0000-0000713D0000}"/>
    <cellStyle name="Migliaia 2 6 3 3" xfId="16647" xr:uid="{00000000-0005-0000-0000-0000723D0000}"/>
    <cellStyle name="Migliaia 2 6 3 4" xfId="21949" xr:uid="{00000000-0005-0000-0000-0000733D0000}"/>
    <cellStyle name="Migliaia 2 6 4" xfId="2835" xr:uid="{00000000-0005-0000-0000-0000743D0000}"/>
    <cellStyle name="Migliaia 2 6 4 2" xfId="13481" xr:uid="{00000000-0005-0000-0000-0000753D0000}"/>
    <cellStyle name="Migliaia 2 6 4 2 2" xfId="19299" xr:uid="{00000000-0005-0000-0000-0000763D0000}"/>
    <cellStyle name="Migliaia 2 6 4 2 3" xfId="24601" xr:uid="{00000000-0005-0000-0000-0000773D0000}"/>
    <cellStyle name="Migliaia 2 6 4 3" xfId="16648" xr:uid="{00000000-0005-0000-0000-0000783D0000}"/>
    <cellStyle name="Migliaia 2 6 4 4" xfId="21950" xr:uid="{00000000-0005-0000-0000-0000793D0000}"/>
    <cellStyle name="Migliaia 2 6 5" xfId="2836" xr:uid="{00000000-0005-0000-0000-00007A3D0000}"/>
    <cellStyle name="Migliaia 2 6 5 2" xfId="13482" xr:uid="{00000000-0005-0000-0000-00007B3D0000}"/>
    <cellStyle name="Migliaia 2 6 5 2 2" xfId="19300" xr:uid="{00000000-0005-0000-0000-00007C3D0000}"/>
    <cellStyle name="Migliaia 2 6 5 2 3" xfId="24602" xr:uid="{00000000-0005-0000-0000-00007D3D0000}"/>
    <cellStyle name="Migliaia 2 6 5 3" xfId="16649" xr:uid="{00000000-0005-0000-0000-00007E3D0000}"/>
    <cellStyle name="Migliaia 2 6 5 4" xfId="21951" xr:uid="{00000000-0005-0000-0000-00007F3D0000}"/>
    <cellStyle name="Migliaia 2 6 6" xfId="2837" xr:uid="{00000000-0005-0000-0000-0000803D0000}"/>
    <cellStyle name="Migliaia 2 6 6 2" xfId="13483" xr:uid="{00000000-0005-0000-0000-0000813D0000}"/>
    <cellStyle name="Migliaia 2 6 6 2 2" xfId="19301" xr:uid="{00000000-0005-0000-0000-0000823D0000}"/>
    <cellStyle name="Migliaia 2 6 6 2 3" xfId="24603" xr:uid="{00000000-0005-0000-0000-0000833D0000}"/>
    <cellStyle name="Migliaia 2 6 6 3" xfId="16650" xr:uid="{00000000-0005-0000-0000-0000843D0000}"/>
    <cellStyle name="Migliaia 2 6 6 4" xfId="21952" xr:uid="{00000000-0005-0000-0000-0000853D0000}"/>
    <cellStyle name="Migliaia 2 7" xfId="2838" xr:uid="{00000000-0005-0000-0000-0000863D0000}"/>
    <cellStyle name="Migliaia 2 7 2" xfId="11996" xr:uid="{00000000-0005-0000-0000-0000873D0000}"/>
    <cellStyle name="Migliaia 2 7 3" xfId="11997" xr:uid="{00000000-0005-0000-0000-0000883D0000}"/>
    <cellStyle name="Migliaia 2 7 3 2" xfId="15538" xr:uid="{00000000-0005-0000-0000-0000893D0000}"/>
    <cellStyle name="Migliaia 2 7 3 2 2" xfId="20884" xr:uid="{00000000-0005-0000-0000-00008A3D0000}"/>
    <cellStyle name="Migliaia 2 7 3 2 3" xfId="26186" xr:uid="{00000000-0005-0000-0000-00008B3D0000}"/>
    <cellStyle name="Migliaia 2 7 3 3" xfId="18233" xr:uid="{00000000-0005-0000-0000-00008C3D0000}"/>
    <cellStyle name="Migliaia 2 7 3 4" xfId="23535" xr:uid="{00000000-0005-0000-0000-00008D3D0000}"/>
    <cellStyle name="Migliaia 2 7 4" xfId="13484" xr:uid="{00000000-0005-0000-0000-00008E3D0000}"/>
    <cellStyle name="Migliaia 2 7 4 2" xfId="19302" xr:uid="{00000000-0005-0000-0000-00008F3D0000}"/>
    <cellStyle name="Migliaia 2 7 4 3" xfId="24604" xr:uid="{00000000-0005-0000-0000-0000903D0000}"/>
    <cellStyle name="Migliaia 2 7 5" xfId="16651" xr:uid="{00000000-0005-0000-0000-0000913D0000}"/>
    <cellStyle name="Migliaia 2 7 6" xfId="21953" xr:uid="{00000000-0005-0000-0000-0000923D0000}"/>
    <cellStyle name="Migliaia 2 8" xfId="2839" xr:uid="{00000000-0005-0000-0000-0000933D0000}"/>
    <cellStyle name="Migliaia 2 8 2" xfId="11998" xr:uid="{00000000-0005-0000-0000-0000943D0000}"/>
    <cellStyle name="Migliaia 2 8 2 2" xfId="15539" xr:uid="{00000000-0005-0000-0000-0000953D0000}"/>
    <cellStyle name="Migliaia 2 8 2 2 2" xfId="20885" xr:uid="{00000000-0005-0000-0000-0000963D0000}"/>
    <cellStyle name="Migliaia 2 8 2 2 3" xfId="26187" xr:uid="{00000000-0005-0000-0000-0000973D0000}"/>
    <cellStyle name="Migliaia 2 8 2 3" xfId="18234" xr:uid="{00000000-0005-0000-0000-0000983D0000}"/>
    <cellStyle name="Migliaia 2 8 2 4" xfId="23536" xr:uid="{00000000-0005-0000-0000-0000993D0000}"/>
    <cellStyle name="Migliaia 2 8 3" xfId="13485" xr:uid="{00000000-0005-0000-0000-00009A3D0000}"/>
    <cellStyle name="Migliaia 2 8 3 2" xfId="19303" xr:uid="{00000000-0005-0000-0000-00009B3D0000}"/>
    <cellStyle name="Migliaia 2 8 3 3" xfId="24605" xr:uid="{00000000-0005-0000-0000-00009C3D0000}"/>
    <cellStyle name="Migliaia 2 8 4" xfId="16652" xr:uid="{00000000-0005-0000-0000-00009D3D0000}"/>
    <cellStyle name="Migliaia 2 8 5" xfId="21954" xr:uid="{00000000-0005-0000-0000-00009E3D0000}"/>
    <cellStyle name="Migliaia 2 9" xfId="2840" xr:uid="{00000000-0005-0000-0000-00009F3D0000}"/>
    <cellStyle name="Migliaia 2 9 2" xfId="11999" xr:uid="{00000000-0005-0000-0000-0000A03D0000}"/>
    <cellStyle name="Migliaia 2 9 2 2" xfId="15540" xr:uid="{00000000-0005-0000-0000-0000A13D0000}"/>
    <cellStyle name="Migliaia 2 9 2 2 2" xfId="20886" xr:uid="{00000000-0005-0000-0000-0000A23D0000}"/>
    <cellStyle name="Migliaia 2 9 2 2 3" xfId="26188" xr:uid="{00000000-0005-0000-0000-0000A33D0000}"/>
    <cellStyle name="Migliaia 2 9 2 3" xfId="18235" xr:uid="{00000000-0005-0000-0000-0000A43D0000}"/>
    <cellStyle name="Migliaia 2 9 2 4" xfId="23537" xr:uid="{00000000-0005-0000-0000-0000A53D0000}"/>
    <cellStyle name="Migliaia 2 9 3" xfId="13486" xr:uid="{00000000-0005-0000-0000-0000A63D0000}"/>
    <cellStyle name="Migliaia 2 9 3 2" xfId="19304" xr:uid="{00000000-0005-0000-0000-0000A73D0000}"/>
    <cellStyle name="Migliaia 2 9 3 3" xfId="24606" xr:uid="{00000000-0005-0000-0000-0000A83D0000}"/>
    <cellStyle name="Migliaia 2 9 4" xfId="16653" xr:uid="{00000000-0005-0000-0000-0000A93D0000}"/>
    <cellStyle name="Migliaia 2 9 5" xfId="21955" xr:uid="{00000000-0005-0000-0000-0000AA3D0000}"/>
    <cellStyle name="Migliaia 2_Domestico_reg&amp;naz" xfId="270" xr:uid="{00000000-0005-0000-0000-0000AB3D0000}"/>
    <cellStyle name="Migliaia 20" xfId="271" xr:uid="{00000000-0005-0000-0000-0000AC3D0000}"/>
    <cellStyle name="Migliaia 20 10" xfId="13487" xr:uid="{00000000-0005-0000-0000-0000AD3D0000}"/>
    <cellStyle name="Migliaia 20 10 2" xfId="19305" xr:uid="{00000000-0005-0000-0000-0000AE3D0000}"/>
    <cellStyle name="Migliaia 20 10 3" xfId="24607" xr:uid="{00000000-0005-0000-0000-0000AF3D0000}"/>
    <cellStyle name="Migliaia 20 11" xfId="16654" xr:uid="{00000000-0005-0000-0000-0000B03D0000}"/>
    <cellStyle name="Migliaia 20 12" xfId="21956" xr:uid="{00000000-0005-0000-0000-0000B13D0000}"/>
    <cellStyle name="Migliaia 20 13" xfId="2841" xr:uid="{00000000-0005-0000-0000-0000B23D0000}"/>
    <cellStyle name="Migliaia 20 2" xfId="272" xr:uid="{00000000-0005-0000-0000-0000B33D0000}"/>
    <cellStyle name="Migliaia 20 2 2" xfId="2843" xr:uid="{00000000-0005-0000-0000-0000B43D0000}"/>
    <cellStyle name="Migliaia 20 2 2 2" xfId="2844" xr:uid="{00000000-0005-0000-0000-0000B53D0000}"/>
    <cellStyle name="Migliaia 20 2 2 2 2" xfId="13488" xr:uid="{00000000-0005-0000-0000-0000B63D0000}"/>
    <cellStyle name="Migliaia 20 2 2 2 2 2" xfId="19306" xr:uid="{00000000-0005-0000-0000-0000B73D0000}"/>
    <cellStyle name="Migliaia 20 2 2 2 2 3" xfId="24608" xr:uid="{00000000-0005-0000-0000-0000B83D0000}"/>
    <cellStyle name="Migliaia 20 2 2 2 3" xfId="16655" xr:uid="{00000000-0005-0000-0000-0000B93D0000}"/>
    <cellStyle name="Migliaia 20 2 2 2 4" xfId="21957" xr:uid="{00000000-0005-0000-0000-0000BA3D0000}"/>
    <cellStyle name="Migliaia 20 2 2 3" xfId="12000" xr:uid="{00000000-0005-0000-0000-0000BB3D0000}"/>
    <cellStyle name="Migliaia 20 2 2 3 2" xfId="15541" xr:uid="{00000000-0005-0000-0000-0000BC3D0000}"/>
    <cellStyle name="Migliaia 20 2 2 3 2 2" xfId="20887" xr:uid="{00000000-0005-0000-0000-0000BD3D0000}"/>
    <cellStyle name="Migliaia 20 2 2 3 2 3" xfId="26189" xr:uid="{00000000-0005-0000-0000-0000BE3D0000}"/>
    <cellStyle name="Migliaia 20 2 2 3 3" xfId="18236" xr:uid="{00000000-0005-0000-0000-0000BF3D0000}"/>
    <cellStyle name="Migliaia 20 2 2 3 4" xfId="23538" xr:uid="{00000000-0005-0000-0000-0000C03D0000}"/>
    <cellStyle name="Migliaia 20 2 3" xfId="2845" xr:uid="{00000000-0005-0000-0000-0000C13D0000}"/>
    <cellStyle name="Migliaia 20 2 3 2" xfId="12001" xr:uid="{00000000-0005-0000-0000-0000C23D0000}"/>
    <cellStyle name="Migliaia 20 2 3 2 2" xfId="15542" xr:uid="{00000000-0005-0000-0000-0000C33D0000}"/>
    <cellStyle name="Migliaia 20 2 3 2 2 2" xfId="20888" xr:uid="{00000000-0005-0000-0000-0000C43D0000}"/>
    <cellStyle name="Migliaia 20 2 3 2 2 3" xfId="26190" xr:uid="{00000000-0005-0000-0000-0000C53D0000}"/>
    <cellStyle name="Migliaia 20 2 3 2 3" xfId="18237" xr:uid="{00000000-0005-0000-0000-0000C63D0000}"/>
    <cellStyle name="Migliaia 20 2 3 2 4" xfId="23539" xr:uid="{00000000-0005-0000-0000-0000C73D0000}"/>
    <cellStyle name="Migliaia 20 2 3 3" xfId="13489" xr:uid="{00000000-0005-0000-0000-0000C83D0000}"/>
    <cellStyle name="Migliaia 20 2 3 3 2" xfId="19307" xr:uid="{00000000-0005-0000-0000-0000C93D0000}"/>
    <cellStyle name="Migliaia 20 2 3 3 3" xfId="24609" xr:uid="{00000000-0005-0000-0000-0000CA3D0000}"/>
    <cellStyle name="Migliaia 20 2 3 4" xfId="16656" xr:uid="{00000000-0005-0000-0000-0000CB3D0000}"/>
    <cellStyle name="Migliaia 20 2 3 5" xfId="21958" xr:uid="{00000000-0005-0000-0000-0000CC3D0000}"/>
    <cellStyle name="Migliaia 20 2 4" xfId="2846" xr:uid="{00000000-0005-0000-0000-0000CD3D0000}"/>
    <cellStyle name="Migliaia 20 2 4 2" xfId="13490" xr:uid="{00000000-0005-0000-0000-0000CE3D0000}"/>
    <cellStyle name="Migliaia 20 2 4 2 2" xfId="19308" xr:uid="{00000000-0005-0000-0000-0000CF3D0000}"/>
    <cellStyle name="Migliaia 20 2 4 2 3" xfId="24610" xr:uid="{00000000-0005-0000-0000-0000D03D0000}"/>
    <cellStyle name="Migliaia 20 2 4 3" xfId="16657" xr:uid="{00000000-0005-0000-0000-0000D13D0000}"/>
    <cellStyle name="Migliaia 20 2 4 4" xfId="21959" xr:uid="{00000000-0005-0000-0000-0000D23D0000}"/>
    <cellStyle name="Migliaia 20 2 5" xfId="2847" xr:uid="{00000000-0005-0000-0000-0000D33D0000}"/>
    <cellStyle name="Migliaia 20 2 5 2" xfId="13491" xr:uid="{00000000-0005-0000-0000-0000D43D0000}"/>
    <cellStyle name="Migliaia 20 2 5 2 2" xfId="19309" xr:uid="{00000000-0005-0000-0000-0000D53D0000}"/>
    <cellStyle name="Migliaia 20 2 5 2 3" xfId="24611" xr:uid="{00000000-0005-0000-0000-0000D63D0000}"/>
    <cellStyle name="Migliaia 20 2 5 3" xfId="16658" xr:uid="{00000000-0005-0000-0000-0000D73D0000}"/>
    <cellStyle name="Migliaia 20 2 5 4" xfId="21960" xr:uid="{00000000-0005-0000-0000-0000D83D0000}"/>
    <cellStyle name="Migliaia 20 2 6" xfId="2848" xr:uid="{00000000-0005-0000-0000-0000D93D0000}"/>
    <cellStyle name="Migliaia 20 2 6 2" xfId="13492" xr:uid="{00000000-0005-0000-0000-0000DA3D0000}"/>
    <cellStyle name="Migliaia 20 2 6 2 2" xfId="19310" xr:uid="{00000000-0005-0000-0000-0000DB3D0000}"/>
    <cellStyle name="Migliaia 20 2 6 2 3" xfId="24612" xr:uid="{00000000-0005-0000-0000-0000DC3D0000}"/>
    <cellStyle name="Migliaia 20 2 6 3" xfId="16659" xr:uid="{00000000-0005-0000-0000-0000DD3D0000}"/>
    <cellStyle name="Migliaia 20 2 6 4" xfId="21961" xr:uid="{00000000-0005-0000-0000-0000DE3D0000}"/>
    <cellStyle name="Migliaia 20 2 7" xfId="2842" xr:uid="{00000000-0005-0000-0000-0000DF3D0000}"/>
    <cellStyle name="Migliaia 20 3" xfId="2849" xr:uid="{00000000-0005-0000-0000-0000E03D0000}"/>
    <cellStyle name="Migliaia 20 3 2" xfId="2850" xr:uid="{00000000-0005-0000-0000-0000E13D0000}"/>
    <cellStyle name="Migliaia 20 3 2 2" xfId="2851" xr:uid="{00000000-0005-0000-0000-0000E23D0000}"/>
    <cellStyle name="Migliaia 20 3 2 2 2" xfId="2852" xr:uid="{00000000-0005-0000-0000-0000E33D0000}"/>
    <cellStyle name="Migliaia 20 3 2 2 2 2" xfId="13493" xr:uid="{00000000-0005-0000-0000-0000E43D0000}"/>
    <cellStyle name="Migliaia 20 3 2 2 2 2 2" xfId="19311" xr:uid="{00000000-0005-0000-0000-0000E53D0000}"/>
    <cellStyle name="Migliaia 20 3 2 2 2 2 3" xfId="24613" xr:uid="{00000000-0005-0000-0000-0000E63D0000}"/>
    <cellStyle name="Migliaia 20 3 2 2 2 3" xfId="16660" xr:uid="{00000000-0005-0000-0000-0000E73D0000}"/>
    <cellStyle name="Migliaia 20 3 2 2 2 4" xfId="21962" xr:uid="{00000000-0005-0000-0000-0000E83D0000}"/>
    <cellStyle name="Migliaia 20 3 2 3" xfId="2853" xr:uid="{00000000-0005-0000-0000-0000E93D0000}"/>
    <cellStyle name="Migliaia 20 3 2 3 2" xfId="13494" xr:uid="{00000000-0005-0000-0000-0000EA3D0000}"/>
    <cellStyle name="Migliaia 20 3 2 3 2 2" xfId="19312" xr:uid="{00000000-0005-0000-0000-0000EB3D0000}"/>
    <cellStyle name="Migliaia 20 3 2 3 2 3" xfId="24614" xr:uid="{00000000-0005-0000-0000-0000EC3D0000}"/>
    <cellStyle name="Migliaia 20 3 2 3 3" xfId="16661" xr:uid="{00000000-0005-0000-0000-0000ED3D0000}"/>
    <cellStyle name="Migliaia 20 3 2 3 4" xfId="21963" xr:uid="{00000000-0005-0000-0000-0000EE3D0000}"/>
    <cellStyle name="Migliaia 20 3 2 4" xfId="2854" xr:uid="{00000000-0005-0000-0000-0000EF3D0000}"/>
    <cellStyle name="Migliaia 20 3 2 4 2" xfId="13495" xr:uid="{00000000-0005-0000-0000-0000F03D0000}"/>
    <cellStyle name="Migliaia 20 3 2 4 2 2" xfId="19313" xr:uid="{00000000-0005-0000-0000-0000F13D0000}"/>
    <cellStyle name="Migliaia 20 3 2 4 2 3" xfId="24615" xr:uid="{00000000-0005-0000-0000-0000F23D0000}"/>
    <cellStyle name="Migliaia 20 3 2 4 3" xfId="16662" xr:uid="{00000000-0005-0000-0000-0000F33D0000}"/>
    <cellStyle name="Migliaia 20 3 2 4 4" xfId="21964" xr:uid="{00000000-0005-0000-0000-0000F43D0000}"/>
    <cellStyle name="Migliaia 20 3 2 5" xfId="2855" xr:uid="{00000000-0005-0000-0000-0000F53D0000}"/>
    <cellStyle name="Migliaia 20 3 2 5 2" xfId="13496" xr:uid="{00000000-0005-0000-0000-0000F63D0000}"/>
    <cellStyle name="Migliaia 20 3 2 5 2 2" xfId="19314" xr:uid="{00000000-0005-0000-0000-0000F73D0000}"/>
    <cellStyle name="Migliaia 20 3 2 5 2 3" xfId="24616" xr:uid="{00000000-0005-0000-0000-0000F83D0000}"/>
    <cellStyle name="Migliaia 20 3 2 5 3" xfId="16663" xr:uid="{00000000-0005-0000-0000-0000F93D0000}"/>
    <cellStyle name="Migliaia 20 3 2 5 4" xfId="21965" xr:uid="{00000000-0005-0000-0000-0000FA3D0000}"/>
    <cellStyle name="Migliaia 20 3 2 6" xfId="2856" xr:uid="{00000000-0005-0000-0000-0000FB3D0000}"/>
    <cellStyle name="Migliaia 20 3 2 6 2" xfId="13497" xr:uid="{00000000-0005-0000-0000-0000FC3D0000}"/>
    <cellStyle name="Migliaia 20 3 2 6 2 2" xfId="19315" xr:uid="{00000000-0005-0000-0000-0000FD3D0000}"/>
    <cellStyle name="Migliaia 20 3 2 6 2 3" xfId="24617" xr:uid="{00000000-0005-0000-0000-0000FE3D0000}"/>
    <cellStyle name="Migliaia 20 3 2 6 3" xfId="16664" xr:uid="{00000000-0005-0000-0000-0000FF3D0000}"/>
    <cellStyle name="Migliaia 20 3 2 6 4" xfId="21966" xr:uid="{00000000-0005-0000-0000-0000003E0000}"/>
    <cellStyle name="Migliaia 20 3 3" xfId="2857" xr:uid="{00000000-0005-0000-0000-0000013E0000}"/>
    <cellStyle name="Migliaia 20 3 3 2" xfId="2858" xr:uid="{00000000-0005-0000-0000-0000023E0000}"/>
    <cellStyle name="Migliaia 20 3 3 2 2" xfId="13499" xr:uid="{00000000-0005-0000-0000-0000033E0000}"/>
    <cellStyle name="Migliaia 20 3 3 2 2 2" xfId="19317" xr:uid="{00000000-0005-0000-0000-0000043E0000}"/>
    <cellStyle name="Migliaia 20 3 3 2 2 3" xfId="24619" xr:uid="{00000000-0005-0000-0000-0000053E0000}"/>
    <cellStyle name="Migliaia 20 3 3 2 3" xfId="16666" xr:uid="{00000000-0005-0000-0000-0000063E0000}"/>
    <cellStyle name="Migliaia 20 3 3 2 4" xfId="21968" xr:uid="{00000000-0005-0000-0000-0000073E0000}"/>
    <cellStyle name="Migliaia 20 3 3 3" xfId="2859" xr:uid="{00000000-0005-0000-0000-0000083E0000}"/>
    <cellStyle name="Migliaia 20 3 3 3 2" xfId="13500" xr:uid="{00000000-0005-0000-0000-0000093E0000}"/>
    <cellStyle name="Migliaia 20 3 3 3 2 2" xfId="19318" xr:uid="{00000000-0005-0000-0000-00000A3E0000}"/>
    <cellStyle name="Migliaia 20 3 3 3 2 3" xfId="24620" xr:uid="{00000000-0005-0000-0000-00000B3E0000}"/>
    <cellStyle name="Migliaia 20 3 3 3 3" xfId="16667" xr:uid="{00000000-0005-0000-0000-00000C3E0000}"/>
    <cellStyle name="Migliaia 20 3 3 3 4" xfId="21969" xr:uid="{00000000-0005-0000-0000-00000D3E0000}"/>
    <cellStyle name="Migliaia 20 3 3 4" xfId="2860" xr:uid="{00000000-0005-0000-0000-00000E3E0000}"/>
    <cellStyle name="Migliaia 20 3 3 4 2" xfId="13501" xr:uid="{00000000-0005-0000-0000-00000F3E0000}"/>
    <cellStyle name="Migliaia 20 3 3 4 2 2" xfId="19319" xr:uid="{00000000-0005-0000-0000-0000103E0000}"/>
    <cellStyle name="Migliaia 20 3 3 4 2 3" xfId="24621" xr:uid="{00000000-0005-0000-0000-0000113E0000}"/>
    <cellStyle name="Migliaia 20 3 3 4 3" xfId="16668" xr:uid="{00000000-0005-0000-0000-0000123E0000}"/>
    <cellStyle name="Migliaia 20 3 3 4 4" xfId="21970" xr:uid="{00000000-0005-0000-0000-0000133E0000}"/>
    <cellStyle name="Migliaia 20 3 3 5" xfId="2861" xr:uid="{00000000-0005-0000-0000-0000143E0000}"/>
    <cellStyle name="Migliaia 20 3 3 5 2" xfId="13502" xr:uid="{00000000-0005-0000-0000-0000153E0000}"/>
    <cellStyle name="Migliaia 20 3 3 5 2 2" xfId="19320" xr:uid="{00000000-0005-0000-0000-0000163E0000}"/>
    <cellStyle name="Migliaia 20 3 3 5 2 3" xfId="24622" xr:uid="{00000000-0005-0000-0000-0000173E0000}"/>
    <cellStyle name="Migliaia 20 3 3 5 3" xfId="16669" xr:uid="{00000000-0005-0000-0000-0000183E0000}"/>
    <cellStyle name="Migliaia 20 3 3 5 4" xfId="21971" xr:uid="{00000000-0005-0000-0000-0000193E0000}"/>
    <cellStyle name="Migliaia 20 3 3 6" xfId="13498" xr:uid="{00000000-0005-0000-0000-00001A3E0000}"/>
    <cellStyle name="Migliaia 20 3 3 6 2" xfId="19316" xr:uid="{00000000-0005-0000-0000-00001B3E0000}"/>
    <cellStyle name="Migliaia 20 3 3 6 3" xfId="24618" xr:uid="{00000000-0005-0000-0000-00001C3E0000}"/>
    <cellStyle name="Migliaia 20 3 3 7" xfId="16665" xr:uid="{00000000-0005-0000-0000-00001D3E0000}"/>
    <cellStyle name="Migliaia 20 3 3 8" xfId="21967" xr:uid="{00000000-0005-0000-0000-00001E3E0000}"/>
    <cellStyle name="Migliaia 20 3 4" xfId="2862" xr:uid="{00000000-0005-0000-0000-00001F3E0000}"/>
    <cellStyle name="Migliaia 20 3 4 2" xfId="12002" xr:uid="{00000000-0005-0000-0000-0000203E0000}"/>
    <cellStyle name="Migliaia 20 3 4 3" xfId="12003" xr:uid="{00000000-0005-0000-0000-0000213E0000}"/>
    <cellStyle name="Migliaia 20 3 4 3 2" xfId="15543" xr:uid="{00000000-0005-0000-0000-0000223E0000}"/>
    <cellStyle name="Migliaia 20 3 4 3 2 2" xfId="20889" xr:uid="{00000000-0005-0000-0000-0000233E0000}"/>
    <cellStyle name="Migliaia 20 3 4 3 2 3" xfId="26191" xr:uid="{00000000-0005-0000-0000-0000243E0000}"/>
    <cellStyle name="Migliaia 20 3 4 3 3" xfId="18238" xr:uid="{00000000-0005-0000-0000-0000253E0000}"/>
    <cellStyle name="Migliaia 20 3 4 3 4" xfId="23540" xr:uid="{00000000-0005-0000-0000-0000263E0000}"/>
    <cellStyle name="Migliaia 20 3 4 4" xfId="13503" xr:uid="{00000000-0005-0000-0000-0000273E0000}"/>
    <cellStyle name="Migliaia 20 3 4 4 2" xfId="19321" xr:uid="{00000000-0005-0000-0000-0000283E0000}"/>
    <cellStyle name="Migliaia 20 3 4 4 3" xfId="24623" xr:uid="{00000000-0005-0000-0000-0000293E0000}"/>
    <cellStyle name="Migliaia 20 3 4 5" xfId="16670" xr:uid="{00000000-0005-0000-0000-00002A3E0000}"/>
    <cellStyle name="Migliaia 20 3 4 6" xfId="21972" xr:uid="{00000000-0005-0000-0000-00002B3E0000}"/>
    <cellStyle name="Migliaia 20 3 5" xfId="2863" xr:uid="{00000000-0005-0000-0000-00002C3E0000}"/>
    <cellStyle name="Migliaia 20 3 5 2" xfId="12004" xr:uid="{00000000-0005-0000-0000-00002D3E0000}"/>
    <cellStyle name="Migliaia 20 3 5 2 2" xfId="15544" xr:uid="{00000000-0005-0000-0000-00002E3E0000}"/>
    <cellStyle name="Migliaia 20 3 5 2 2 2" xfId="20890" xr:uid="{00000000-0005-0000-0000-00002F3E0000}"/>
    <cellStyle name="Migliaia 20 3 5 2 2 3" xfId="26192" xr:uid="{00000000-0005-0000-0000-0000303E0000}"/>
    <cellStyle name="Migliaia 20 3 5 2 3" xfId="18239" xr:uid="{00000000-0005-0000-0000-0000313E0000}"/>
    <cellStyle name="Migliaia 20 3 5 2 4" xfId="23541" xr:uid="{00000000-0005-0000-0000-0000323E0000}"/>
    <cellStyle name="Migliaia 20 3 5 3" xfId="13504" xr:uid="{00000000-0005-0000-0000-0000333E0000}"/>
    <cellStyle name="Migliaia 20 3 5 3 2" xfId="19322" xr:uid="{00000000-0005-0000-0000-0000343E0000}"/>
    <cellStyle name="Migliaia 20 3 5 3 3" xfId="24624" xr:uid="{00000000-0005-0000-0000-0000353E0000}"/>
    <cellStyle name="Migliaia 20 3 5 4" xfId="16671" xr:uid="{00000000-0005-0000-0000-0000363E0000}"/>
    <cellStyle name="Migliaia 20 3 5 5" xfId="21973" xr:uid="{00000000-0005-0000-0000-0000373E0000}"/>
    <cellStyle name="Migliaia 20 3 6" xfId="2864" xr:uid="{00000000-0005-0000-0000-0000383E0000}"/>
    <cellStyle name="Migliaia 20 3 6 2" xfId="13505" xr:uid="{00000000-0005-0000-0000-0000393E0000}"/>
    <cellStyle name="Migliaia 20 3 6 2 2" xfId="19323" xr:uid="{00000000-0005-0000-0000-00003A3E0000}"/>
    <cellStyle name="Migliaia 20 3 6 2 3" xfId="24625" xr:uid="{00000000-0005-0000-0000-00003B3E0000}"/>
    <cellStyle name="Migliaia 20 3 6 3" xfId="16672" xr:uid="{00000000-0005-0000-0000-00003C3E0000}"/>
    <cellStyle name="Migliaia 20 3 6 4" xfId="21974" xr:uid="{00000000-0005-0000-0000-00003D3E0000}"/>
    <cellStyle name="Migliaia 20 3 7" xfId="2865" xr:uid="{00000000-0005-0000-0000-00003E3E0000}"/>
    <cellStyle name="Migliaia 20 3 7 2" xfId="13506" xr:uid="{00000000-0005-0000-0000-00003F3E0000}"/>
    <cellStyle name="Migliaia 20 3 7 2 2" xfId="19324" xr:uid="{00000000-0005-0000-0000-0000403E0000}"/>
    <cellStyle name="Migliaia 20 3 7 2 3" xfId="24626" xr:uid="{00000000-0005-0000-0000-0000413E0000}"/>
    <cellStyle name="Migliaia 20 3 7 3" xfId="16673" xr:uid="{00000000-0005-0000-0000-0000423E0000}"/>
    <cellStyle name="Migliaia 20 3 7 4" xfId="21975" xr:uid="{00000000-0005-0000-0000-0000433E0000}"/>
    <cellStyle name="Migliaia 20 3 8" xfId="2866" xr:uid="{00000000-0005-0000-0000-0000443E0000}"/>
    <cellStyle name="Migliaia 20 3 8 2" xfId="13507" xr:uid="{00000000-0005-0000-0000-0000453E0000}"/>
    <cellStyle name="Migliaia 20 3 8 2 2" xfId="19325" xr:uid="{00000000-0005-0000-0000-0000463E0000}"/>
    <cellStyle name="Migliaia 20 3 8 2 3" xfId="24627" xr:uid="{00000000-0005-0000-0000-0000473E0000}"/>
    <cellStyle name="Migliaia 20 3 8 3" xfId="16674" xr:uid="{00000000-0005-0000-0000-0000483E0000}"/>
    <cellStyle name="Migliaia 20 3 8 4" xfId="21976" xr:uid="{00000000-0005-0000-0000-0000493E0000}"/>
    <cellStyle name="Migliaia 20 4" xfId="2867" xr:uid="{00000000-0005-0000-0000-00004A3E0000}"/>
    <cellStyle name="Migliaia 20 4 2" xfId="2868" xr:uid="{00000000-0005-0000-0000-00004B3E0000}"/>
    <cellStyle name="Migliaia 20 4 2 2" xfId="2869" xr:uid="{00000000-0005-0000-0000-00004C3E0000}"/>
    <cellStyle name="Migliaia 20 4 2 2 2" xfId="13508" xr:uid="{00000000-0005-0000-0000-00004D3E0000}"/>
    <cellStyle name="Migliaia 20 4 2 2 2 2" xfId="19326" xr:uid="{00000000-0005-0000-0000-00004E3E0000}"/>
    <cellStyle name="Migliaia 20 4 2 2 2 3" xfId="24628" xr:uid="{00000000-0005-0000-0000-00004F3E0000}"/>
    <cellStyle name="Migliaia 20 4 2 2 3" xfId="16675" xr:uid="{00000000-0005-0000-0000-0000503E0000}"/>
    <cellStyle name="Migliaia 20 4 2 2 4" xfId="21977" xr:uid="{00000000-0005-0000-0000-0000513E0000}"/>
    <cellStyle name="Migliaia 20 4 2 3" xfId="2870" xr:uid="{00000000-0005-0000-0000-0000523E0000}"/>
    <cellStyle name="Migliaia 20 4 2 3 2" xfId="13509" xr:uid="{00000000-0005-0000-0000-0000533E0000}"/>
    <cellStyle name="Migliaia 20 4 2 3 2 2" xfId="19327" xr:uid="{00000000-0005-0000-0000-0000543E0000}"/>
    <cellStyle name="Migliaia 20 4 2 3 2 3" xfId="24629" xr:uid="{00000000-0005-0000-0000-0000553E0000}"/>
    <cellStyle name="Migliaia 20 4 2 3 3" xfId="16676" xr:uid="{00000000-0005-0000-0000-0000563E0000}"/>
    <cellStyle name="Migliaia 20 4 2 3 4" xfId="21978" xr:uid="{00000000-0005-0000-0000-0000573E0000}"/>
    <cellStyle name="Migliaia 20 4 3" xfId="2871" xr:uid="{00000000-0005-0000-0000-0000583E0000}"/>
    <cellStyle name="Migliaia 20 4 3 2" xfId="13510" xr:uid="{00000000-0005-0000-0000-0000593E0000}"/>
    <cellStyle name="Migliaia 20 4 3 2 2" xfId="19328" xr:uid="{00000000-0005-0000-0000-00005A3E0000}"/>
    <cellStyle name="Migliaia 20 4 3 2 3" xfId="24630" xr:uid="{00000000-0005-0000-0000-00005B3E0000}"/>
    <cellStyle name="Migliaia 20 4 3 3" xfId="16677" xr:uid="{00000000-0005-0000-0000-00005C3E0000}"/>
    <cellStyle name="Migliaia 20 4 3 4" xfId="21979" xr:uid="{00000000-0005-0000-0000-00005D3E0000}"/>
    <cellStyle name="Migliaia 20 4 4" xfId="2872" xr:uid="{00000000-0005-0000-0000-00005E3E0000}"/>
    <cellStyle name="Migliaia 20 4 4 2" xfId="13511" xr:uid="{00000000-0005-0000-0000-00005F3E0000}"/>
    <cellStyle name="Migliaia 20 4 4 2 2" xfId="19329" xr:uid="{00000000-0005-0000-0000-0000603E0000}"/>
    <cellStyle name="Migliaia 20 4 4 2 3" xfId="24631" xr:uid="{00000000-0005-0000-0000-0000613E0000}"/>
    <cellStyle name="Migliaia 20 4 4 3" xfId="16678" xr:uid="{00000000-0005-0000-0000-0000623E0000}"/>
    <cellStyle name="Migliaia 20 4 4 4" xfId="21980" xr:uid="{00000000-0005-0000-0000-0000633E0000}"/>
    <cellStyle name="Migliaia 20 4 5" xfId="2873" xr:uid="{00000000-0005-0000-0000-0000643E0000}"/>
    <cellStyle name="Migliaia 20 4 5 2" xfId="13512" xr:uid="{00000000-0005-0000-0000-0000653E0000}"/>
    <cellStyle name="Migliaia 20 4 5 2 2" xfId="19330" xr:uid="{00000000-0005-0000-0000-0000663E0000}"/>
    <cellStyle name="Migliaia 20 4 5 2 3" xfId="24632" xr:uid="{00000000-0005-0000-0000-0000673E0000}"/>
    <cellStyle name="Migliaia 20 4 5 3" xfId="16679" xr:uid="{00000000-0005-0000-0000-0000683E0000}"/>
    <cellStyle name="Migliaia 20 4 5 4" xfId="21981" xr:uid="{00000000-0005-0000-0000-0000693E0000}"/>
    <cellStyle name="Migliaia 20 4 6" xfId="2874" xr:uid="{00000000-0005-0000-0000-00006A3E0000}"/>
    <cellStyle name="Migliaia 20 4 6 2" xfId="13513" xr:uid="{00000000-0005-0000-0000-00006B3E0000}"/>
    <cellStyle name="Migliaia 20 4 6 2 2" xfId="19331" xr:uid="{00000000-0005-0000-0000-00006C3E0000}"/>
    <cellStyle name="Migliaia 20 4 6 2 3" xfId="24633" xr:uid="{00000000-0005-0000-0000-00006D3E0000}"/>
    <cellStyle name="Migliaia 20 4 6 3" xfId="16680" xr:uid="{00000000-0005-0000-0000-00006E3E0000}"/>
    <cellStyle name="Migliaia 20 4 6 4" xfId="21982" xr:uid="{00000000-0005-0000-0000-00006F3E0000}"/>
    <cellStyle name="Migliaia 20 4 7" xfId="2875" xr:uid="{00000000-0005-0000-0000-0000703E0000}"/>
    <cellStyle name="Migliaia 20 4 7 2" xfId="13514" xr:uid="{00000000-0005-0000-0000-0000713E0000}"/>
    <cellStyle name="Migliaia 20 4 7 2 2" xfId="19332" xr:uid="{00000000-0005-0000-0000-0000723E0000}"/>
    <cellStyle name="Migliaia 20 4 7 2 3" xfId="24634" xr:uid="{00000000-0005-0000-0000-0000733E0000}"/>
    <cellStyle name="Migliaia 20 4 7 3" xfId="16681" xr:uid="{00000000-0005-0000-0000-0000743E0000}"/>
    <cellStyle name="Migliaia 20 4 7 4" xfId="21983" xr:uid="{00000000-0005-0000-0000-0000753E0000}"/>
    <cellStyle name="Migliaia 20 5" xfId="2876" xr:uid="{00000000-0005-0000-0000-0000763E0000}"/>
    <cellStyle name="Migliaia 20 5 2" xfId="2877" xr:uid="{00000000-0005-0000-0000-0000773E0000}"/>
    <cellStyle name="Migliaia 20 5 2 2" xfId="13515" xr:uid="{00000000-0005-0000-0000-0000783E0000}"/>
    <cellStyle name="Migliaia 20 5 2 2 2" xfId="19333" xr:uid="{00000000-0005-0000-0000-0000793E0000}"/>
    <cellStyle name="Migliaia 20 5 2 2 3" xfId="24635" xr:uid="{00000000-0005-0000-0000-00007A3E0000}"/>
    <cellStyle name="Migliaia 20 5 2 3" xfId="16682" xr:uid="{00000000-0005-0000-0000-00007B3E0000}"/>
    <cellStyle name="Migliaia 20 5 2 4" xfId="21984" xr:uid="{00000000-0005-0000-0000-00007C3E0000}"/>
    <cellStyle name="Migliaia 20 5 3" xfId="2878" xr:uid="{00000000-0005-0000-0000-00007D3E0000}"/>
    <cellStyle name="Migliaia 20 5 3 2" xfId="13516" xr:uid="{00000000-0005-0000-0000-00007E3E0000}"/>
    <cellStyle name="Migliaia 20 5 3 2 2" xfId="19334" xr:uid="{00000000-0005-0000-0000-00007F3E0000}"/>
    <cellStyle name="Migliaia 20 5 3 2 3" xfId="24636" xr:uid="{00000000-0005-0000-0000-0000803E0000}"/>
    <cellStyle name="Migliaia 20 5 3 3" xfId="16683" xr:uid="{00000000-0005-0000-0000-0000813E0000}"/>
    <cellStyle name="Migliaia 20 5 3 4" xfId="21985" xr:uid="{00000000-0005-0000-0000-0000823E0000}"/>
    <cellStyle name="Migliaia 20 5 4" xfId="2879" xr:uid="{00000000-0005-0000-0000-0000833E0000}"/>
    <cellStyle name="Migliaia 20 5 4 2" xfId="13517" xr:uid="{00000000-0005-0000-0000-0000843E0000}"/>
    <cellStyle name="Migliaia 20 5 4 2 2" xfId="19335" xr:uid="{00000000-0005-0000-0000-0000853E0000}"/>
    <cellStyle name="Migliaia 20 5 4 2 3" xfId="24637" xr:uid="{00000000-0005-0000-0000-0000863E0000}"/>
    <cellStyle name="Migliaia 20 5 4 3" xfId="16684" xr:uid="{00000000-0005-0000-0000-0000873E0000}"/>
    <cellStyle name="Migliaia 20 5 4 4" xfId="21986" xr:uid="{00000000-0005-0000-0000-0000883E0000}"/>
    <cellStyle name="Migliaia 20 5 5" xfId="2880" xr:uid="{00000000-0005-0000-0000-0000893E0000}"/>
    <cellStyle name="Migliaia 20 5 5 2" xfId="13518" xr:uid="{00000000-0005-0000-0000-00008A3E0000}"/>
    <cellStyle name="Migliaia 20 5 5 2 2" xfId="19336" xr:uid="{00000000-0005-0000-0000-00008B3E0000}"/>
    <cellStyle name="Migliaia 20 5 5 2 3" xfId="24638" xr:uid="{00000000-0005-0000-0000-00008C3E0000}"/>
    <cellStyle name="Migliaia 20 5 5 3" xfId="16685" xr:uid="{00000000-0005-0000-0000-00008D3E0000}"/>
    <cellStyle name="Migliaia 20 5 5 4" xfId="21987" xr:uid="{00000000-0005-0000-0000-00008E3E0000}"/>
    <cellStyle name="Migliaia 20 5 6" xfId="2881" xr:uid="{00000000-0005-0000-0000-00008F3E0000}"/>
    <cellStyle name="Migliaia 20 5 6 2" xfId="13519" xr:uid="{00000000-0005-0000-0000-0000903E0000}"/>
    <cellStyle name="Migliaia 20 5 6 2 2" xfId="19337" xr:uid="{00000000-0005-0000-0000-0000913E0000}"/>
    <cellStyle name="Migliaia 20 5 6 2 3" xfId="24639" xr:uid="{00000000-0005-0000-0000-0000923E0000}"/>
    <cellStyle name="Migliaia 20 5 6 3" xfId="16686" xr:uid="{00000000-0005-0000-0000-0000933E0000}"/>
    <cellStyle name="Migliaia 20 5 6 4" xfId="21988" xr:uid="{00000000-0005-0000-0000-0000943E0000}"/>
    <cellStyle name="Migliaia 20 6" xfId="2882" xr:uid="{00000000-0005-0000-0000-0000953E0000}"/>
    <cellStyle name="Migliaia 20 6 2" xfId="12005" xr:uid="{00000000-0005-0000-0000-0000963E0000}"/>
    <cellStyle name="Migliaia 20 6 3" xfId="12006" xr:uid="{00000000-0005-0000-0000-0000973E0000}"/>
    <cellStyle name="Migliaia 20 6 3 2" xfId="15545" xr:uid="{00000000-0005-0000-0000-0000983E0000}"/>
    <cellStyle name="Migliaia 20 6 3 2 2" xfId="20891" xr:uid="{00000000-0005-0000-0000-0000993E0000}"/>
    <cellStyle name="Migliaia 20 6 3 2 3" xfId="26193" xr:uid="{00000000-0005-0000-0000-00009A3E0000}"/>
    <cellStyle name="Migliaia 20 6 3 3" xfId="18240" xr:uid="{00000000-0005-0000-0000-00009B3E0000}"/>
    <cellStyle name="Migliaia 20 6 3 4" xfId="23542" xr:uid="{00000000-0005-0000-0000-00009C3E0000}"/>
    <cellStyle name="Migliaia 20 6 4" xfId="13520" xr:uid="{00000000-0005-0000-0000-00009D3E0000}"/>
    <cellStyle name="Migliaia 20 6 4 2" xfId="19338" xr:uid="{00000000-0005-0000-0000-00009E3E0000}"/>
    <cellStyle name="Migliaia 20 6 4 3" xfId="24640" xr:uid="{00000000-0005-0000-0000-00009F3E0000}"/>
    <cellStyle name="Migliaia 20 6 5" xfId="16687" xr:uid="{00000000-0005-0000-0000-0000A03E0000}"/>
    <cellStyle name="Migliaia 20 6 6" xfId="21989" xr:uid="{00000000-0005-0000-0000-0000A13E0000}"/>
    <cellStyle name="Migliaia 20 7" xfId="2883" xr:uid="{00000000-0005-0000-0000-0000A23E0000}"/>
    <cellStyle name="Migliaia 20 7 2" xfId="12007" xr:uid="{00000000-0005-0000-0000-0000A33E0000}"/>
    <cellStyle name="Migliaia 20 7 2 2" xfId="15546" xr:uid="{00000000-0005-0000-0000-0000A43E0000}"/>
    <cellStyle name="Migliaia 20 7 2 2 2" xfId="20892" xr:uid="{00000000-0005-0000-0000-0000A53E0000}"/>
    <cellStyle name="Migliaia 20 7 2 2 3" xfId="26194" xr:uid="{00000000-0005-0000-0000-0000A63E0000}"/>
    <cellStyle name="Migliaia 20 7 2 3" xfId="18241" xr:uid="{00000000-0005-0000-0000-0000A73E0000}"/>
    <cellStyle name="Migliaia 20 7 2 4" xfId="23543" xr:uid="{00000000-0005-0000-0000-0000A83E0000}"/>
    <cellStyle name="Migliaia 20 7 3" xfId="13521" xr:uid="{00000000-0005-0000-0000-0000A93E0000}"/>
    <cellStyle name="Migliaia 20 7 3 2" xfId="19339" xr:uid="{00000000-0005-0000-0000-0000AA3E0000}"/>
    <cellStyle name="Migliaia 20 7 3 3" xfId="24641" xr:uid="{00000000-0005-0000-0000-0000AB3E0000}"/>
    <cellStyle name="Migliaia 20 7 4" xfId="16688" xr:uid="{00000000-0005-0000-0000-0000AC3E0000}"/>
    <cellStyle name="Migliaia 20 7 5" xfId="21990" xr:uid="{00000000-0005-0000-0000-0000AD3E0000}"/>
    <cellStyle name="Migliaia 20 8" xfId="2884" xr:uid="{00000000-0005-0000-0000-0000AE3E0000}"/>
    <cellStyle name="Migliaia 20 8 2" xfId="12008" xr:uid="{00000000-0005-0000-0000-0000AF3E0000}"/>
    <cellStyle name="Migliaia 20 8 2 2" xfId="15547" xr:uid="{00000000-0005-0000-0000-0000B03E0000}"/>
    <cellStyle name="Migliaia 20 8 2 2 2" xfId="20893" xr:uid="{00000000-0005-0000-0000-0000B13E0000}"/>
    <cellStyle name="Migliaia 20 8 2 2 3" xfId="26195" xr:uid="{00000000-0005-0000-0000-0000B23E0000}"/>
    <cellStyle name="Migliaia 20 8 2 3" xfId="18242" xr:uid="{00000000-0005-0000-0000-0000B33E0000}"/>
    <cellStyle name="Migliaia 20 8 2 4" xfId="23544" xr:uid="{00000000-0005-0000-0000-0000B43E0000}"/>
    <cellStyle name="Migliaia 20 8 3" xfId="13522" xr:uid="{00000000-0005-0000-0000-0000B53E0000}"/>
    <cellStyle name="Migliaia 20 8 3 2" xfId="19340" xr:uid="{00000000-0005-0000-0000-0000B63E0000}"/>
    <cellStyle name="Migliaia 20 8 3 3" xfId="24642" xr:uid="{00000000-0005-0000-0000-0000B73E0000}"/>
    <cellStyle name="Migliaia 20 8 4" xfId="16689" xr:uid="{00000000-0005-0000-0000-0000B83E0000}"/>
    <cellStyle name="Migliaia 20 8 5" xfId="21991" xr:uid="{00000000-0005-0000-0000-0000B93E0000}"/>
    <cellStyle name="Migliaia 20 9" xfId="2885" xr:uid="{00000000-0005-0000-0000-0000BA3E0000}"/>
    <cellStyle name="Migliaia 20 9 2" xfId="13523" xr:uid="{00000000-0005-0000-0000-0000BB3E0000}"/>
    <cellStyle name="Migliaia 20 9 2 2" xfId="19341" xr:uid="{00000000-0005-0000-0000-0000BC3E0000}"/>
    <cellStyle name="Migliaia 20 9 2 3" xfId="24643" xr:uid="{00000000-0005-0000-0000-0000BD3E0000}"/>
    <cellStyle name="Migliaia 20 9 3" xfId="16690" xr:uid="{00000000-0005-0000-0000-0000BE3E0000}"/>
    <cellStyle name="Migliaia 20 9 4" xfId="21992" xr:uid="{00000000-0005-0000-0000-0000BF3E0000}"/>
    <cellStyle name="Migliaia 21" xfId="273" xr:uid="{00000000-0005-0000-0000-0000C03E0000}"/>
    <cellStyle name="Migliaia 21 10" xfId="13524" xr:uid="{00000000-0005-0000-0000-0000C13E0000}"/>
    <cellStyle name="Migliaia 21 10 2" xfId="19342" xr:uid="{00000000-0005-0000-0000-0000C23E0000}"/>
    <cellStyle name="Migliaia 21 10 3" xfId="24644" xr:uid="{00000000-0005-0000-0000-0000C33E0000}"/>
    <cellStyle name="Migliaia 21 11" xfId="16691" xr:uid="{00000000-0005-0000-0000-0000C43E0000}"/>
    <cellStyle name="Migliaia 21 12" xfId="21993" xr:uid="{00000000-0005-0000-0000-0000C53E0000}"/>
    <cellStyle name="Migliaia 21 13" xfId="2886" xr:uid="{00000000-0005-0000-0000-0000C63E0000}"/>
    <cellStyle name="Migliaia 21 2" xfId="274" xr:uid="{00000000-0005-0000-0000-0000C73E0000}"/>
    <cellStyle name="Migliaia 21 2 2" xfId="2888" xr:uid="{00000000-0005-0000-0000-0000C83E0000}"/>
    <cellStyle name="Migliaia 21 2 2 2" xfId="2889" xr:uid="{00000000-0005-0000-0000-0000C93E0000}"/>
    <cellStyle name="Migliaia 21 2 2 2 2" xfId="13525" xr:uid="{00000000-0005-0000-0000-0000CA3E0000}"/>
    <cellStyle name="Migliaia 21 2 2 2 2 2" xfId="19343" xr:uid="{00000000-0005-0000-0000-0000CB3E0000}"/>
    <cellStyle name="Migliaia 21 2 2 2 2 3" xfId="24645" xr:uid="{00000000-0005-0000-0000-0000CC3E0000}"/>
    <cellStyle name="Migliaia 21 2 2 2 3" xfId="16692" xr:uid="{00000000-0005-0000-0000-0000CD3E0000}"/>
    <cellStyle name="Migliaia 21 2 2 2 4" xfId="21994" xr:uid="{00000000-0005-0000-0000-0000CE3E0000}"/>
    <cellStyle name="Migliaia 21 2 2 3" xfId="12009" xr:uid="{00000000-0005-0000-0000-0000CF3E0000}"/>
    <cellStyle name="Migliaia 21 2 2 3 2" xfId="15548" xr:uid="{00000000-0005-0000-0000-0000D03E0000}"/>
    <cellStyle name="Migliaia 21 2 2 3 2 2" xfId="20894" xr:uid="{00000000-0005-0000-0000-0000D13E0000}"/>
    <cellStyle name="Migliaia 21 2 2 3 2 3" xfId="26196" xr:uid="{00000000-0005-0000-0000-0000D23E0000}"/>
    <cellStyle name="Migliaia 21 2 2 3 3" xfId="18243" xr:uid="{00000000-0005-0000-0000-0000D33E0000}"/>
    <cellStyle name="Migliaia 21 2 2 3 4" xfId="23545" xr:uid="{00000000-0005-0000-0000-0000D43E0000}"/>
    <cellStyle name="Migliaia 21 2 3" xfId="2890" xr:uid="{00000000-0005-0000-0000-0000D53E0000}"/>
    <cellStyle name="Migliaia 21 2 3 2" xfId="12010" xr:uid="{00000000-0005-0000-0000-0000D63E0000}"/>
    <cellStyle name="Migliaia 21 2 3 2 2" xfId="15549" xr:uid="{00000000-0005-0000-0000-0000D73E0000}"/>
    <cellStyle name="Migliaia 21 2 3 2 2 2" xfId="20895" xr:uid="{00000000-0005-0000-0000-0000D83E0000}"/>
    <cellStyle name="Migliaia 21 2 3 2 2 3" xfId="26197" xr:uid="{00000000-0005-0000-0000-0000D93E0000}"/>
    <cellStyle name="Migliaia 21 2 3 2 3" xfId="18244" xr:uid="{00000000-0005-0000-0000-0000DA3E0000}"/>
    <cellStyle name="Migliaia 21 2 3 2 4" xfId="23546" xr:uid="{00000000-0005-0000-0000-0000DB3E0000}"/>
    <cellStyle name="Migliaia 21 2 3 3" xfId="13526" xr:uid="{00000000-0005-0000-0000-0000DC3E0000}"/>
    <cellStyle name="Migliaia 21 2 3 3 2" xfId="19344" xr:uid="{00000000-0005-0000-0000-0000DD3E0000}"/>
    <cellStyle name="Migliaia 21 2 3 3 3" xfId="24646" xr:uid="{00000000-0005-0000-0000-0000DE3E0000}"/>
    <cellStyle name="Migliaia 21 2 3 4" xfId="16693" xr:uid="{00000000-0005-0000-0000-0000DF3E0000}"/>
    <cellStyle name="Migliaia 21 2 3 5" xfId="21995" xr:uid="{00000000-0005-0000-0000-0000E03E0000}"/>
    <cellStyle name="Migliaia 21 2 4" xfId="2891" xr:uid="{00000000-0005-0000-0000-0000E13E0000}"/>
    <cellStyle name="Migliaia 21 2 4 2" xfId="13527" xr:uid="{00000000-0005-0000-0000-0000E23E0000}"/>
    <cellStyle name="Migliaia 21 2 4 2 2" xfId="19345" xr:uid="{00000000-0005-0000-0000-0000E33E0000}"/>
    <cellStyle name="Migliaia 21 2 4 2 3" xfId="24647" xr:uid="{00000000-0005-0000-0000-0000E43E0000}"/>
    <cellStyle name="Migliaia 21 2 4 3" xfId="16694" xr:uid="{00000000-0005-0000-0000-0000E53E0000}"/>
    <cellStyle name="Migliaia 21 2 4 4" xfId="21996" xr:uid="{00000000-0005-0000-0000-0000E63E0000}"/>
    <cellStyle name="Migliaia 21 2 5" xfId="2892" xr:uid="{00000000-0005-0000-0000-0000E73E0000}"/>
    <cellStyle name="Migliaia 21 2 5 2" xfId="13528" xr:uid="{00000000-0005-0000-0000-0000E83E0000}"/>
    <cellStyle name="Migliaia 21 2 5 2 2" xfId="19346" xr:uid="{00000000-0005-0000-0000-0000E93E0000}"/>
    <cellStyle name="Migliaia 21 2 5 2 3" xfId="24648" xr:uid="{00000000-0005-0000-0000-0000EA3E0000}"/>
    <cellStyle name="Migliaia 21 2 5 3" xfId="16695" xr:uid="{00000000-0005-0000-0000-0000EB3E0000}"/>
    <cellStyle name="Migliaia 21 2 5 4" xfId="21997" xr:uid="{00000000-0005-0000-0000-0000EC3E0000}"/>
    <cellStyle name="Migliaia 21 2 6" xfId="2893" xr:uid="{00000000-0005-0000-0000-0000ED3E0000}"/>
    <cellStyle name="Migliaia 21 2 6 2" xfId="13529" xr:uid="{00000000-0005-0000-0000-0000EE3E0000}"/>
    <cellStyle name="Migliaia 21 2 6 2 2" xfId="19347" xr:uid="{00000000-0005-0000-0000-0000EF3E0000}"/>
    <cellStyle name="Migliaia 21 2 6 2 3" xfId="24649" xr:uid="{00000000-0005-0000-0000-0000F03E0000}"/>
    <cellStyle name="Migliaia 21 2 6 3" xfId="16696" xr:uid="{00000000-0005-0000-0000-0000F13E0000}"/>
    <cellStyle name="Migliaia 21 2 6 4" xfId="21998" xr:uid="{00000000-0005-0000-0000-0000F23E0000}"/>
    <cellStyle name="Migliaia 21 2 7" xfId="2887" xr:uid="{00000000-0005-0000-0000-0000F33E0000}"/>
    <cellStyle name="Migliaia 21 3" xfId="2894" xr:uid="{00000000-0005-0000-0000-0000F43E0000}"/>
    <cellStyle name="Migliaia 21 3 2" xfId="2895" xr:uid="{00000000-0005-0000-0000-0000F53E0000}"/>
    <cellStyle name="Migliaia 21 3 2 2" xfId="2896" xr:uid="{00000000-0005-0000-0000-0000F63E0000}"/>
    <cellStyle name="Migliaia 21 3 2 2 2" xfId="2897" xr:uid="{00000000-0005-0000-0000-0000F73E0000}"/>
    <cellStyle name="Migliaia 21 3 2 2 2 2" xfId="13530" xr:uid="{00000000-0005-0000-0000-0000F83E0000}"/>
    <cellStyle name="Migliaia 21 3 2 2 2 2 2" xfId="19348" xr:uid="{00000000-0005-0000-0000-0000F93E0000}"/>
    <cellStyle name="Migliaia 21 3 2 2 2 2 3" xfId="24650" xr:uid="{00000000-0005-0000-0000-0000FA3E0000}"/>
    <cellStyle name="Migliaia 21 3 2 2 2 3" xfId="16697" xr:uid="{00000000-0005-0000-0000-0000FB3E0000}"/>
    <cellStyle name="Migliaia 21 3 2 2 2 4" xfId="21999" xr:uid="{00000000-0005-0000-0000-0000FC3E0000}"/>
    <cellStyle name="Migliaia 21 3 2 3" xfId="2898" xr:uid="{00000000-0005-0000-0000-0000FD3E0000}"/>
    <cellStyle name="Migliaia 21 3 2 3 2" xfId="13531" xr:uid="{00000000-0005-0000-0000-0000FE3E0000}"/>
    <cellStyle name="Migliaia 21 3 2 3 2 2" xfId="19349" xr:uid="{00000000-0005-0000-0000-0000FF3E0000}"/>
    <cellStyle name="Migliaia 21 3 2 3 2 3" xfId="24651" xr:uid="{00000000-0005-0000-0000-0000003F0000}"/>
    <cellStyle name="Migliaia 21 3 2 3 3" xfId="16698" xr:uid="{00000000-0005-0000-0000-0000013F0000}"/>
    <cellStyle name="Migliaia 21 3 2 3 4" xfId="22000" xr:uid="{00000000-0005-0000-0000-0000023F0000}"/>
    <cellStyle name="Migliaia 21 3 2 4" xfId="2899" xr:uid="{00000000-0005-0000-0000-0000033F0000}"/>
    <cellStyle name="Migliaia 21 3 2 4 2" xfId="13532" xr:uid="{00000000-0005-0000-0000-0000043F0000}"/>
    <cellStyle name="Migliaia 21 3 2 4 2 2" xfId="19350" xr:uid="{00000000-0005-0000-0000-0000053F0000}"/>
    <cellStyle name="Migliaia 21 3 2 4 2 3" xfId="24652" xr:uid="{00000000-0005-0000-0000-0000063F0000}"/>
    <cellStyle name="Migliaia 21 3 2 4 3" xfId="16699" xr:uid="{00000000-0005-0000-0000-0000073F0000}"/>
    <cellStyle name="Migliaia 21 3 2 4 4" xfId="22001" xr:uid="{00000000-0005-0000-0000-0000083F0000}"/>
    <cellStyle name="Migliaia 21 3 2 5" xfId="2900" xr:uid="{00000000-0005-0000-0000-0000093F0000}"/>
    <cellStyle name="Migliaia 21 3 2 5 2" xfId="13533" xr:uid="{00000000-0005-0000-0000-00000A3F0000}"/>
    <cellStyle name="Migliaia 21 3 2 5 2 2" xfId="19351" xr:uid="{00000000-0005-0000-0000-00000B3F0000}"/>
    <cellStyle name="Migliaia 21 3 2 5 2 3" xfId="24653" xr:uid="{00000000-0005-0000-0000-00000C3F0000}"/>
    <cellStyle name="Migliaia 21 3 2 5 3" xfId="16700" xr:uid="{00000000-0005-0000-0000-00000D3F0000}"/>
    <cellStyle name="Migliaia 21 3 2 5 4" xfId="22002" xr:uid="{00000000-0005-0000-0000-00000E3F0000}"/>
    <cellStyle name="Migliaia 21 3 2 6" xfId="2901" xr:uid="{00000000-0005-0000-0000-00000F3F0000}"/>
    <cellStyle name="Migliaia 21 3 2 6 2" xfId="13534" xr:uid="{00000000-0005-0000-0000-0000103F0000}"/>
    <cellStyle name="Migliaia 21 3 2 6 2 2" xfId="19352" xr:uid="{00000000-0005-0000-0000-0000113F0000}"/>
    <cellStyle name="Migliaia 21 3 2 6 2 3" xfId="24654" xr:uid="{00000000-0005-0000-0000-0000123F0000}"/>
    <cellStyle name="Migliaia 21 3 2 6 3" xfId="16701" xr:uid="{00000000-0005-0000-0000-0000133F0000}"/>
    <cellStyle name="Migliaia 21 3 2 6 4" xfId="22003" xr:uid="{00000000-0005-0000-0000-0000143F0000}"/>
    <cellStyle name="Migliaia 21 3 3" xfId="2902" xr:uid="{00000000-0005-0000-0000-0000153F0000}"/>
    <cellStyle name="Migliaia 21 3 3 2" xfId="2903" xr:uid="{00000000-0005-0000-0000-0000163F0000}"/>
    <cellStyle name="Migliaia 21 3 3 2 2" xfId="13536" xr:uid="{00000000-0005-0000-0000-0000173F0000}"/>
    <cellStyle name="Migliaia 21 3 3 2 2 2" xfId="19354" xr:uid="{00000000-0005-0000-0000-0000183F0000}"/>
    <cellStyle name="Migliaia 21 3 3 2 2 3" xfId="24656" xr:uid="{00000000-0005-0000-0000-0000193F0000}"/>
    <cellStyle name="Migliaia 21 3 3 2 3" xfId="16703" xr:uid="{00000000-0005-0000-0000-00001A3F0000}"/>
    <cellStyle name="Migliaia 21 3 3 2 4" xfId="22005" xr:uid="{00000000-0005-0000-0000-00001B3F0000}"/>
    <cellStyle name="Migliaia 21 3 3 3" xfId="2904" xr:uid="{00000000-0005-0000-0000-00001C3F0000}"/>
    <cellStyle name="Migliaia 21 3 3 3 2" xfId="13537" xr:uid="{00000000-0005-0000-0000-00001D3F0000}"/>
    <cellStyle name="Migliaia 21 3 3 3 2 2" xfId="19355" xr:uid="{00000000-0005-0000-0000-00001E3F0000}"/>
    <cellStyle name="Migliaia 21 3 3 3 2 3" xfId="24657" xr:uid="{00000000-0005-0000-0000-00001F3F0000}"/>
    <cellStyle name="Migliaia 21 3 3 3 3" xfId="16704" xr:uid="{00000000-0005-0000-0000-0000203F0000}"/>
    <cellStyle name="Migliaia 21 3 3 3 4" xfId="22006" xr:uid="{00000000-0005-0000-0000-0000213F0000}"/>
    <cellStyle name="Migliaia 21 3 3 4" xfId="2905" xr:uid="{00000000-0005-0000-0000-0000223F0000}"/>
    <cellStyle name="Migliaia 21 3 3 4 2" xfId="13538" xr:uid="{00000000-0005-0000-0000-0000233F0000}"/>
    <cellStyle name="Migliaia 21 3 3 4 2 2" xfId="19356" xr:uid="{00000000-0005-0000-0000-0000243F0000}"/>
    <cellStyle name="Migliaia 21 3 3 4 2 3" xfId="24658" xr:uid="{00000000-0005-0000-0000-0000253F0000}"/>
    <cellStyle name="Migliaia 21 3 3 4 3" xfId="16705" xr:uid="{00000000-0005-0000-0000-0000263F0000}"/>
    <cellStyle name="Migliaia 21 3 3 4 4" xfId="22007" xr:uid="{00000000-0005-0000-0000-0000273F0000}"/>
    <cellStyle name="Migliaia 21 3 3 5" xfId="2906" xr:uid="{00000000-0005-0000-0000-0000283F0000}"/>
    <cellStyle name="Migliaia 21 3 3 5 2" xfId="13539" xr:uid="{00000000-0005-0000-0000-0000293F0000}"/>
    <cellStyle name="Migliaia 21 3 3 5 2 2" xfId="19357" xr:uid="{00000000-0005-0000-0000-00002A3F0000}"/>
    <cellStyle name="Migliaia 21 3 3 5 2 3" xfId="24659" xr:uid="{00000000-0005-0000-0000-00002B3F0000}"/>
    <cellStyle name="Migliaia 21 3 3 5 3" xfId="16706" xr:uid="{00000000-0005-0000-0000-00002C3F0000}"/>
    <cellStyle name="Migliaia 21 3 3 5 4" xfId="22008" xr:uid="{00000000-0005-0000-0000-00002D3F0000}"/>
    <cellStyle name="Migliaia 21 3 3 6" xfId="13535" xr:uid="{00000000-0005-0000-0000-00002E3F0000}"/>
    <cellStyle name="Migliaia 21 3 3 6 2" xfId="19353" xr:uid="{00000000-0005-0000-0000-00002F3F0000}"/>
    <cellStyle name="Migliaia 21 3 3 6 3" xfId="24655" xr:uid="{00000000-0005-0000-0000-0000303F0000}"/>
    <cellStyle name="Migliaia 21 3 3 7" xfId="16702" xr:uid="{00000000-0005-0000-0000-0000313F0000}"/>
    <cellStyle name="Migliaia 21 3 3 8" xfId="22004" xr:uid="{00000000-0005-0000-0000-0000323F0000}"/>
    <cellStyle name="Migliaia 21 3 4" xfId="2907" xr:uid="{00000000-0005-0000-0000-0000333F0000}"/>
    <cellStyle name="Migliaia 21 3 4 2" xfId="12011" xr:uid="{00000000-0005-0000-0000-0000343F0000}"/>
    <cellStyle name="Migliaia 21 3 4 3" xfId="12012" xr:uid="{00000000-0005-0000-0000-0000353F0000}"/>
    <cellStyle name="Migliaia 21 3 4 3 2" xfId="15550" xr:uid="{00000000-0005-0000-0000-0000363F0000}"/>
    <cellStyle name="Migliaia 21 3 4 3 2 2" xfId="20896" xr:uid="{00000000-0005-0000-0000-0000373F0000}"/>
    <cellStyle name="Migliaia 21 3 4 3 2 3" xfId="26198" xr:uid="{00000000-0005-0000-0000-0000383F0000}"/>
    <cellStyle name="Migliaia 21 3 4 3 3" xfId="18245" xr:uid="{00000000-0005-0000-0000-0000393F0000}"/>
    <cellStyle name="Migliaia 21 3 4 3 4" xfId="23547" xr:uid="{00000000-0005-0000-0000-00003A3F0000}"/>
    <cellStyle name="Migliaia 21 3 4 4" xfId="13540" xr:uid="{00000000-0005-0000-0000-00003B3F0000}"/>
    <cellStyle name="Migliaia 21 3 4 4 2" xfId="19358" xr:uid="{00000000-0005-0000-0000-00003C3F0000}"/>
    <cellStyle name="Migliaia 21 3 4 4 3" xfId="24660" xr:uid="{00000000-0005-0000-0000-00003D3F0000}"/>
    <cellStyle name="Migliaia 21 3 4 5" xfId="16707" xr:uid="{00000000-0005-0000-0000-00003E3F0000}"/>
    <cellStyle name="Migliaia 21 3 4 6" xfId="22009" xr:uid="{00000000-0005-0000-0000-00003F3F0000}"/>
    <cellStyle name="Migliaia 21 3 5" xfId="2908" xr:uid="{00000000-0005-0000-0000-0000403F0000}"/>
    <cellStyle name="Migliaia 21 3 5 2" xfId="12013" xr:uid="{00000000-0005-0000-0000-0000413F0000}"/>
    <cellStyle name="Migliaia 21 3 5 2 2" xfId="15551" xr:uid="{00000000-0005-0000-0000-0000423F0000}"/>
    <cellStyle name="Migliaia 21 3 5 2 2 2" xfId="20897" xr:uid="{00000000-0005-0000-0000-0000433F0000}"/>
    <cellStyle name="Migliaia 21 3 5 2 2 3" xfId="26199" xr:uid="{00000000-0005-0000-0000-0000443F0000}"/>
    <cellStyle name="Migliaia 21 3 5 2 3" xfId="18246" xr:uid="{00000000-0005-0000-0000-0000453F0000}"/>
    <cellStyle name="Migliaia 21 3 5 2 4" xfId="23548" xr:uid="{00000000-0005-0000-0000-0000463F0000}"/>
    <cellStyle name="Migliaia 21 3 5 3" xfId="13541" xr:uid="{00000000-0005-0000-0000-0000473F0000}"/>
    <cellStyle name="Migliaia 21 3 5 3 2" xfId="19359" xr:uid="{00000000-0005-0000-0000-0000483F0000}"/>
    <cellStyle name="Migliaia 21 3 5 3 3" xfId="24661" xr:uid="{00000000-0005-0000-0000-0000493F0000}"/>
    <cellStyle name="Migliaia 21 3 5 4" xfId="16708" xr:uid="{00000000-0005-0000-0000-00004A3F0000}"/>
    <cellStyle name="Migliaia 21 3 5 5" xfId="22010" xr:uid="{00000000-0005-0000-0000-00004B3F0000}"/>
    <cellStyle name="Migliaia 21 3 6" xfId="2909" xr:uid="{00000000-0005-0000-0000-00004C3F0000}"/>
    <cellStyle name="Migliaia 21 3 6 2" xfId="13542" xr:uid="{00000000-0005-0000-0000-00004D3F0000}"/>
    <cellStyle name="Migliaia 21 3 6 2 2" xfId="19360" xr:uid="{00000000-0005-0000-0000-00004E3F0000}"/>
    <cellStyle name="Migliaia 21 3 6 2 3" xfId="24662" xr:uid="{00000000-0005-0000-0000-00004F3F0000}"/>
    <cellStyle name="Migliaia 21 3 6 3" xfId="16709" xr:uid="{00000000-0005-0000-0000-0000503F0000}"/>
    <cellStyle name="Migliaia 21 3 6 4" xfId="22011" xr:uid="{00000000-0005-0000-0000-0000513F0000}"/>
    <cellStyle name="Migliaia 21 3 7" xfId="2910" xr:uid="{00000000-0005-0000-0000-0000523F0000}"/>
    <cellStyle name="Migliaia 21 3 7 2" xfId="13543" xr:uid="{00000000-0005-0000-0000-0000533F0000}"/>
    <cellStyle name="Migliaia 21 3 7 2 2" xfId="19361" xr:uid="{00000000-0005-0000-0000-0000543F0000}"/>
    <cellStyle name="Migliaia 21 3 7 2 3" xfId="24663" xr:uid="{00000000-0005-0000-0000-0000553F0000}"/>
    <cellStyle name="Migliaia 21 3 7 3" xfId="16710" xr:uid="{00000000-0005-0000-0000-0000563F0000}"/>
    <cellStyle name="Migliaia 21 3 7 4" xfId="22012" xr:uid="{00000000-0005-0000-0000-0000573F0000}"/>
    <cellStyle name="Migliaia 21 3 8" xfId="2911" xr:uid="{00000000-0005-0000-0000-0000583F0000}"/>
    <cellStyle name="Migliaia 21 3 8 2" xfId="13544" xr:uid="{00000000-0005-0000-0000-0000593F0000}"/>
    <cellStyle name="Migliaia 21 3 8 2 2" xfId="19362" xr:uid="{00000000-0005-0000-0000-00005A3F0000}"/>
    <cellStyle name="Migliaia 21 3 8 2 3" xfId="24664" xr:uid="{00000000-0005-0000-0000-00005B3F0000}"/>
    <cellStyle name="Migliaia 21 3 8 3" xfId="16711" xr:uid="{00000000-0005-0000-0000-00005C3F0000}"/>
    <cellStyle name="Migliaia 21 3 8 4" xfId="22013" xr:uid="{00000000-0005-0000-0000-00005D3F0000}"/>
    <cellStyle name="Migliaia 21 4" xfId="2912" xr:uid="{00000000-0005-0000-0000-00005E3F0000}"/>
    <cellStyle name="Migliaia 21 4 2" xfId="2913" xr:uid="{00000000-0005-0000-0000-00005F3F0000}"/>
    <cellStyle name="Migliaia 21 4 2 2" xfId="2914" xr:uid="{00000000-0005-0000-0000-0000603F0000}"/>
    <cellStyle name="Migliaia 21 4 2 2 2" xfId="13545" xr:uid="{00000000-0005-0000-0000-0000613F0000}"/>
    <cellStyle name="Migliaia 21 4 2 2 2 2" xfId="19363" xr:uid="{00000000-0005-0000-0000-0000623F0000}"/>
    <cellStyle name="Migliaia 21 4 2 2 2 3" xfId="24665" xr:uid="{00000000-0005-0000-0000-0000633F0000}"/>
    <cellStyle name="Migliaia 21 4 2 2 3" xfId="16712" xr:uid="{00000000-0005-0000-0000-0000643F0000}"/>
    <cellStyle name="Migliaia 21 4 2 2 4" xfId="22014" xr:uid="{00000000-0005-0000-0000-0000653F0000}"/>
    <cellStyle name="Migliaia 21 4 2 3" xfId="2915" xr:uid="{00000000-0005-0000-0000-0000663F0000}"/>
    <cellStyle name="Migliaia 21 4 2 3 2" xfId="13546" xr:uid="{00000000-0005-0000-0000-0000673F0000}"/>
    <cellStyle name="Migliaia 21 4 2 3 2 2" xfId="19364" xr:uid="{00000000-0005-0000-0000-0000683F0000}"/>
    <cellStyle name="Migliaia 21 4 2 3 2 3" xfId="24666" xr:uid="{00000000-0005-0000-0000-0000693F0000}"/>
    <cellStyle name="Migliaia 21 4 2 3 3" xfId="16713" xr:uid="{00000000-0005-0000-0000-00006A3F0000}"/>
    <cellStyle name="Migliaia 21 4 2 3 4" xfId="22015" xr:uid="{00000000-0005-0000-0000-00006B3F0000}"/>
    <cellStyle name="Migliaia 21 4 3" xfId="2916" xr:uid="{00000000-0005-0000-0000-00006C3F0000}"/>
    <cellStyle name="Migliaia 21 4 3 2" xfId="13547" xr:uid="{00000000-0005-0000-0000-00006D3F0000}"/>
    <cellStyle name="Migliaia 21 4 3 2 2" xfId="19365" xr:uid="{00000000-0005-0000-0000-00006E3F0000}"/>
    <cellStyle name="Migliaia 21 4 3 2 3" xfId="24667" xr:uid="{00000000-0005-0000-0000-00006F3F0000}"/>
    <cellStyle name="Migliaia 21 4 3 3" xfId="16714" xr:uid="{00000000-0005-0000-0000-0000703F0000}"/>
    <cellStyle name="Migliaia 21 4 3 4" xfId="22016" xr:uid="{00000000-0005-0000-0000-0000713F0000}"/>
    <cellStyle name="Migliaia 21 4 4" xfId="2917" xr:uid="{00000000-0005-0000-0000-0000723F0000}"/>
    <cellStyle name="Migliaia 21 4 4 2" xfId="13548" xr:uid="{00000000-0005-0000-0000-0000733F0000}"/>
    <cellStyle name="Migliaia 21 4 4 2 2" xfId="19366" xr:uid="{00000000-0005-0000-0000-0000743F0000}"/>
    <cellStyle name="Migliaia 21 4 4 2 3" xfId="24668" xr:uid="{00000000-0005-0000-0000-0000753F0000}"/>
    <cellStyle name="Migliaia 21 4 4 3" xfId="16715" xr:uid="{00000000-0005-0000-0000-0000763F0000}"/>
    <cellStyle name="Migliaia 21 4 4 4" xfId="22017" xr:uid="{00000000-0005-0000-0000-0000773F0000}"/>
    <cellStyle name="Migliaia 21 4 5" xfId="2918" xr:uid="{00000000-0005-0000-0000-0000783F0000}"/>
    <cellStyle name="Migliaia 21 4 5 2" xfId="13549" xr:uid="{00000000-0005-0000-0000-0000793F0000}"/>
    <cellStyle name="Migliaia 21 4 5 2 2" xfId="19367" xr:uid="{00000000-0005-0000-0000-00007A3F0000}"/>
    <cellStyle name="Migliaia 21 4 5 2 3" xfId="24669" xr:uid="{00000000-0005-0000-0000-00007B3F0000}"/>
    <cellStyle name="Migliaia 21 4 5 3" xfId="16716" xr:uid="{00000000-0005-0000-0000-00007C3F0000}"/>
    <cellStyle name="Migliaia 21 4 5 4" xfId="22018" xr:uid="{00000000-0005-0000-0000-00007D3F0000}"/>
    <cellStyle name="Migliaia 21 4 6" xfId="2919" xr:uid="{00000000-0005-0000-0000-00007E3F0000}"/>
    <cellStyle name="Migliaia 21 4 6 2" xfId="13550" xr:uid="{00000000-0005-0000-0000-00007F3F0000}"/>
    <cellStyle name="Migliaia 21 4 6 2 2" xfId="19368" xr:uid="{00000000-0005-0000-0000-0000803F0000}"/>
    <cellStyle name="Migliaia 21 4 6 2 3" xfId="24670" xr:uid="{00000000-0005-0000-0000-0000813F0000}"/>
    <cellStyle name="Migliaia 21 4 6 3" xfId="16717" xr:uid="{00000000-0005-0000-0000-0000823F0000}"/>
    <cellStyle name="Migliaia 21 4 6 4" xfId="22019" xr:uid="{00000000-0005-0000-0000-0000833F0000}"/>
    <cellStyle name="Migliaia 21 4 7" xfId="2920" xr:uid="{00000000-0005-0000-0000-0000843F0000}"/>
    <cellStyle name="Migliaia 21 4 7 2" xfId="13551" xr:uid="{00000000-0005-0000-0000-0000853F0000}"/>
    <cellStyle name="Migliaia 21 4 7 2 2" xfId="19369" xr:uid="{00000000-0005-0000-0000-0000863F0000}"/>
    <cellStyle name="Migliaia 21 4 7 2 3" xfId="24671" xr:uid="{00000000-0005-0000-0000-0000873F0000}"/>
    <cellStyle name="Migliaia 21 4 7 3" xfId="16718" xr:uid="{00000000-0005-0000-0000-0000883F0000}"/>
    <cellStyle name="Migliaia 21 4 7 4" xfId="22020" xr:uid="{00000000-0005-0000-0000-0000893F0000}"/>
    <cellStyle name="Migliaia 21 5" xfId="2921" xr:uid="{00000000-0005-0000-0000-00008A3F0000}"/>
    <cellStyle name="Migliaia 21 5 2" xfId="2922" xr:uid="{00000000-0005-0000-0000-00008B3F0000}"/>
    <cellStyle name="Migliaia 21 5 2 2" xfId="13552" xr:uid="{00000000-0005-0000-0000-00008C3F0000}"/>
    <cellStyle name="Migliaia 21 5 2 2 2" xfId="19370" xr:uid="{00000000-0005-0000-0000-00008D3F0000}"/>
    <cellStyle name="Migliaia 21 5 2 2 3" xfId="24672" xr:uid="{00000000-0005-0000-0000-00008E3F0000}"/>
    <cellStyle name="Migliaia 21 5 2 3" xfId="16719" xr:uid="{00000000-0005-0000-0000-00008F3F0000}"/>
    <cellStyle name="Migliaia 21 5 2 4" xfId="22021" xr:uid="{00000000-0005-0000-0000-0000903F0000}"/>
    <cellStyle name="Migliaia 21 5 3" xfId="2923" xr:uid="{00000000-0005-0000-0000-0000913F0000}"/>
    <cellStyle name="Migliaia 21 5 3 2" xfId="13553" xr:uid="{00000000-0005-0000-0000-0000923F0000}"/>
    <cellStyle name="Migliaia 21 5 3 2 2" xfId="19371" xr:uid="{00000000-0005-0000-0000-0000933F0000}"/>
    <cellStyle name="Migliaia 21 5 3 2 3" xfId="24673" xr:uid="{00000000-0005-0000-0000-0000943F0000}"/>
    <cellStyle name="Migliaia 21 5 3 3" xfId="16720" xr:uid="{00000000-0005-0000-0000-0000953F0000}"/>
    <cellStyle name="Migliaia 21 5 3 4" xfId="22022" xr:uid="{00000000-0005-0000-0000-0000963F0000}"/>
    <cellStyle name="Migliaia 21 5 4" xfId="2924" xr:uid="{00000000-0005-0000-0000-0000973F0000}"/>
    <cellStyle name="Migliaia 21 5 4 2" xfId="13554" xr:uid="{00000000-0005-0000-0000-0000983F0000}"/>
    <cellStyle name="Migliaia 21 5 4 2 2" xfId="19372" xr:uid="{00000000-0005-0000-0000-0000993F0000}"/>
    <cellStyle name="Migliaia 21 5 4 2 3" xfId="24674" xr:uid="{00000000-0005-0000-0000-00009A3F0000}"/>
    <cellStyle name="Migliaia 21 5 4 3" xfId="16721" xr:uid="{00000000-0005-0000-0000-00009B3F0000}"/>
    <cellStyle name="Migliaia 21 5 4 4" xfId="22023" xr:uid="{00000000-0005-0000-0000-00009C3F0000}"/>
    <cellStyle name="Migliaia 21 5 5" xfId="2925" xr:uid="{00000000-0005-0000-0000-00009D3F0000}"/>
    <cellStyle name="Migliaia 21 5 5 2" xfId="13555" xr:uid="{00000000-0005-0000-0000-00009E3F0000}"/>
    <cellStyle name="Migliaia 21 5 5 2 2" xfId="19373" xr:uid="{00000000-0005-0000-0000-00009F3F0000}"/>
    <cellStyle name="Migliaia 21 5 5 2 3" xfId="24675" xr:uid="{00000000-0005-0000-0000-0000A03F0000}"/>
    <cellStyle name="Migliaia 21 5 5 3" xfId="16722" xr:uid="{00000000-0005-0000-0000-0000A13F0000}"/>
    <cellStyle name="Migliaia 21 5 5 4" xfId="22024" xr:uid="{00000000-0005-0000-0000-0000A23F0000}"/>
    <cellStyle name="Migliaia 21 5 6" xfId="2926" xr:uid="{00000000-0005-0000-0000-0000A33F0000}"/>
    <cellStyle name="Migliaia 21 5 6 2" xfId="13556" xr:uid="{00000000-0005-0000-0000-0000A43F0000}"/>
    <cellStyle name="Migliaia 21 5 6 2 2" xfId="19374" xr:uid="{00000000-0005-0000-0000-0000A53F0000}"/>
    <cellStyle name="Migliaia 21 5 6 2 3" xfId="24676" xr:uid="{00000000-0005-0000-0000-0000A63F0000}"/>
    <cellStyle name="Migliaia 21 5 6 3" xfId="16723" xr:uid="{00000000-0005-0000-0000-0000A73F0000}"/>
    <cellStyle name="Migliaia 21 5 6 4" xfId="22025" xr:uid="{00000000-0005-0000-0000-0000A83F0000}"/>
    <cellStyle name="Migliaia 21 6" xfId="2927" xr:uid="{00000000-0005-0000-0000-0000A93F0000}"/>
    <cellStyle name="Migliaia 21 6 2" xfId="12014" xr:uid="{00000000-0005-0000-0000-0000AA3F0000}"/>
    <cellStyle name="Migliaia 21 6 3" xfId="12015" xr:uid="{00000000-0005-0000-0000-0000AB3F0000}"/>
    <cellStyle name="Migliaia 21 6 3 2" xfId="15552" xr:uid="{00000000-0005-0000-0000-0000AC3F0000}"/>
    <cellStyle name="Migliaia 21 6 3 2 2" xfId="20898" xr:uid="{00000000-0005-0000-0000-0000AD3F0000}"/>
    <cellStyle name="Migliaia 21 6 3 2 3" xfId="26200" xr:uid="{00000000-0005-0000-0000-0000AE3F0000}"/>
    <cellStyle name="Migliaia 21 6 3 3" xfId="18247" xr:uid="{00000000-0005-0000-0000-0000AF3F0000}"/>
    <cellStyle name="Migliaia 21 6 3 4" xfId="23549" xr:uid="{00000000-0005-0000-0000-0000B03F0000}"/>
    <cellStyle name="Migliaia 21 6 4" xfId="13557" xr:uid="{00000000-0005-0000-0000-0000B13F0000}"/>
    <cellStyle name="Migliaia 21 6 4 2" xfId="19375" xr:uid="{00000000-0005-0000-0000-0000B23F0000}"/>
    <cellStyle name="Migliaia 21 6 4 3" xfId="24677" xr:uid="{00000000-0005-0000-0000-0000B33F0000}"/>
    <cellStyle name="Migliaia 21 6 5" xfId="16724" xr:uid="{00000000-0005-0000-0000-0000B43F0000}"/>
    <cellStyle name="Migliaia 21 6 6" xfId="22026" xr:uid="{00000000-0005-0000-0000-0000B53F0000}"/>
    <cellStyle name="Migliaia 21 7" xfId="2928" xr:uid="{00000000-0005-0000-0000-0000B63F0000}"/>
    <cellStyle name="Migliaia 21 7 2" xfId="12016" xr:uid="{00000000-0005-0000-0000-0000B73F0000}"/>
    <cellStyle name="Migliaia 21 7 2 2" xfId="15553" xr:uid="{00000000-0005-0000-0000-0000B83F0000}"/>
    <cellStyle name="Migliaia 21 7 2 2 2" xfId="20899" xr:uid="{00000000-0005-0000-0000-0000B93F0000}"/>
    <cellStyle name="Migliaia 21 7 2 2 3" xfId="26201" xr:uid="{00000000-0005-0000-0000-0000BA3F0000}"/>
    <cellStyle name="Migliaia 21 7 2 3" xfId="18248" xr:uid="{00000000-0005-0000-0000-0000BB3F0000}"/>
    <cellStyle name="Migliaia 21 7 2 4" xfId="23550" xr:uid="{00000000-0005-0000-0000-0000BC3F0000}"/>
    <cellStyle name="Migliaia 21 7 3" xfId="13558" xr:uid="{00000000-0005-0000-0000-0000BD3F0000}"/>
    <cellStyle name="Migliaia 21 7 3 2" xfId="19376" xr:uid="{00000000-0005-0000-0000-0000BE3F0000}"/>
    <cellStyle name="Migliaia 21 7 3 3" xfId="24678" xr:uid="{00000000-0005-0000-0000-0000BF3F0000}"/>
    <cellStyle name="Migliaia 21 7 4" xfId="16725" xr:uid="{00000000-0005-0000-0000-0000C03F0000}"/>
    <cellStyle name="Migliaia 21 7 5" xfId="22027" xr:uid="{00000000-0005-0000-0000-0000C13F0000}"/>
    <cellStyle name="Migliaia 21 8" xfId="2929" xr:uid="{00000000-0005-0000-0000-0000C23F0000}"/>
    <cellStyle name="Migliaia 21 8 2" xfId="12017" xr:uid="{00000000-0005-0000-0000-0000C33F0000}"/>
    <cellStyle name="Migliaia 21 8 2 2" xfId="15554" xr:uid="{00000000-0005-0000-0000-0000C43F0000}"/>
    <cellStyle name="Migliaia 21 8 2 2 2" xfId="20900" xr:uid="{00000000-0005-0000-0000-0000C53F0000}"/>
    <cellStyle name="Migliaia 21 8 2 2 3" xfId="26202" xr:uid="{00000000-0005-0000-0000-0000C63F0000}"/>
    <cellStyle name="Migliaia 21 8 2 3" xfId="18249" xr:uid="{00000000-0005-0000-0000-0000C73F0000}"/>
    <cellStyle name="Migliaia 21 8 2 4" xfId="23551" xr:uid="{00000000-0005-0000-0000-0000C83F0000}"/>
    <cellStyle name="Migliaia 21 8 3" xfId="13559" xr:uid="{00000000-0005-0000-0000-0000C93F0000}"/>
    <cellStyle name="Migliaia 21 8 3 2" xfId="19377" xr:uid="{00000000-0005-0000-0000-0000CA3F0000}"/>
    <cellStyle name="Migliaia 21 8 3 3" xfId="24679" xr:uid="{00000000-0005-0000-0000-0000CB3F0000}"/>
    <cellStyle name="Migliaia 21 8 4" xfId="16726" xr:uid="{00000000-0005-0000-0000-0000CC3F0000}"/>
    <cellStyle name="Migliaia 21 8 5" xfId="22028" xr:uid="{00000000-0005-0000-0000-0000CD3F0000}"/>
    <cellStyle name="Migliaia 21 9" xfId="2930" xr:uid="{00000000-0005-0000-0000-0000CE3F0000}"/>
    <cellStyle name="Migliaia 21 9 2" xfId="13560" xr:uid="{00000000-0005-0000-0000-0000CF3F0000}"/>
    <cellStyle name="Migliaia 21 9 2 2" xfId="19378" xr:uid="{00000000-0005-0000-0000-0000D03F0000}"/>
    <cellStyle name="Migliaia 21 9 2 3" xfId="24680" xr:uid="{00000000-0005-0000-0000-0000D13F0000}"/>
    <cellStyle name="Migliaia 21 9 3" xfId="16727" xr:uid="{00000000-0005-0000-0000-0000D23F0000}"/>
    <cellStyle name="Migliaia 21 9 4" xfId="22029" xr:uid="{00000000-0005-0000-0000-0000D33F0000}"/>
    <cellStyle name="Migliaia 22" xfId="275" xr:uid="{00000000-0005-0000-0000-0000D43F0000}"/>
    <cellStyle name="Migliaia 22 10" xfId="13561" xr:uid="{00000000-0005-0000-0000-0000D53F0000}"/>
    <cellStyle name="Migliaia 22 10 2" xfId="19379" xr:uid="{00000000-0005-0000-0000-0000D63F0000}"/>
    <cellStyle name="Migliaia 22 10 3" xfId="24681" xr:uid="{00000000-0005-0000-0000-0000D73F0000}"/>
    <cellStyle name="Migliaia 22 11" xfId="16728" xr:uid="{00000000-0005-0000-0000-0000D83F0000}"/>
    <cellStyle name="Migliaia 22 12" xfId="22030" xr:uid="{00000000-0005-0000-0000-0000D93F0000}"/>
    <cellStyle name="Migliaia 22 13" xfId="2931" xr:uid="{00000000-0005-0000-0000-0000DA3F0000}"/>
    <cellStyle name="Migliaia 22 2" xfId="276" xr:uid="{00000000-0005-0000-0000-0000DB3F0000}"/>
    <cellStyle name="Migliaia 22 2 2" xfId="2933" xr:uid="{00000000-0005-0000-0000-0000DC3F0000}"/>
    <cellStyle name="Migliaia 22 2 2 2" xfId="2934" xr:uid="{00000000-0005-0000-0000-0000DD3F0000}"/>
    <cellStyle name="Migliaia 22 2 2 2 2" xfId="13562" xr:uid="{00000000-0005-0000-0000-0000DE3F0000}"/>
    <cellStyle name="Migliaia 22 2 2 2 2 2" xfId="19380" xr:uid="{00000000-0005-0000-0000-0000DF3F0000}"/>
    <cellStyle name="Migliaia 22 2 2 2 2 3" xfId="24682" xr:uid="{00000000-0005-0000-0000-0000E03F0000}"/>
    <cellStyle name="Migliaia 22 2 2 2 3" xfId="16729" xr:uid="{00000000-0005-0000-0000-0000E13F0000}"/>
    <cellStyle name="Migliaia 22 2 2 2 4" xfId="22031" xr:uid="{00000000-0005-0000-0000-0000E23F0000}"/>
    <cellStyle name="Migliaia 22 2 2 3" xfId="12018" xr:uid="{00000000-0005-0000-0000-0000E33F0000}"/>
    <cellStyle name="Migliaia 22 2 2 3 2" xfId="15555" xr:uid="{00000000-0005-0000-0000-0000E43F0000}"/>
    <cellStyle name="Migliaia 22 2 2 3 2 2" xfId="20901" xr:uid="{00000000-0005-0000-0000-0000E53F0000}"/>
    <cellStyle name="Migliaia 22 2 2 3 2 3" xfId="26203" xr:uid="{00000000-0005-0000-0000-0000E63F0000}"/>
    <cellStyle name="Migliaia 22 2 2 3 3" xfId="18250" xr:uid="{00000000-0005-0000-0000-0000E73F0000}"/>
    <cellStyle name="Migliaia 22 2 2 3 4" xfId="23552" xr:uid="{00000000-0005-0000-0000-0000E83F0000}"/>
    <cellStyle name="Migliaia 22 2 3" xfId="2935" xr:uid="{00000000-0005-0000-0000-0000E93F0000}"/>
    <cellStyle name="Migliaia 22 2 3 2" xfId="12019" xr:uid="{00000000-0005-0000-0000-0000EA3F0000}"/>
    <cellStyle name="Migliaia 22 2 3 2 2" xfId="15556" xr:uid="{00000000-0005-0000-0000-0000EB3F0000}"/>
    <cellStyle name="Migliaia 22 2 3 2 2 2" xfId="20902" xr:uid="{00000000-0005-0000-0000-0000EC3F0000}"/>
    <cellStyle name="Migliaia 22 2 3 2 2 3" xfId="26204" xr:uid="{00000000-0005-0000-0000-0000ED3F0000}"/>
    <cellStyle name="Migliaia 22 2 3 2 3" xfId="18251" xr:uid="{00000000-0005-0000-0000-0000EE3F0000}"/>
    <cellStyle name="Migliaia 22 2 3 2 4" xfId="23553" xr:uid="{00000000-0005-0000-0000-0000EF3F0000}"/>
    <cellStyle name="Migliaia 22 2 3 3" xfId="13563" xr:uid="{00000000-0005-0000-0000-0000F03F0000}"/>
    <cellStyle name="Migliaia 22 2 3 3 2" xfId="19381" xr:uid="{00000000-0005-0000-0000-0000F13F0000}"/>
    <cellStyle name="Migliaia 22 2 3 3 3" xfId="24683" xr:uid="{00000000-0005-0000-0000-0000F23F0000}"/>
    <cellStyle name="Migliaia 22 2 3 4" xfId="16730" xr:uid="{00000000-0005-0000-0000-0000F33F0000}"/>
    <cellStyle name="Migliaia 22 2 3 5" xfId="22032" xr:uid="{00000000-0005-0000-0000-0000F43F0000}"/>
    <cellStyle name="Migliaia 22 2 4" xfId="2936" xr:uid="{00000000-0005-0000-0000-0000F53F0000}"/>
    <cellStyle name="Migliaia 22 2 4 2" xfId="13564" xr:uid="{00000000-0005-0000-0000-0000F63F0000}"/>
    <cellStyle name="Migliaia 22 2 4 2 2" xfId="19382" xr:uid="{00000000-0005-0000-0000-0000F73F0000}"/>
    <cellStyle name="Migliaia 22 2 4 2 3" xfId="24684" xr:uid="{00000000-0005-0000-0000-0000F83F0000}"/>
    <cellStyle name="Migliaia 22 2 4 3" xfId="16731" xr:uid="{00000000-0005-0000-0000-0000F93F0000}"/>
    <cellStyle name="Migliaia 22 2 4 4" xfId="22033" xr:uid="{00000000-0005-0000-0000-0000FA3F0000}"/>
    <cellStyle name="Migliaia 22 2 5" xfId="2937" xr:uid="{00000000-0005-0000-0000-0000FB3F0000}"/>
    <cellStyle name="Migliaia 22 2 5 2" xfId="13565" xr:uid="{00000000-0005-0000-0000-0000FC3F0000}"/>
    <cellStyle name="Migliaia 22 2 5 2 2" xfId="19383" xr:uid="{00000000-0005-0000-0000-0000FD3F0000}"/>
    <cellStyle name="Migliaia 22 2 5 2 3" xfId="24685" xr:uid="{00000000-0005-0000-0000-0000FE3F0000}"/>
    <cellStyle name="Migliaia 22 2 5 3" xfId="16732" xr:uid="{00000000-0005-0000-0000-0000FF3F0000}"/>
    <cellStyle name="Migliaia 22 2 5 4" xfId="22034" xr:uid="{00000000-0005-0000-0000-000000400000}"/>
    <cellStyle name="Migliaia 22 2 6" xfId="2938" xr:uid="{00000000-0005-0000-0000-000001400000}"/>
    <cellStyle name="Migliaia 22 2 6 2" xfId="13566" xr:uid="{00000000-0005-0000-0000-000002400000}"/>
    <cellStyle name="Migliaia 22 2 6 2 2" xfId="19384" xr:uid="{00000000-0005-0000-0000-000003400000}"/>
    <cellStyle name="Migliaia 22 2 6 2 3" xfId="24686" xr:uid="{00000000-0005-0000-0000-000004400000}"/>
    <cellStyle name="Migliaia 22 2 6 3" xfId="16733" xr:uid="{00000000-0005-0000-0000-000005400000}"/>
    <cellStyle name="Migliaia 22 2 6 4" xfId="22035" xr:uid="{00000000-0005-0000-0000-000006400000}"/>
    <cellStyle name="Migliaia 22 2 7" xfId="2932" xr:uid="{00000000-0005-0000-0000-000007400000}"/>
    <cellStyle name="Migliaia 22 3" xfId="2939" xr:uid="{00000000-0005-0000-0000-000008400000}"/>
    <cellStyle name="Migliaia 22 3 2" xfId="2940" xr:uid="{00000000-0005-0000-0000-000009400000}"/>
    <cellStyle name="Migliaia 22 3 2 2" xfId="2941" xr:uid="{00000000-0005-0000-0000-00000A400000}"/>
    <cellStyle name="Migliaia 22 3 2 2 2" xfId="2942" xr:uid="{00000000-0005-0000-0000-00000B400000}"/>
    <cellStyle name="Migliaia 22 3 2 2 2 2" xfId="13567" xr:uid="{00000000-0005-0000-0000-00000C400000}"/>
    <cellStyle name="Migliaia 22 3 2 2 2 2 2" xfId="19385" xr:uid="{00000000-0005-0000-0000-00000D400000}"/>
    <cellStyle name="Migliaia 22 3 2 2 2 2 3" xfId="24687" xr:uid="{00000000-0005-0000-0000-00000E400000}"/>
    <cellStyle name="Migliaia 22 3 2 2 2 3" xfId="16734" xr:uid="{00000000-0005-0000-0000-00000F400000}"/>
    <cellStyle name="Migliaia 22 3 2 2 2 4" xfId="22036" xr:uid="{00000000-0005-0000-0000-000010400000}"/>
    <cellStyle name="Migliaia 22 3 2 3" xfId="2943" xr:uid="{00000000-0005-0000-0000-000011400000}"/>
    <cellStyle name="Migliaia 22 3 2 3 2" xfId="13568" xr:uid="{00000000-0005-0000-0000-000012400000}"/>
    <cellStyle name="Migliaia 22 3 2 3 2 2" xfId="19386" xr:uid="{00000000-0005-0000-0000-000013400000}"/>
    <cellStyle name="Migliaia 22 3 2 3 2 3" xfId="24688" xr:uid="{00000000-0005-0000-0000-000014400000}"/>
    <cellStyle name="Migliaia 22 3 2 3 3" xfId="16735" xr:uid="{00000000-0005-0000-0000-000015400000}"/>
    <cellStyle name="Migliaia 22 3 2 3 4" xfId="22037" xr:uid="{00000000-0005-0000-0000-000016400000}"/>
    <cellStyle name="Migliaia 22 3 2 4" xfId="2944" xr:uid="{00000000-0005-0000-0000-000017400000}"/>
    <cellStyle name="Migliaia 22 3 2 4 2" xfId="13569" xr:uid="{00000000-0005-0000-0000-000018400000}"/>
    <cellStyle name="Migliaia 22 3 2 4 2 2" xfId="19387" xr:uid="{00000000-0005-0000-0000-000019400000}"/>
    <cellStyle name="Migliaia 22 3 2 4 2 3" xfId="24689" xr:uid="{00000000-0005-0000-0000-00001A400000}"/>
    <cellStyle name="Migliaia 22 3 2 4 3" xfId="16736" xr:uid="{00000000-0005-0000-0000-00001B400000}"/>
    <cellStyle name="Migliaia 22 3 2 4 4" xfId="22038" xr:uid="{00000000-0005-0000-0000-00001C400000}"/>
    <cellStyle name="Migliaia 22 3 2 5" xfId="2945" xr:uid="{00000000-0005-0000-0000-00001D400000}"/>
    <cellStyle name="Migliaia 22 3 2 5 2" xfId="13570" xr:uid="{00000000-0005-0000-0000-00001E400000}"/>
    <cellStyle name="Migliaia 22 3 2 5 2 2" xfId="19388" xr:uid="{00000000-0005-0000-0000-00001F400000}"/>
    <cellStyle name="Migliaia 22 3 2 5 2 3" xfId="24690" xr:uid="{00000000-0005-0000-0000-000020400000}"/>
    <cellStyle name="Migliaia 22 3 2 5 3" xfId="16737" xr:uid="{00000000-0005-0000-0000-000021400000}"/>
    <cellStyle name="Migliaia 22 3 2 5 4" xfId="22039" xr:uid="{00000000-0005-0000-0000-000022400000}"/>
    <cellStyle name="Migliaia 22 3 2 6" xfId="2946" xr:uid="{00000000-0005-0000-0000-000023400000}"/>
    <cellStyle name="Migliaia 22 3 2 6 2" xfId="13571" xr:uid="{00000000-0005-0000-0000-000024400000}"/>
    <cellStyle name="Migliaia 22 3 2 6 2 2" xfId="19389" xr:uid="{00000000-0005-0000-0000-000025400000}"/>
    <cellStyle name="Migliaia 22 3 2 6 2 3" xfId="24691" xr:uid="{00000000-0005-0000-0000-000026400000}"/>
    <cellStyle name="Migliaia 22 3 2 6 3" xfId="16738" xr:uid="{00000000-0005-0000-0000-000027400000}"/>
    <cellStyle name="Migliaia 22 3 2 6 4" xfId="22040" xr:uid="{00000000-0005-0000-0000-000028400000}"/>
    <cellStyle name="Migliaia 22 3 3" xfId="2947" xr:uid="{00000000-0005-0000-0000-000029400000}"/>
    <cellStyle name="Migliaia 22 3 3 2" xfId="2948" xr:uid="{00000000-0005-0000-0000-00002A400000}"/>
    <cellStyle name="Migliaia 22 3 3 2 2" xfId="13573" xr:uid="{00000000-0005-0000-0000-00002B400000}"/>
    <cellStyle name="Migliaia 22 3 3 2 2 2" xfId="19391" xr:uid="{00000000-0005-0000-0000-00002C400000}"/>
    <cellStyle name="Migliaia 22 3 3 2 2 3" xfId="24693" xr:uid="{00000000-0005-0000-0000-00002D400000}"/>
    <cellStyle name="Migliaia 22 3 3 2 3" xfId="16740" xr:uid="{00000000-0005-0000-0000-00002E400000}"/>
    <cellStyle name="Migliaia 22 3 3 2 4" xfId="22042" xr:uid="{00000000-0005-0000-0000-00002F400000}"/>
    <cellStyle name="Migliaia 22 3 3 3" xfId="2949" xr:uid="{00000000-0005-0000-0000-000030400000}"/>
    <cellStyle name="Migliaia 22 3 3 3 2" xfId="13574" xr:uid="{00000000-0005-0000-0000-000031400000}"/>
    <cellStyle name="Migliaia 22 3 3 3 2 2" xfId="19392" xr:uid="{00000000-0005-0000-0000-000032400000}"/>
    <cellStyle name="Migliaia 22 3 3 3 2 3" xfId="24694" xr:uid="{00000000-0005-0000-0000-000033400000}"/>
    <cellStyle name="Migliaia 22 3 3 3 3" xfId="16741" xr:uid="{00000000-0005-0000-0000-000034400000}"/>
    <cellStyle name="Migliaia 22 3 3 3 4" xfId="22043" xr:uid="{00000000-0005-0000-0000-000035400000}"/>
    <cellStyle name="Migliaia 22 3 3 4" xfId="2950" xr:uid="{00000000-0005-0000-0000-000036400000}"/>
    <cellStyle name="Migliaia 22 3 3 4 2" xfId="13575" xr:uid="{00000000-0005-0000-0000-000037400000}"/>
    <cellStyle name="Migliaia 22 3 3 4 2 2" xfId="19393" xr:uid="{00000000-0005-0000-0000-000038400000}"/>
    <cellStyle name="Migliaia 22 3 3 4 2 3" xfId="24695" xr:uid="{00000000-0005-0000-0000-000039400000}"/>
    <cellStyle name="Migliaia 22 3 3 4 3" xfId="16742" xr:uid="{00000000-0005-0000-0000-00003A400000}"/>
    <cellStyle name="Migliaia 22 3 3 4 4" xfId="22044" xr:uid="{00000000-0005-0000-0000-00003B400000}"/>
    <cellStyle name="Migliaia 22 3 3 5" xfId="2951" xr:uid="{00000000-0005-0000-0000-00003C400000}"/>
    <cellStyle name="Migliaia 22 3 3 5 2" xfId="13576" xr:uid="{00000000-0005-0000-0000-00003D400000}"/>
    <cellStyle name="Migliaia 22 3 3 5 2 2" xfId="19394" xr:uid="{00000000-0005-0000-0000-00003E400000}"/>
    <cellStyle name="Migliaia 22 3 3 5 2 3" xfId="24696" xr:uid="{00000000-0005-0000-0000-00003F400000}"/>
    <cellStyle name="Migliaia 22 3 3 5 3" xfId="16743" xr:uid="{00000000-0005-0000-0000-000040400000}"/>
    <cellStyle name="Migliaia 22 3 3 5 4" xfId="22045" xr:uid="{00000000-0005-0000-0000-000041400000}"/>
    <cellStyle name="Migliaia 22 3 3 6" xfId="13572" xr:uid="{00000000-0005-0000-0000-000042400000}"/>
    <cellStyle name="Migliaia 22 3 3 6 2" xfId="19390" xr:uid="{00000000-0005-0000-0000-000043400000}"/>
    <cellStyle name="Migliaia 22 3 3 6 3" xfId="24692" xr:uid="{00000000-0005-0000-0000-000044400000}"/>
    <cellStyle name="Migliaia 22 3 3 7" xfId="16739" xr:uid="{00000000-0005-0000-0000-000045400000}"/>
    <cellStyle name="Migliaia 22 3 3 8" xfId="22041" xr:uid="{00000000-0005-0000-0000-000046400000}"/>
    <cellStyle name="Migliaia 22 3 4" xfId="2952" xr:uid="{00000000-0005-0000-0000-000047400000}"/>
    <cellStyle name="Migliaia 22 3 4 2" xfId="12020" xr:uid="{00000000-0005-0000-0000-000048400000}"/>
    <cellStyle name="Migliaia 22 3 4 3" xfId="12021" xr:uid="{00000000-0005-0000-0000-000049400000}"/>
    <cellStyle name="Migliaia 22 3 4 3 2" xfId="15557" xr:uid="{00000000-0005-0000-0000-00004A400000}"/>
    <cellStyle name="Migliaia 22 3 4 3 2 2" xfId="20903" xr:uid="{00000000-0005-0000-0000-00004B400000}"/>
    <cellStyle name="Migliaia 22 3 4 3 2 3" xfId="26205" xr:uid="{00000000-0005-0000-0000-00004C400000}"/>
    <cellStyle name="Migliaia 22 3 4 3 3" xfId="18252" xr:uid="{00000000-0005-0000-0000-00004D400000}"/>
    <cellStyle name="Migliaia 22 3 4 3 4" xfId="23554" xr:uid="{00000000-0005-0000-0000-00004E400000}"/>
    <cellStyle name="Migliaia 22 3 4 4" xfId="13577" xr:uid="{00000000-0005-0000-0000-00004F400000}"/>
    <cellStyle name="Migliaia 22 3 4 4 2" xfId="19395" xr:uid="{00000000-0005-0000-0000-000050400000}"/>
    <cellStyle name="Migliaia 22 3 4 4 3" xfId="24697" xr:uid="{00000000-0005-0000-0000-000051400000}"/>
    <cellStyle name="Migliaia 22 3 4 5" xfId="16744" xr:uid="{00000000-0005-0000-0000-000052400000}"/>
    <cellStyle name="Migliaia 22 3 4 6" xfId="22046" xr:uid="{00000000-0005-0000-0000-000053400000}"/>
    <cellStyle name="Migliaia 22 3 5" xfId="2953" xr:uid="{00000000-0005-0000-0000-000054400000}"/>
    <cellStyle name="Migliaia 22 3 5 2" xfId="12022" xr:uid="{00000000-0005-0000-0000-000055400000}"/>
    <cellStyle name="Migliaia 22 3 5 2 2" xfId="15558" xr:uid="{00000000-0005-0000-0000-000056400000}"/>
    <cellStyle name="Migliaia 22 3 5 2 2 2" xfId="20904" xr:uid="{00000000-0005-0000-0000-000057400000}"/>
    <cellStyle name="Migliaia 22 3 5 2 2 3" xfId="26206" xr:uid="{00000000-0005-0000-0000-000058400000}"/>
    <cellStyle name="Migliaia 22 3 5 2 3" xfId="18253" xr:uid="{00000000-0005-0000-0000-000059400000}"/>
    <cellStyle name="Migliaia 22 3 5 2 4" xfId="23555" xr:uid="{00000000-0005-0000-0000-00005A400000}"/>
    <cellStyle name="Migliaia 22 3 5 3" xfId="13578" xr:uid="{00000000-0005-0000-0000-00005B400000}"/>
    <cellStyle name="Migliaia 22 3 5 3 2" xfId="19396" xr:uid="{00000000-0005-0000-0000-00005C400000}"/>
    <cellStyle name="Migliaia 22 3 5 3 3" xfId="24698" xr:uid="{00000000-0005-0000-0000-00005D400000}"/>
    <cellStyle name="Migliaia 22 3 5 4" xfId="16745" xr:uid="{00000000-0005-0000-0000-00005E400000}"/>
    <cellStyle name="Migliaia 22 3 5 5" xfId="22047" xr:uid="{00000000-0005-0000-0000-00005F400000}"/>
    <cellStyle name="Migliaia 22 3 6" xfId="2954" xr:uid="{00000000-0005-0000-0000-000060400000}"/>
    <cellStyle name="Migliaia 22 3 6 2" xfId="13579" xr:uid="{00000000-0005-0000-0000-000061400000}"/>
    <cellStyle name="Migliaia 22 3 6 2 2" xfId="19397" xr:uid="{00000000-0005-0000-0000-000062400000}"/>
    <cellStyle name="Migliaia 22 3 6 2 3" xfId="24699" xr:uid="{00000000-0005-0000-0000-000063400000}"/>
    <cellStyle name="Migliaia 22 3 6 3" xfId="16746" xr:uid="{00000000-0005-0000-0000-000064400000}"/>
    <cellStyle name="Migliaia 22 3 6 4" xfId="22048" xr:uid="{00000000-0005-0000-0000-000065400000}"/>
    <cellStyle name="Migliaia 22 3 7" xfId="2955" xr:uid="{00000000-0005-0000-0000-000066400000}"/>
    <cellStyle name="Migliaia 22 3 7 2" xfId="13580" xr:uid="{00000000-0005-0000-0000-000067400000}"/>
    <cellStyle name="Migliaia 22 3 7 2 2" xfId="19398" xr:uid="{00000000-0005-0000-0000-000068400000}"/>
    <cellStyle name="Migliaia 22 3 7 2 3" xfId="24700" xr:uid="{00000000-0005-0000-0000-000069400000}"/>
    <cellStyle name="Migliaia 22 3 7 3" xfId="16747" xr:uid="{00000000-0005-0000-0000-00006A400000}"/>
    <cellStyle name="Migliaia 22 3 7 4" xfId="22049" xr:uid="{00000000-0005-0000-0000-00006B400000}"/>
    <cellStyle name="Migliaia 22 3 8" xfId="2956" xr:uid="{00000000-0005-0000-0000-00006C400000}"/>
    <cellStyle name="Migliaia 22 3 8 2" xfId="13581" xr:uid="{00000000-0005-0000-0000-00006D400000}"/>
    <cellStyle name="Migliaia 22 3 8 2 2" xfId="19399" xr:uid="{00000000-0005-0000-0000-00006E400000}"/>
    <cellStyle name="Migliaia 22 3 8 2 3" xfId="24701" xr:uid="{00000000-0005-0000-0000-00006F400000}"/>
    <cellStyle name="Migliaia 22 3 8 3" xfId="16748" xr:uid="{00000000-0005-0000-0000-000070400000}"/>
    <cellStyle name="Migliaia 22 3 8 4" xfId="22050" xr:uid="{00000000-0005-0000-0000-000071400000}"/>
    <cellStyle name="Migliaia 22 4" xfId="2957" xr:uid="{00000000-0005-0000-0000-000072400000}"/>
    <cellStyle name="Migliaia 22 4 2" xfId="2958" xr:uid="{00000000-0005-0000-0000-000073400000}"/>
    <cellStyle name="Migliaia 22 4 2 2" xfId="2959" xr:uid="{00000000-0005-0000-0000-000074400000}"/>
    <cellStyle name="Migliaia 22 4 2 2 2" xfId="13582" xr:uid="{00000000-0005-0000-0000-000075400000}"/>
    <cellStyle name="Migliaia 22 4 2 2 2 2" xfId="19400" xr:uid="{00000000-0005-0000-0000-000076400000}"/>
    <cellStyle name="Migliaia 22 4 2 2 2 3" xfId="24702" xr:uid="{00000000-0005-0000-0000-000077400000}"/>
    <cellStyle name="Migliaia 22 4 2 2 3" xfId="16749" xr:uid="{00000000-0005-0000-0000-000078400000}"/>
    <cellStyle name="Migliaia 22 4 2 2 4" xfId="22051" xr:uid="{00000000-0005-0000-0000-000079400000}"/>
    <cellStyle name="Migliaia 22 4 2 3" xfId="2960" xr:uid="{00000000-0005-0000-0000-00007A400000}"/>
    <cellStyle name="Migliaia 22 4 2 3 2" xfId="13583" xr:uid="{00000000-0005-0000-0000-00007B400000}"/>
    <cellStyle name="Migliaia 22 4 2 3 2 2" xfId="19401" xr:uid="{00000000-0005-0000-0000-00007C400000}"/>
    <cellStyle name="Migliaia 22 4 2 3 2 3" xfId="24703" xr:uid="{00000000-0005-0000-0000-00007D400000}"/>
    <cellStyle name="Migliaia 22 4 2 3 3" xfId="16750" xr:uid="{00000000-0005-0000-0000-00007E400000}"/>
    <cellStyle name="Migliaia 22 4 2 3 4" xfId="22052" xr:uid="{00000000-0005-0000-0000-00007F400000}"/>
    <cellStyle name="Migliaia 22 4 3" xfId="2961" xr:uid="{00000000-0005-0000-0000-000080400000}"/>
    <cellStyle name="Migliaia 22 4 3 2" xfId="13584" xr:uid="{00000000-0005-0000-0000-000081400000}"/>
    <cellStyle name="Migliaia 22 4 3 2 2" xfId="19402" xr:uid="{00000000-0005-0000-0000-000082400000}"/>
    <cellStyle name="Migliaia 22 4 3 2 3" xfId="24704" xr:uid="{00000000-0005-0000-0000-000083400000}"/>
    <cellStyle name="Migliaia 22 4 3 3" xfId="16751" xr:uid="{00000000-0005-0000-0000-000084400000}"/>
    <cellStyle name="Migliaia 22 4 3 4" xfId="22053" xr:uid="{00000000-0005-0000-0000-000085400000}"/>
    <cellStyle name="Migliaia 22 4 4" xfId="2962" xr:uid="{00000000-0005-0000-0000-000086400000}"/>
    <cellStyle name="Migliaia 22 4 4 2" xfId="13585" xr:uid="{00000000-0005-0000-0000-000087400000}"/>
    <cellStyle name="Migliaia 22 4 4 2 2" xfId="19403" xr:uid="{00000000-0005-0000-0000-000088400000}"/>
    <cellStyle name="Migliaia 22 4 4 2 3" xfId="24705" xr:uid="{00000000-0005-0000-0000-000089400000}"/>
    <cellStyle name="Migliaia 22 4 4 3" xfId="16752" xr:uid="{00000000-0005-0000-0000-00008A400000}"/>
    <cellStyle name="Migliaia 22 4 4 4" xfId="22054" xr:uid="{00000000-0005-0000-0000-00008B400000}"/>
    <cellStyle name="Migliaia 22 4 5" xfId="2963" xr:uid="{00000000-0005-0000-0000-00008C400000}"/>
    <cellStyle name="Migliaia 22 4 5 2" xfId="13586" xr:uid="{00000000-0005-0000-0000-00008D400000}"/>
    <cellStyle name="Migliaia 22 4 5 2 2" xfId="19404" xr:uid="{00000000-0005-0000-0000-00008E400000}"/>
    <cellStyle name="Migliaia 22 4 5 2 3" xfId="24706" xr:uid="{00000000-0005-0000-0000-00008F400000}"/>
    <cellStyle name="Migliaia 22 4 5 3" xfId="16753" xr:uid="{00000000-0005-0000-0000-000090400000}"/>
    <cellStyle name="Migliaia 22 4 5 4" xfId="22055" xr:uid="{00000000-0005-0000-0000-000091400000}"/>
    <cellStyle name="Migliaia 22 4 6" xfId="2964" xr:uid="{00000000-0005-0000-0000-000092400000}"/>
    <cellStyle name="Migliaia 22 4 6 2" xfId="13587" xr:uid="{00000000-0005-0000-0000-000093400000}"/>
    <cellStyle name="Migliaia 22 4 6 2 2" xfId="19405" xr:uid="{00000000-0005-0000-0000-000094400000}"/>
    <cellStyle name="Migliaia 22 4 6 2 3" xfId="24707" xr:uid="{00000000-0005-0000-0000-000095400000}"/>
    <cellStyle name="Migliaia 22 4 6 3" xfId="16754" xr:uid="{00000000-0005-0000-0000-000096400000}"/>
    <cellStyle name="Migliaia 22 4 6 4" xfId="22056" xr:uid="{00000000-0005-0000-0000-000097400000}"/>
    <cellStyle name="Migliaia 22 4 7" xfId="2965" xr:uid="{00000000-0005-0000-0000-000098400000}"/>
    <cellStyle name="Migliaia 22 4 7 2" xfId="13588" xr:uid="{00000000-0005-0000-0000-000099400000}"/>
    <cellStyle name="Migliaia 22 4 7 2 2" xfId="19406" xr:uid="{00000000-0005-0000-0000-00009A400000}"/>
    <cellStyle name="Migliaia 22 4 7 2 3" xfId="24708" xr:uid="{00000000-0005-0000-0000-00009B400000}"/>
    <cellStyle name="Migliaia 22 4 7 3" xfId="16755" xr:uid="{00000000-0005-0000-0000-00009C400000}"/>
    <cellStyle name="Migliaia 22 4 7 4" xfId="22057" xr:uid="{00000000-0005-0000-0000-00009D400000}"/>
    <cellStyle name="Migliaia 22 5" xfId="2966" xr:uid="{00000000-0005-0000-0000-00009E400000}"/>
    <cellStyle name="Migliaia 22 5 2" xfId="2967" xr:uid="{00000000-0005-0000-0000-00009F400000}"/>
    <cellStyle name="Migliaia 22 5 2 2" xfId="13589" xr:uid="{00000000-0005-0000-0000-0000A0400000}"/>
    <cellStyle name="Migliaia 22 5 2 2 2" xfId="19407" xr:uid="{00000000-0005-0000-0000-0000A1400000}"/>
    <cellStyle name="Migliaia 22 5 2 2 3" xfId="24709" xr:uid="{00000000-0005-0000-0000-0000A2400000}"/>
    <cellStyle name="Migliaia 22 5 2 3" xfId="16756" xr:uid="{00000000-0005-0000-0000-0000A3400000}"/>
    <cellStyle name="Migliaia 22 5 2 4" xfId="22058" xr:uid="{00000000-0005-0000-0000-0000A4400000}"/>
    <cellStyle name="Migliaia 22 5 3" xfId="2968" xr:uid="{00000000-0005-0000-0000-0000A5400000}"/>
    <cellStyle name="Migliaia 22 5 3 2" xfId="13590" xr:uid="{00000000-0005-0000-0000-0000A6400000}"/>
    <cellStyle name="Migliaia 22 5 3 2 2" xfId="19408" xr:uid="{00000000-0005-0000-0000-0000A7400000}"/>
    <cellStyle name="Migliaia 22 5 3 2 3" xfId="24710" xr:uid="{00000000-0005-0000-0000-0000A8400000}"/>
    <cellStyle name="Migliaia 22 5 3 3" xfId="16757" xr:uid="{00000000-0005-0000-0000-0000A9400000}"/>
    <cellStyle name="Migliaia 22 5 3 4" xfId="22059" xr:uid="{00000000-0005-0000-0000-0000AA400000}"/>
    <cellStyle name="Migliaia 22 5 4" xfId="2969" xr:uid="{00000000-0005-0000-0000-0000AB400000}"/>
    <cellStyle name="Migliaia 22 5 4 2" xfId="13591" xr:uid="{00000000-0005-0000-0000-0000AC400000}"/>
    <cellStyle name="Migliaia 22 5 4 2 2" xfId="19409" xr:uid="{00000000-0005-0000-0000-0000AD400000}"/>
    <cellStyle name="Migliaia 22 5 4 2 3" xfId="24711" xr:uid="{00000000-0005-0000-0000-0000AE400000}"/>
    <cellStyle name="Migliaia 22 5 4 3" xfId="16758" xr:uid="{00000000-0005-0000-0000-0000AF400000}"/>
    <cellStyle name="Migliaia 22 5 4 4" xfId="22060" xr:uid="{00000000-0005-0000-0000-0000B0400000}"/>
    <cellStyle name="Migliaia 22 5 5" xfId="2970" xr:uid="{00000000-0005-0000-0000-0000B1400000}"/>
    <cellStyle name="Migliaia 22 5 5 2" xfId="13592" xr:uid="{00000000-0005-0000-0000-0000B2400000}"/>
    <cellStyle name="Migliaia 22 5 5 2 2" xfId="19410" xr:uid="{00000000-0005-0000-0000-0000B3400000}"/>
    <cellStyle name="Migliaia 22 5 5 2 3" xfId="24712" xr:uid="{00000000-0005-0000-0000-0000B4400000}"/>
    <cellStyle name="Migliaia 22 5 5 3" xfId="16759" xr:uid="{00000000-0005-0000-0000-0000B5400000}"/>
    <cellStyle name="Migliaia 22 5 5 4" xfId="22061" xr:uid="{00000000-0005-0000-0000-0000B6400000}"/>
    <cellStyle name="Migliaia 22 5 6" xfId="2971" xr:uid="{00000000-0005-0000-0000-0000B7400000}"/>
    <cellStyle name="Migliaia 22 5 6 2" xfId="13593" xr:uid="{00000000-0005-0000-0000-0000B8400000}"/>
    <cellStyle name="Migliaia 22 5 6 2 2" xfId="19411" xr:uid="{00000000-0005-0000-0000-0000B9400000}"/>
    <cellStyle name="Migliaia 22 5 6 2 3" xfId="24713" xr:uid="{00000000-0005-0000-0000-0000BA400000}"/>
    <cellStyle name="Migliaia 22 5 6 3" xfId="16760" xr:uid="{00000000-0005-0000-0000-0000BB400000}"/>
    <cellStyle name="Migliaia 22 5 6 4" xfId="22062" xr:uid="{00000000-0005-0000-0000-0000BC400000}"/>
    <cellStyle name="Migliaia 22 6" xfId="2972" xr:uid="{00000000-0005-0000-0000-0000BD400000}"/>
    <cellStyle name="Migliaia 22 6 2" xfId="12023" xr:uid="{00000000-0005-0000-0000-0000BE400000}"/>
    <cellStyle name="Migliaia 22 6 3" xfId="12024" xr:uid="{00000000-0005-0000-0000-0000BF400000}"/>
    <cellStyle name="Migliaia 22 6 3 2" xfId="15559" xr:uid="{00000000-0005-0000-0000-0000C0400000}"/>
    <cellStyle name="Migliaia 22 6 3 2 2" xfId="20905" xr:uid="{00000000-0005-0000-0000-0000C1400000}"/>
    <cellStyle name="Migliaia 22 6 3 2 3" xfId="26207" xr:uid="{00000000-0005-0000-0000-0000C2400000}"/>
    <cellStyle name="Migliaia 22 6 3 3" xfId="18254" xr:uid="{00000000-0005-0000-0000-0000C3400000}"/>
    <cellStyle name="Migliaia 22 6 3 4" xfId="23556" xr:uid="{00000000-0005-0000-0000-0000C4400000}"/>
    <cellStyle name="Migliaia 22 6 4" xfId="13594" xr:uid="{00000000-0005-0000-0000-0000C5400000}"/>
    <cellStyle name="Migliaia 22 6 4 2" xfId="19412" xr:uid="{00000000-0005-0000-0000-0000C6400000}"/>
    <cellStyle name="Migliaia 22 6 4 3" xfId="24714" xr:uid="{00000000-0005-0000-0000-0000C7400000}"/>
    <cellStyle name="Migliaia 22 6 5" xfId="16761" xr:uid="{00000000-0005-0000-0000-0000C8400000}"/>
    <cellStyle name="Migliaia 22 6 6" xfId="22063" xr:uid="{00000000-0005-0000-0000-0000C9400000}"/>
    <cellStyle name="Migliaia 22 7" xfId="2973" xr:uid="{00000000-0005-0000-0000-0000CA400000}"/>
    <cellStyle name="Migliaia 22 7 2" xfId="12025" xr:uid="{00000000-0005-0000-0000-0000CB400000}"/>
    <cellStyle name="Migliaia 22 7 2 2" xfId="15560" xr:uid="{00000000-0005-0000-0000-0000CC400000}"/>
    <cellStyle name="Migliaia 22 7 2 2 2" xfId="20906" xr:uid="{00000000-0005-0000-0000-0000CD400000}"/>
    <cellStyle name="Migliaia 22 7 2 2 3" xfId="26208" xr:uid="{00000000-0005-0000-0000-0000CE400000}"/>
    <cellStyle name="Migliaia 22 7 2 3" xfId="18255" xr:uid="{00000000-0005-0000-0000-0000CF400000}"/>
    <cellStyle name="Migliaia 22 7 2 4" xfId="23557" xr:uid="{00000000-0005-0000-0000-0000D0400000}"/>
    <cellStyle name="Migliaia 22 7 3" xfId="13595" xr:uid="{00000000-0005-0000-0000-0000D1400000}"/>
    <cellStyle name="Migliaia 22 7 3 2" xfId="19413" xr:uid="{00000000-0005-0000-0000-0000D2400000}"/>
    <cellStyle name="Migliaia 22 7 3 3" xfId="24715" xr:uid="{00000000-0005-0000-0000-0000D3400000}"/>
    <cellStyle name="Migliaia 22 7 4" xfId="16762" xr:uid="{00000000-0005-0000-0000-0000D4400000}"/>
    <cellStyle name="Migliaia 22 7 5" xfId="22064" xr:uid="{00000000-0005-0000-0000-0000D5400000}"/>
    <cellStyle name="Migliaia 22 8" xfId="2974" xr:uid="{00000000-0005-0000-0000-0000D6400000}"/>
    <cellStyle name="Migliaia 22 8 2" xfId="12026" xr:uid="{00000000-0005-0000-0000-0000D7400000}"/>
    <cellStyle name="Migliaia 22 8 2 2" xfId="15561" xr:uid="{00000000-0005-0000-0000-0000D8400000}"/>
    <cellStyle name="Migliaia 22 8 2 2 2" xfId="20907" xr:uid="{00000000-0005-0000-0000-0000D9400000}"/>
    <cellStyle name="Migliaia 22 8 2 2 3" xfId="26209" xr:uid="{00000000-0005-0000-0000-0000DA400000}"/>
    <cellStyle name="Migliaia 22 8 2 3" xfId="18256" xr:uid="{00000000-0005-0000-0000-0000DB400000}"/>
    <cellStyle name="Migliaia 22 8 2 4" xfId="23558" xr:uid="{00000000-0005-0000-0000-0000DC400000}"/>
    <cellStyle name="Migliaia 22 8 3" xfId="13596" xr:uid="{00000000-0005-0000-0000-0000DD400000}"/>
    <cellStyle name="Migliaia 22 8 3 2" xfId="19414" xr:uid="{00000000-0005-0000-0000-0000DE400000}"/>
    <cellStyle name="Migliaia 22 8 3 3" xfId="24716" xr:uid="{00000000-0005-0000-0000-0000DF400000}"/>
    <cellStyle name="Migliaia 22 8 4" xfId="16763" xr:uid="{00000000-0005-0000-0000-0000E0400000}"/>
    <cellStyle name="Migliaia 22 8 5" xfId="22065" xr:uid="{00000000-0005-0000-0000-0000E1400000}"/>
    <cellStyle name="Migliaia 22 9" xfId="2975" xr:uid="{00000000-0005-0000-0000-0000E2400000}"/>
    <cellStyle name="Migliaia 22 9 2" xfId="13597" xr:uid="{00000000-0005-0000-0000-0000E3400000}"/>
    <cellStyle name="Migliaia 22 9 2 2" xfId="19415" xr:uid="{00000000-0005-0000-0000-0000E4400000}"/>
    <cellStyle name="Migliaia 22 9 2 3" xfId="24717" xr:uid="{00000000-0005-0000-0000-0000E5400000}"/>
    <cellStyle name="Migliaia 22 9 3" xfId="16764" xr:uid="{00000000-0005-0000-0000-0000E6400000}"/>
    <cellStyle name="Migliaia 22 9 4" xfId="22066" xr:uid="{00000000-0005-0000-0000-0000E7400000}"/>
    <cellStyle name="Migliaia 23" xfId="277" xr:uid="{00000000-0005-0000-0000-0000E8400000}"/>
    <cellStyle name="Migliaia 23 10" xfId="13598" xr:uid="{00000000-0005-0000-0000-0000E9400000}"/>
    <cellStyle name="Migliaia 23 10 2" xfId="19416" xr:uid="{00000000-0005-0000-0000-0000EA400000}"/>
    <cellStyle name="Migliaia 23 10 3" xfId="24718" xr:uid="{00000000-0005-0000-0000-0000EB400000}"/>
    <cellStyle name="Migliaia 23 11" xfId="16765" xr:uid="{00000000-0005-0000-0000-0000EC400000}"/>
    <cellStyle name="Migliaia 23 12" xfId="22067" xr:uid="{00000000-0005-0000-0000-0000ED400000}"/>
    <cellStyle name="Migliaia 23 13" xfId="2976" xr:uid="{00000000-0005-0000-0000-0000EE400000}"/>
    <cellStyle name="Migliaia 23 2" xfId="278" xr:uid="{00000000-0005-0000-0000-0000EF400000}"/>
    <cellStyle name="Migliaia 23 2 2" xfId="2978" xr:uid="{00000000-0005-0000-0000-0000F0400000}"/>
    <cellStyle name="Migliaia 23 2 2 2" xfId="2979" xr:uid="{00000000-0005-0000-0000-0000F1400000}"/>
    <cellStyle name="Migliaia 23 2 2 2 2" xfId="13599" xr:uid="{00000000-0005-0000-0000-0000F2400000}"/>
    <cellStyle name="Migliaia 23 2 2 2 2 2" xfId="19417" xr:uid="{00000000-0005-0000-0000-0000F3400000}"/>
    <cellStyle name="Migliaia 23 2 2 2 2 3" xfId="24719" xr:uid="{00000000-0005-0000-0000-0000F4400000}"/>
    <cellStyle name="Migliaia 23 2 2 2 3" xfId="16766" xr:uid="{00000000-0005-0000-0000-0000F5400000}"/>
    <cellStyle name="Migliaia 23 2 2 2 4" xfId="22068" xr:uid="{00000000-0005-0000-0000-0000F6400000}"/>
    <cellStyle name="Migliaia 23 2 2 3" xfId="12027" xr:uid="{00000000-0005-0000-0000-0000F7400000}"/>
    <cellStyle name="Migliaia 23 2 2 3 2" xfId="15562" xr:uid="{00000000-0005-0000-0000-0000F8400000}"/>
    <cellStyle name="Migliaia 23 2 2 3 2 2" xfId="20908" xr:uid="{00000000-0005-0000-0000-0000F9400000}"/>
    <cellStyle name="Migliaia 23 2 2 3 2 3" xfId="26210" xr:uid="{00000000-0005-0000-0000-0000FA400000}"/>
    <cellStyle name="Migliaia 23 2 2 3 3" xfId="18257" xr:uid="{00000000-0005-0000-0000-0000FB400000}"/>
    <cellStyle name="Migliaia 23 2 2 3 4" xfId="23559" xr:uid="{00000000-0005-0000-0000-0000FC400000}"/>
    <cellStyle name="Migliaia 23 2 3" xfId="2980" xr:uid="{00000000-0005-0000-0000-0000FD400000}"/>
    <cellStyle name="Migliaia 23 2 3 2" xfId="12028" xr:uid="{00000000-0005-0000-0000-0000FE400000}"/>
    <cellStyle name="Migliaia 23 2 3 2 2" xfId="15563" xr:uid="{00000000-0005-0000-0000-0000FF400000}"/>
    <cellStyle name="Migliaia 23 2 3 2 2 2" xfId="20909" xr:uid="{00000000-0005-0000-0000-000000410000}"/>
    <cellStyle name="Migliaia 23 2 3 2 2 3" xfId="26211" xr:uid="{00000000-0005-0000-0000-000001410000}"/>
    <cellStyle name="Migliaia 23 2 3 2 3" xfId="18258" xr:uid="{00000000-0005-0000-0000-000002410000}"/>
    <cellStyle name="Migliaia 23 2 3 2 4" xfId="23560" xr:uid="{00000000-0005-0000-0000-000003410000}"/>
    <cellStyle name="Migliaia 23 2 3 3" xfId="13600" xr:uid="{00000000-0005-0000-0000-000004410000}"/>
    <cellStyle name="Migliaia 23 2 3 3 2" xfId="19418" xr:uid="{00000000-0005-0000-0000-000005410000}"/>
    <cellStyle name="Migliaia 23 2 3 3 3" xfId="24720" xr:uid="{00000000-0005-0000-0000-000006410000}"/>
    <cellStyle name="Migliaia 23 2 3 4" xfId="16767" xr:uid="{00000000-0005-0000-0000-000007410000}"/>
    <cellStyle name="Migliaia 23 2 3 5" xfId="22069" xr:uid="{00000000-0005-0000-0000-000008410000}"/>
    <cellStyle name="Migliaia 23 2 4" xfId="2981" xr:uid="{00000000-0005-0000-0000-000009410000}"/>
    <cellStyle name="Migliaia 23 2 4 2" xfId="13601" xr:uid="{00000000-0005-0000-0000-00000A410000}"/>
    <cellStyle name="Migliaia 23 2 4 2 2" xfId="19419" xr:uid="{00000000-0005-0000-0000-00000B410000}"/>
    <cellStyle name="Migliaia 23 2 4 2 3" xfId="24721" xr:uid="{00000000-0005-0000-0000-00000C410000}"/>
    <cellStyle name="Migliaia 23 2 4 3" xfId="16768" xr:uid="{00000000-0005-0000-0000-00000D410000}"/>
    <cellStyle name="Migliaia 23 2 4 4" xfId="22070" xr:uid="{00000000-0005-0000-0000-00000E410000}"/>
    <cellStyle name="Migliaia 23 2 5" xfId="2982" xr:uid="{00000000-0005-0000-0000-00000F410000}"/>
    <cellStyle name="Migliaia 23 2 5 2" xfId="13602" xr:uid="{00000000-0005-0000-0000-000010410000}"/>
    <cellStyle name="Migliaia 23 2 5 2 2" xfId="19420" xr:uid="{00000000-0005-0000-0000-000011410000}"/>
    <cellStyle name="Migliaia 23 2 5 2 3" xfId="24722" xr:uid="{00000000-0005-0000-0000-000012410000}"/>
    <cellStyle name="Migliaia 23 2 5 3" xfId="16769" xr:uid="{00000000-0005-0000-0000-000013410000}"/>
    <cellStyle name="Migliaia 23 2 5 4" xfId="22071" xr:uid="{00000000-0005-0000-0000-000014410000}"/>
    <cellStyle name="Migliaia 23 2 6" xfId="2983" xr:uid="{00000000-0005-0000-0000-000015410000}"/>
    <cellStyle name="Migliaia 23 2 6 2" xfId="13603" xr:uid="{00000000-0005-0000-0000-000016410000}"/>
    <cellStyle name="Migliaia 23 2 6 2 2" xfId="19421" xr:uid="{00000000-0005-0000-0000-000017410000}"/>
    <cellStyle name="Migliaia 23 2 6 2 3" xfId="24723" xr:uid="{00000000-0005-0000-0000-000018410000}"/>
    <cellStyle name="Migliaia 23 2 6 3" xfId="16770" xr:uid="{00000000-0005-0000-0000-000019410000}"/>
    <cellStyle name="Migliaia 23 2 6 4" xfId="22072" xr:uid="{00000000-0005-0000-0000-00001A410000}"/>
    <cellStyle name="Migliaia 23 2 7" xfId="2977" xr:uid="{00000000-0005-0000-0000-00001B410000}"/>
    <cellStyle name="Migliaia 23 3" xfId="2984" xr:uid="{00000000-0005-0000-0000-00001C410000}"/>
    <cellStyle name="Migliaia 23 3 2" xfId="2985" xr:uid="{00000000-0005-0000-0000-00001D410000}"/>
    <cellStyle name="Migliaia 23 3 2 2" xfId="2986" xr:uid="{00000000-0005-0000-0000-00001E410000}"/>
    <cellStyle name="Migliaia 23 3 2 2 2" xfId="2987" xr:uid="{00000000-0005-0000-0000-00001F410000}"/>
    <cellStyle name="Migliaia 23 3 2 2 2 2" xfId="13604" xr:uid="{00000000-0005-0000-0000-000020410000}"/>
    <cellStyle name="Migliaia 23 3 2 2 2 2 2" xfId="19422" xr:uid="{00000000-0005-0000-0000-000021410000}"/>
    <cellStyle name="Migliaia 23 3 2 2 2 2 3" xfId="24724" xr:uid="{00000000-0005-0000-0000-000022410000}"/>
    <cellStyle name="Migliaia 23 3 2 2 2 3" xfId="16771" xr:uid="{00000000-0005-0000-0000-000023410000}"/>
    <cellStyle name="Migliaia 23 3 2 2 2 4" xfId="22073" xr:uid="{00000000-0005-0000-0000-000024410000}"/>
    <cellStyle name="Migliaia 23 3 2 3" xfId="2988" xr:uid="{00000000-0005-0000-0000-000025410000}"/>
    <cellStyle name="Migliaia 23 3 2 3 2" xfId="13605" xr:uid="{00000000-0005-0000-0000-000026410000}"/>
    <cellStyle name="Migliaia 23 3 2 3 2 2" xfId="19423" xr:uid="{00000000-0005-0000-0000-000027410000}"/>
    <cellStyle name="Migliaia 23 3 2 3 2 3" xfId="24725" xr:uid="{00000000-0005-0000-0000-000028410000}"/>
    <cellStyle name="Migliaia 23 3 2 3 3" xfId="16772" xr:uid="{00000000-0005-0000-0000-000029410000}"/>
    <cellStyle name="Migliaia 23 3 2 3 4" xfId="22074" xr:uid="{00000000-0005-0000-0000-00002A410000}"/>
    <cellStyle name="Migliaia 23 3 2 4" xfId="2989" xr:uid="{00000000-0005-0000-0000-00002B410000}"/>
    <cellStyle name="Migliaia 23 3 2 4 2" xfId="13606" xr:uid="{00000000-0005-0000-0000-00002C410000}"/>
    <cellStyle name="Migliaia 23 3 2 4 2 2" xfId="19424" xr:uid="{00000000-0005-0000-0000-00002D410000}"/>
    <cellStyle name="Migliaia 23 3 2 4 2 3" xfId="24726" xr:uid="{00000000-0005-0000-0000-00002E410000}"/>
    <cellStyle name="Migliaia 23 3 2 4 3" xfId="16773" xr:uid="{00000000-0005-0000-0000-00002F410000}"/>
    <cellStyle name="Migliaia 23 3 2 4 4" xfId="22075" xr:uid="{00000000-0005-0000-0000-000030410000}"/>
    <cellStyle name="Migliaia 23 3 2 5" xfId="2990" xr:uid="{00000000-0005-0000-0000-000031410000}"/>
    <cellStyle name="Migliaia 23 3 2 5 2" xfId="13607" xr:uid="{00000000-0005-0000-0000-000032410000}"/>
    <cellStyle name="Migliaia 23 3 2 5 2 2" xfId="19425" xr:uid="{00000000-0005-0000-0000-000033410000}"/>
    <cellStyle name="Migliaia 23 3 2 5 2 3" xfId="24727" xr:uid="{00000000-0005-0000-0000-000034410000}"/>
    <cellStyle name="Migliaia 23 3 2 5 3" xfId="16774" xr:uid="{00000000-0005-0000-0000-000035410000}"/>
    <cellStyle name="Migliaia 23 3 2 5 4" xfId="22076" xr:uid="{00000000-0005-0000-0000-000036410000}"/>
    <cellStyle name="Migliaia 23 3 2 6" xfId="2991" xr:uid="{00000000-0005-0000-0000-000037410000}"/>
    <cellStyle name="Migliaia 23 3 2 6 2" xfId="13608" xr:uid="{00000000-0005-0000-0000-000038410000}"/>
    <cellStyle name="Migliaia 23 3 2 6 2 2" xfId="19426" xr:uid="{00000000-0005-0000-0000-000039410000}"/>
    <cellStyle name="Migliaia 23 3 2 6 2 3" xfId="24728" xr:uid="{00000000-0005-0000-0000-00003A410000}"/>
    <cellStyle name="Migliaia 23 3 2 6 3" xfId="16775" xr:uid="{00000000-0005-0000-0000-00003B410000}"/>
    <cellStyle name="Migliaia 23 3 2 6 4" xfId="22077" xr:uid="{00000000-0005-0000-0000-00003C410000}"/>
    <cellStyle name="Migliaia 23 3 3" xfId="2992" xr:uid="{00000000-0005-0000-0000-00003D410000}"/>
    <cellStyle name="Migliaia 23 3 3 2" xfId="2993" xr:uid="{00000000-0005-0000-0000-00003E410000}"/>
    <cellStyle name="Migliaia 23 3 3 2 2" xfId="13610" xr:uid="{00000000-0005-0000-0000-00003F410000}"/>
    <cellStyle name="Migliaia 23 3 3 2 2 2" xfId="19428" xr:uid="{00000000-0005-0000-0000-000040410000}"/>
    <cellStyle name="Migliaia 23 3 3 2 2 3" xfId="24730" xr:uid="{00000000-0005-0000-0000-000041410000}"/>
    <cellStyle name="Migliaia 23 3 3 2 3" xfId="16777" xr:uid="{00000000-0005-0000-0000-000042410000}"/>
    <cellStyle name="Migliaia 23 3 3 2 4" xfId="22079" xr:uid="{00000000-0005-0000-0000-000043410000}"/>
    <cellStyle name="Migliaia 23 3 3 3" xfId="2994" xr:uid="{00000000-0005-0000-0000-000044410000}"/>
    <cellStyle name="Migliaia 23 3 3 3 2" xfId="13611" xr:uid="{00000000-0005-0000-0000-000045410000}"/>
    <cellStyle name="Migliaia 23 3 3 3 2 2" xfId="19429" xr:uid="{00000000-0005-0000-0000-000046410000}"/>
    <cellStyle name="Migliaia 23 3 3 3 2 3" xfId="24731" xr:uid="{00000000-0005-0000-0000-000047410000}"/>
    <cellStyle name="Migliaia 23 3 3 3 3" xfId="16778" xr:uid="{00000000-0005-0000-0000-000048410000}"/>
    <cellStyle name="Migliaia 23 3 3 3 4" xfId="22080" xr:uid="{00000000-0005-0000-0000-000049410000}"/>
    <cellStyle name="Migliaia 23 3 3 4" xfId="2995" xr:uid="{00000000-0005-0000-0000-00004A410000}"/>
    <cellStyle name="Migliaia 23 3 3 4 2" xfId="13612" xr:uid="{00000000-0005-0000-0000-00004B410000}"/>
    <cellStyle name="Migliaia 23 3 3 4 2 2" xfId="19430" xr:uid="{00000000-0005-0000-0000-00004C410000}"/>
    <cellStyle name="Migliaia 23 3 3 4 2 3" xfId="24732" xr:uid="{00000000-0005-0000-0000-00004D410000}"/>
    <cellStyle name="Migliaia 23 3 3 4 3" xfId="16779" xr:uid="{00000000-0005-0000-0000-00004E410000}"/>
    <cellStyle name="Migliaia 23 3 3 4 4" xfId="22081" xr:uid="{00000000-0005-0000-0000-00004F410000}"/>
    <cellStyle name="Migliaia 23 3 3 5" xfId="2996" xr:uid="{00000000-0005-0000-0000-000050410000}"/>
    <cellStyle name="Migliaia 23 3 3 5 2" xfId="13613" xr:uid="{00000000-0005-0000-0000-000051410000}"/>
    <cellStyle name="Migliaia 23 3 3 5 2 2" xfId="19431" xr:uid="{00000000-0005-0000-0000-000052410000}"/>
    <cellStyle name="Migliaia 23 3 3 5 2 3" xfId="24733" xr:uid="{00000000-0005-0000-0000-000053410000}"/>
    <cellStyle name="Migliaia 23 3 3 5 3" xfId="16780" xr:uid="{00000000-0005-0000-0000-000054410000}"/>
    <cellStyle name="Migliaia 23 3 3 5 4" xfId="22082" xr:uid="{00000000-0005-0000-0000-000055410000}"/>
    <cellStyle name="Migliaia 23 3 3 6" xfId="13609" xr:uid="{00000000-0005-0000-0000-000056410000}"/>
    <cellStyle name="Migliaia 23 3 3 6 2" xfId="19427" xr:uid="{00000000-0005-0000-0000-000057410000}"/>
    <cellStyle name="Migliaia 23 3 3 6 3" xfId="24729" xr:uid="{00000000-0005-0000-0000-000058410000}"/>
    <cellStyle name="Migliaia 23 3 3 7" xfId="16776" xr:uid="{00000000-0005-0000-0000-000059410000}"/>
    <cellStyle name="Migliaia 23 3 3 8" xfId="22078" xr:uid="{00000000-0005-0000-0000-00005A410000}"/>
    <cellStyle name="Migliaia 23 3 4" xfId="2997" xr:uid="{00000000-0005-0000-0000-00005B410000}"/>
    <cellStyle name="Migliaia 23 3 4 2" xfId="12029" xr:uid="{00000000-0005-0000-0000-00005C410000}"/>
    <cellStyle name="Migliaia 23 3 4 3" xfId="12030" xr:uid="{00000000-0005-0000-0000-00005D410000}"/>
    <cellStyle name="Migliaia 23 3 4 3 2" xfId="15564" xr:uid="{00000000-0005-0000-0000-00005E410000}"/>
    <cellStyle name="Migliaia 23 3 4 3 2 2" xfId="20910" xr:uid="{00000000-0005-0000-0000-00005F410000}"/>
    <cellStyle name="Migliaia 23 3 4 3 2 3" xfId="26212" xr:uid="{00000000-0005-0000-0000-000060410000}"/>
    <cellStyle name="Migliaia 23 3 4 3 3" xfId="18259" xr:uid="{00000000-0005-0000-0000-000061410000}"/>
    <cellStyle name="Migliaia 23 3 4 3 4" xfId="23561" xr:uid="{00000000-0005-0000-0000-000062410000}"/>
    <cellStyle name="Migliaia 23 3 4 4" xfId="13614" xr:uid="{00000000-0005-0000-0000-000063410000}"/>
    <cellStyle name="Migliaia 23 3 4 4 2" xfId="19432" xr:uid="{00000000-0005-0000-0000-000064410000}"/>
    <cellStyle name="Migliaia 23 3 4 4 3" xfId="24734" xr:uid="{00000000-0005-0000-0000-000065410000}"/>
    <cellStyle name="Migliaia 23 3 4 5" xfId="16781" xr:uid="{00000000-0005-0000-0000-000066410000}"/>
    <cellStyle name="Migliaia 23 3 4 6" xfId="22083" xr:uid="{00000000-0005-0000-0000-000067410000}"/>
    <cellStyle name="Migliaia 23 3 5" xfId="2998" xr:uid="{00000000-0005-0000-0000-000068410000}"/>
    <cellStyle name="Migliaia 23 3 5 2" xfId="12031" xr:uid="{00000000-0005-0000-0000-000069410000}"/>
    <cellStyle name="Migliaia 23 3 5 2 2" xfId="15565" xr:uid="{00000000-0005-0000-0000-00006A410000}"/>
    <cellStyle name="Migliaia 23 3 5 2 2 2" xfId="20911" xr:uid="{00000000-0005-0000-0000-00006B410000}"/>
    <cellStyle name="Migliaia 23 3 5 2 2 3" xfId="26213" xr:uid="{00000000-0005-0000-0000-00006C410000}"/>
    <cellStyle name="Migliaia 23 3 5 2 3" xfId="18260" xr:uid="{00000000-0005-0000-0000-00006D410000}"/>
    <cellStyle name="Migliaia 23 3 5 2 4" xfId="23562" xr:uid="{00000000-0005-0000-0000-00006E410000}"/>
    <cellStyle name="Migliaia 23 3 5 3" xfId="13615" xr:uid="{00000000-0005-0000-0000-00006F410000}"/>
    <cellStyle name="Migliaia 23 3 5 3 2" xfId="19433" xr:uid="{00000000-0005-0000-0000-000070410000}"/>
    <cellStyle name="Migliaia 23 3 5 3 3" xfId="24735" xr:uid="{00000000-0005-0000-0000-000071410000}"/>
    <cellStyle name="Migliaia 23 3 5 4" xfId="16782" xr:uid="{00000000-0005-0000-0000-000072410000}"/>
    <cellStyle name="Migliaia 23 3 5 5" xfId="22084" xr:uid="{00000000-0005-0000-0000-000073410000}"/>
    <cellStyle name="Migliaia 23 3 6" xfId="2999" xr:uid="{00000000-0005-0000-0000-000074410000}"/>
    <cellStyle name="Migliaia 23 3 6 2" xfId="13616" xr:uid="{00000000-0005-0000-0000-000075410000}"/>
    <cellStyle name="Migliaia 23 3 6 2 2" xfId="19434" xr:uid="{00000000-0005-0000-0000-000076410000}"/>
    <cellStyle name="Migliaia 23 3 6 2 3" xfId="24736" xr:uid="{00000000-0005-0000-0000-000077410000}"/>
    <cellStyle name="Migliaia 23 3 6 3" xfId="16783" xr:uid="{00000000-0005-0000-0000-000078410000}"/>
    <cellStyle name="Migliaia 23 3 6 4" xfId="22085" xr:uid="{00000000-0005-0000-0000-000079410000}"/>
    <cellStyle name="Migliaia 23 3 7" xfId="3000" xr:uid="{00000000-0005-0000-0000-00007A410000}"/>
    <cellStyle name="Migliaia 23 3 7 2" xfId="13617" xr:uid="{00000000-0005-0000-0000-00007B410000}"/>
    <cellStyle name="Migliaia 23 3 7 2 2" xfId="19435" xr:uid="{00000000-0005-0000-0000-00007C410000}"/>
    <cellStyle name="Migliaia 23 3 7 2 3" xfId="24737" xr:uid="{00000000-0005-0000-0000-00007D410000}"/>
    <cellStyle name="Migliaia 23 3 7 3" xfId="16784" xr:uid="{00000000-0005-0000-0000-00007E410000}"/>
    <cellStyle name="Migliaia 23 3 7 4" xfId="22086" xr:uid="{00000000-0005-0000-0000-00007F410000}"/>
    <cellStyle name="Migliaia 23 3 8" xfId="3001" xr:uid="{00000000-0005-0000-0000-000080410000}"/>
    <cellStyle name="Migliaia 23 3 8 2" xfId="13618" xr:uid="{00000000-0005-0000-0000-000081410000}"/>
    <cellStyle name="Migliaia 23 3 8 2 2" xfId="19436" xr:uid="{00000000-0005-0000-0000-000082410000}"/>
    <cellStyle name="Migliaia 23 3 8 2 3" xfId="24738" xr:uid="{00000000-0005-0000-0000-000083410000}"/>
    <cellStyle name="Migliaia 23 3 8 3" xfId="16785" xr:uid="{00000000-0005-0000-0000-000084410000}"/>
    <cellStyle name="Migliaia 23 3 8 4" xfId="22087" xr:uid="{00000000-0005-0000-0000-000085410000}"/>
    <cellStyle name="Migliaia 23 4" xfId="3002" xr:uid="{00000000-0005-0000-0000-000086410000}"/>
    <cellStyle name="Migliaia 23 4 2" xfId="3003" xr:uid="{00000000-0005-0000-0000-000087410000}"/>
    <cellStyle name="Migliaia 23 4 2 2" xfId="3004" xr:uid="{00000000-0005-0000-0000-000088410000}"/>
    <cellStyle name="Migliaia 23 4 2 2 2" xfId="13619" xr:uid="{00000000-0005-0000-0000-000089410000}"/>
    <cellStyle name="Migliaia 23 4 2 2 2 2" xfId="19437" xr:uid="{00000000-0005-0000-0000-00008A410000}"/>
    <cellStyle name="Migliaia 23 4 2 2 2 3" xfId="24739" xr:uid="{00000000-0005-0000-0000-00008B410000}"/>
    <cellStyle name="Migliaia 23 4 2 2 3" xfId="16786" xr:uid="{00000000-0005-0000-0000-00008C410000}"/>
    <cellStyle name="Migliaia 23 4 2 2 4" xfId="22088" xr:uid="{00000000-0005-0000-0000-00008D410000}"/>
    <cellStyle name="Migliaia 23 4 2 3" xfId="3005" xr:uid="{00000000-0005-0000-0000-00008E410000}"/>
    <cellStyle name="Migliaia 23 4 2 3 2" xfId="13620" xr:uid="{00000000-0005-0000-0000-00008F410000}"/>
    <cellStyle name="Migliaia 23 4 2 3 2 2" xfId="19438" xr:uid="{00000000-0005-0000-0000-000090410000}"/>
    <cellStyle name="Migliaia 23 4 2 3 2 3" xfId="24740" xr:uid="{00000000-0005-0000-0000-000091410000}"/>
    <cellStyle name="Migliaia 23 4 2 3 3" xfId="16787" xr:uid="{00000000-0005-0000-0000-000092410000}"/>
    <cellStyle name="Migliaia 23 4 2 3 4" xfId="22089" xr:uid="{00000000-0005-0000-0000-000093410000}"/>
    <cellStyle name="Migliaia 23 4 3" xfId="3006" xr:uid="{00000000-0005-0000-0000-000094410000}"/>
    <cellStyle name="Migliaia 23 4 3 2" xfId="13621" xr:uid="{00000000-0005-0000-0000-000095410000}"/>
    <cellStyle name="Migliaia 23 4 3 2 2" xfId="19439" xr:uid="{00000000-0005-0000-0000-000096410000}"/>
    <cellStyle name="Migliaia 23 4 3 2 3" xfId="24741" xr:uid="{00000000-0005-0000-0000-000097410000}"/>
    <cellStyle name="Migliaia 23 4 3 3" xfId="16788" xr:uid="{00000000-0005-0000-0000-000098410000}"/>
    <cellStyle name="Migliaia 23 4 3 4" xfId="22090" xr:uid="{00000000-0005-0000-0000-000099410000}"/>
    <cellStyle name="Migliaia 23 4 4" xfId="3007" xr:uid="{00000000-0005-0000-0000-00009A410000}"/>
    <cellStyle name="Migliaia 23 4 4 2" xfId="13622" xr:uid="{00000000-0005-0000-0000-00009B410000}"/>
    <cellStyle name="Migliaia 23 4 4 2 2" xfId="19440" xr:uid="{00000000-0005-0000-0000-00009C410000}"/>
    <cellStyle name="Migliaia 23 4 4 2 3" xfId="24742" xr:uid="{00000000-0005-0000-0000-00009D410000}"/>
    <cellStyle name="Migliaia 23 4 4 3" xfId="16789" xr:uid="{00000000-0005-0000-0000-00009E410000}"/>
    <cellStyle name="Migliaia 23 4 4 4" xfId="22091" xr:uid="{00000000-0005-0000-0000-00009F410000}"/>
    <cellStyle name="Migliaia 23 4 5" xfId="3008" xr:uid="{00000000-0005-0000-0000-0000A0410000}"/>
    <cellStyle name="Migliaia 23 4 5 2" xfId="13623" xr:uid="{00000000-0005-0000-0000-0000A1410000}"/>
    <cellStyle name="Migliaia 23 4 5 2 2" xfId="19441" xr:uid="{00000000-0005-0000-0000-0000A2410000}"/>
    <cellStyle name="Migliaia 23 4 5 2 3" xfId="24743" xr:uid="{00000000-0005-0000-0000-0000A3410000}"/>
    <cellStyle name="Migliaia 23 4 5 3" xfId="16790" xr:uid="{00000000-0005-0000-0000-0000A4410000}"/>
    <cellStyle name="Migliaia 23 4 5 4" xfId="22092" xr:uid="{00000000-0005-0000-0000-0000A5410000}"/>
    <cellStyle name="Migliaia 23 4 6" xfId="3009" xr:uid="{00000000-0005-0000-0000-0000A6410000}"/>
    <cellStyle name="Migliaia 23 4 6 2" xfId="13624" xr:uid="{00000000-0005-0000-0000-0000A7410000}"/>
    <cellStyle name="Migliaia 23 4 6 2 2" xfId="19442" xr:uid="{00000000-0005-0000-0000-0000A8410000}"/>
    <cellStyle name="Migliaia 23 4 6 2 3" xfId="24744" xr:uid="{00000000-0005-0000-0000-0000A9410000}"/>
    <cellStyle name="Migliaia 23 4 6 3" xfId="16791" xr:uid="{00000000-0005-0000-0000-0000AA410000}"/>
    <cellStyle name="Migliaia 23 4 6 4" xfId="22093" xr:uid="{00000000-0005-0000-0000-0000AB410000}"/>
    <cellStyle name="Migliaia 23 4 7" xfId="3010" xr:uid="{00000000-0005-0000-0000-0000AC410000}"/>
    <cellStyle name="Migliaia 23 4 7 2" xfId="13625" xr:uid="{00000000-0005-0000-0000-0000AD410000}"/>
    <cellStyle name="Migliaia 23 4 7 2 2" xfId="19443" xr:uid="{00000000-0005-0000-0000-0000AE410000}"/>
    <cellStyle name="Migliaia 23 4 7 2 3" xfId="24745" xr:uid="{00000000-0005-0000-0000-0000AF410000}"/>
    <cellStyle name="Migliaia 23 4 7 3" xfId="16792" xr:uid="{00000000-0005-0000-0000-0000B0410000}"/>
    <cellStyle name="Migliaia 23 4 7 4" xfId="22094" xr:uid="{00000000-0005-0000-0000-0000B1410000}"/>
    <cellStyle name="Migliaia 23 5" xfId="3011" xr:uid="{00000000-0005-0000-0000-0000B2410000}"/>
    <cellStyle name="Migliaia 23 5 2" xfId="3012" xr:uid="{00000000-0005-0000-0000-0000B3410000}"/>
    <cellStyle name="Migliaia 23 5 2 2" xfId="13626" xr:uid="{00000000-0005-0000-0000-0000B4410000}"/>
    <cellStyle name="Migliaia 23 5 2 2 2" xfId="19444" xr:uid="{00000000-0005-0000-0000-0000B5410000}"/>
    <cellStyle name="Migliaia 23 5 2 2 3" xfId="24746" xr:uid="{00000000-0005-0000-0000-0000B6410000}"/>
    <cellStyle name="Migliaia 23 5 2 3" xfId="16793" xr:uid="{00000000-0005-0000-0000-0000B7410000}"/>
    <cellStyle name="Migliaia 23 5 2 4" xfId="22095" xr:uid="{00000000-0005-0000-0000-0000B8410000}"/>
    <cellStyle name="Migliaia 23 5 3" xfId="3013" xr:uid="{00000000-0005-0000-0000-0000B9410000}"/>
    <cellStyle name="Migliaia 23 5 3 2" xfId="13627" xr:uid="{00000000-0005-0000-0000-0000BA410000}"/>
    <cellStyle name="Migliaia 23 5 3 2 2" xfId="19445" xr:uid="{00000000-0005-0000-0000-0000BB410000}"/>
    <cellStyle name="Migliaia 23 5 3 2 3" xfId="24747" xr:uid="{00000000-0005-0000-0000-0000BC410000}"/>
    <cellStyle name="Migliaia 23 5 3 3" xfId="16794" xr:uid="{00000000-0005-0000-0000-0000BD410000}"/>
    <cellStyle name="Migliaia 23 5 3 4" xfId="22096" xr:uid="{00000000-0005-0000-0000-0000BE410000}"/>
    <cellStyle name="Migliaia 23 5 4" xfId="3014" xr:uid="{00000000-0005-0000-0000-0000BF410000}"/>
    <cellStyle name="Migliaia 23 5 4 2" xfId="13628" xr:uid="{00000000-0005-0000-0000-0000C0410000}"/>
    <cellStyle name="Migliaia 23 5 4 2 2" xfId="19446" xr:uid="{00000000-0005-0000-0000-0000C1410000}"/>
    <cellStyle name="Migliaia 23 5 4 2 3" xfId="24748" xr:uid="{00000000-0005-0000-0000-0000C2410000}"/>
    <cellStyle name="Migliaia 23 5 4 3" xfId="16795" xr:uid="{00000000-0005-0000-0000-0000C3410000}"/>
    <cellStyle name="Migliaia 23 5 4 4" xfId="22097" xr:uid="{00000000-0005-0000-0000-0000C4410000}"/>
    <cellStyle name="Migliaia 23 5 5" xfId="3015" xr:uid="{00000000-0005-0000-0000-0000C5410000}"/>
    <cellStyle name="Migliaia 23 5 5 2" xfId="13629" xr:uid="{00000000-0005-0000-0000-0000C6410000}"/>
    <cellStyle name="Migliaia 23 5 5 2 2" xfId="19447" xr:uid="{00000000-0005-0000-0000-0000C7410000}"/>
    <cellStyle name="Migliaia 23 5 5 2 3" xfId="24749" xr:uid="{00000000-0005-0000-0000-0000C8410000}"/>
    <cellStyle name="Migliaia 23 5 5 3" xfId="16796" xr:uid="{00000000-0005-0000-0000-0000C9410000}"/>
    <cellStyle name="Migliaia 23 5 5 4" xfId="22098" xr:uid="{00000000-0005-0000-0000-0000CA410000}"/>
    <cellStyle name="Migliaia 23 5 6" xfId="3016" xr:uid="{00000000-0005-0000-0000-0000CB410000}"/>
    <cellStyle name="Migliaia 23 5 6 2" xfId="13630" xr:uid="{00000000-0005-0000-0000-0000CC410000}"/>
    <cellStyle name="Migliaia 23 5 6 2 2" xfId="19448" xr:uid="{00000000-0005-0000-0000-0000CD410000}"/>
    <cellStyle name="Migliaia 23 5 6 2 3" xfId="24750" xr:uid="{00000000-0005-0000-0000-0000CE410000}"/>
    <cellStyle name="Migliaia 23 5 6 3" xfId="16797" xr:uid="{00000000-0005-0000-0000-0000CF410000}"/>
    <cellStyle name="Migliaia 23 5 6 4" xfId="22099" xr:uid="{00000000-0005-0000-0000-0000D0410000}"/>
    <cellStyle name="Migliaia 23 6" xfId="3017" xr:uid="{00000000-0005-0000-0000-0000D1410000}"/>
    <cellStyle name="Migliaia 23 6 2" xfId="12032" xr:uid="{00000000-0005-0000-0000-0000D2410000}"/>
    <cellStyle name="Migliaia 23 6 3" xfId="12033" xr:uid="{00000000-0005-0000-0000-0000D3410000}"/>
    <cellStyle name="Migliaia 23 6 3 2" xfId="15566" xr:uid="{00000000-0005-0000-0000-0000D4410000}"/>
    <cellStyle name="Migliaia 23 6 3 2 2" xfId="20912" xr:uid="{00000000-0005-0000-0000-0000D5410000}"/>
    <cellStyle name="Migliaia 23 6 3 2 3" xfId="26214" xr:uid="{00000000-0005-0000-0000-0000D6410000}"/>
    <cellStyle name="Migliaia 23 6 3 3" xfId="18261" xr:uid="{00000000-0005-0000-0000-0000D7410000}"/>
    <cellStyle name="Migliaia 23 6 3 4" xfId="23563" xr:uid="{00000000-0005-0000-0000-0000D8410000}"/>
    <cellStyle name="Migliaia 23 6 4" xfId="13631" xr:uid="{00000000-0005-0000-0000-0000D9410000}"/>
    <cellStyle name="Migliaia 23 6 4 2" xfId="19449" xr:uid="{00000000-0005-0000-0000-0000DA410000}"/>
    <cellStyle name="Migliaia 23 6 4 3" xfId="24751" xr:uid="{00000000-0005-0000-0000-0000DB410000}"/>
    <cellStyle name="Migliaia 23 6 5" xfId="16798" xr:uid="{00000000-0005-0000-0000-0000DC410000}"/>
    <cellStyle name="Migliaia 23 6 6" xfId="22100" xr:uid="{00000000-0005-0000-0000-0000DD410000}"/>
    <cellStyle name="Migliaia 23 7" xfId="3018" xr:uid="{00000000-0005-0000-0000-0000DE410000}"/>
    <cellStyle name="Migliaia 23 7 2" xfId="12034" xr:uid="{00000000-0005-0000-0000-0000DF410000}"/>
    <cellStyle name="Migliaia 23 7 2 2" xfId="15567" xr:uid="{00000000-0005-0000-0000-0000E0410000}"/>
    <cellStyle name="Migliaia 23 7 2 2 2" xfId="20913" xr:uid="{00000000-0005-0000-0000-0000E1410000}"/>
    <cellStyle name="Migliaia 23 7 2 2 3" xfId="26215" xr:uid="{00000000-0005-0000-0000-0000E2410000}"/>
    <cellStyle name="Migliaia 23 7 2 3" xfId="18262" xr:uid="{00000000-0005-0000-0000-0000E3410000}"/>
    <cellStyle name="Migliaia 23 7 2 4" xfId="23564" xr:uid="{00000000-0005-0000-0000-0000E4410000}"/>
    <cellStyle name="Migliaia 23 7 3" xfId="13632" xr:uid="{00000000-0005-0000-0000-0000E5410000}"/>
    <cellStyle name="Migliaia 23 7 3 2" xfId="19450" xr:uid="{00000000-0005-0000-0000-0000E6410000}"/>
    <cellStyle name="Migliaia 23 7 3 3" xfId="24752" xr:uid="{00000000-0005-0000-0000-0000E7410000}"/>
    <cellStyle name="Migliaia 23 7 4" xfId="16799" xr:uid="{00000000-0005-0000-0000-0000E8410000}"/>
    <cellStyle name="Migliaia 23 7 5" xfId="22101" xr:uid="{00000000-0005-0000-0000-0000E9410000}"/>
    <cellStyle name="Migliaia 23 8" xfId="3019" xr:uid="{00000000-0005-0000-0000-0000EA410000}"/>
    <cellStyle name="Migliaia 23 8 2" xfId="12035" xr:uid="{00000000-0005-0000-0000-0000EB410000}"/>
    <cellStyle name="Migliaia 23 8 2 2" xfId="15568" xr:uid="{00000000-0005-0000-0000-0000EC410000}"/>
    <cellStyle name="Migliaia 23 8 2 2 2" xfId="20914" xr:uid="{00000000-0005-0000-0000-0000ED410000}"/>
    <cellStyle name="Migliaia 23 8 2 2 3" xfId="26216" xr:uid="{00000000-0005-0000-0000-0000EE410000}"/>
    <cellStyle name="Migliaia 23 8 2 3" xfId="18263" xr:uid="{00000000-0005-0000-0000-0000EF410000}"/>
    <cellStyle name="Migliaia 23 8 2 4" xfId="23565" xr:uid="{00000000-0005-0000-0000-0000F0410000}"/>
    <cellStyle name="Migliaia 23 8 3" xfId="13633" xr:uid="{00000000-0005-0000-0000-0000F1410000}"/>
    <cellStyle name="Migliaia 23 8 3 2" xfId="19451" xr:uid="{00000000-0005-0000-0000-0000F2410000}"/>
    <cellStyle name="Migliaia 23 8 3 3" xfId="24753" xr:uid="{00000000-0005-0000-0000-0000F3410000}"/>
    <cellStyle name="Migliaia 23 8 4" xfId="16800" xr:uid="{00000000-0005-0000-0000-0000F4410000}"/>
    <cellStyle name="Migliaia 23 8 5" xfId="22102" xr:uid="{00000000-0005-0000-0000-0000F5410000}"/>
    <cellStyle name="Migliaia 23 9" xfId="3020" xr:uid="{00000000-0005-0000-0000-0000F6410000}"/>
    <cellStyle name="Migliaia 23 9 2" xfId="13634" xr:uid="{00000000-0005-0000-0000-0000F7410000}"/>
    <cellStyle name="Migliaia 23 9 2 2" xfId="19452" xr:uid="{00000000-0005-0000-0000-0000F8410000}"/>
    <cellStyle name="Migliaia 23 9 2 3" xfId="24754" xr:uid="{00000000-0005-0000-0000-0000F9410000}"/>
    <cellStyle name="Migliaia 23 9 3" xfId="16801" xr:uid="{00000000-0005-0000-0000-0000FA410000}"/>
    <cellStyle name="Migliaia 23 9 4" xfId="22103" xr:uid="{00000000-0005-0000-0000-0000FB410000}"/>
    <cellStyle name="Migliaia 24" xfId="279" xr:uid="{00000000-0005-0000-0000-0000FC410000}"/>
    <cellStyle name="Migliaia 24 10" xfId="13635" xr:uid="{00000000-0005-0000-0000-0000FD410000}"/>
    <cellStyle name="Migliaia 24 10 2" xfId="19453" xr:uid="{00000000-0005-0000-0000-0000FE410000}"/>
    <cellStyle name="Migliaia 24 10 3" xfId="24755" xr:uid="{00000000-0005-0000-0000-0000FF410000}"/>
    <cellStyle name="Migliaia 24 11" xfId="16802" xr:uid="{00000000-0005-0000-0000-000000420000}"/>
    <cellStyle name="Migliaia 24 12" xfId="22104" xr:uid="{00000000-0005-0000-0000-000001420000}"/>
    <cellStyle name="Migliaia 24 13" xfId="3021" xr:uid="{00000000-0005-0000-0000-000002420000}"/>
    <cellStyle name="Migliaia 24 2" xfId="280" xr:uid="{00000000-0005-0000-0000-000003420000}"/>
    <cellStyle name="Migliaia 24 2 2" xfId="3023" xr:uid="{00000000-0005-0000-0000-000004420000}"/>
    <cellStyle name="Migliaia 24 2 2 2" xfId="3024" xr:uid="{00000000-0005-0000-0000-000005420000}"/>
    <cellStyle name="Migliaia 24 2 2 2 2" xfId="13636" xr:uid="{00000000-0005-0000-0000-000006420000}"/>
    <cellStyle name="Migliaia 24 2 2 2 2 2" xfId="19454" xr:uid="{00000000-0005-0000-0000-000007420000}"/>
    <cellStyle name="Migliaia 24 2 2 2 2 3" xfId="24756" xr:uid="{00000000-0005-0000-0000-000008420000}"/>
    <cellStyle name="Migliaia 24 2 2 2 3" xfId="16803" xr:uid="{00000000-0005-0000-0000-000009420000}"/>
    <cellStyle name="Migliaia 24 2 2 2 4" xfId="22105" xr:uid="{00000000-0005-0000-0000-00000A420000}"/>
    <cellStyle name="Migliaia 24 2 2 3" xfId="12036" xr:uid="{00000000-0005-0000-0000-00000B420000}"/>
    <cellStyle name="Migliaia 24 2 2 3 2" xfId="15569" xr:uid="{00000000-0005-0000-0000-00000C420000}"/>
    <cellStyle name="Migliaia 24 2 2 3 2 2" xfId="20915" xr:uid="{00000000-0005-0000-0000-00000D420000}"/>
    <cellStyle name="Migliaia 24 2 2 3 2 3" xfId="26217" xr:uid="{00000000-0005-0000-0000-00000E420000}"/>
    <cellStyle name="Migliaia 24 2 2 3 3" xfId="18264" xr:uid="{00000000-0005-0000-0000-00000F420000}"/>
    <cellStyle name="Migliaia 24 2 2 3 4" xfId="23566" xr:uid="{00000000-0005-0000-0000-000010420000}"/>
    <cellStyle name="Migliaia 24 2 3" xfId="3025" xr:uid="{00000000-0005-0000-0000-000011420000}"/>
    <cellStyle name="Migliaia 24 2 3 2" xfId="12037" xr:uid="{00000000-0005-0000-0000-000012420000}"/>
    <cellStyle name="Migliaia 24 2 3 2 2" xfId="15570" xr:uid="{00000000-0005-0000-0000-000013420000}"/>
    <cellStyle name="Migliaia 24 2 3 2 2 2" xfId="20916" xr:uid="{00000000-0005-0000-0000-000014420000}"/>
    <cellStyle name="Migliaia 24 2 3 2 2 3" xfId="26218" xr:uid="{00000000-0005-0000-0000-000015420000}"/>
    <cellStyle name="Migliaia 24 2 3 2 3" xfId="18265" xr:uid="{00000000-0005-0000-0000-000016420000}"/>
    <cellStyle name="Migliaia 24 2 3 2 4" xfId="23567" xr:uid="{00000000-0005-0000-0000-000017420000}"/>
    <cellStyle name="Migliaia 24 2 3 3" xfId="13637" xr:uid="{00000000-0005-0000-0000-000018420000}"/>
    <cellStyle name="Migliaia 24 2 3 3 2" xfId="19455" xr:uid="{00000000-0005-0000-0000-000019420000}"/>
    <cellStyle name="Migliaia 24 2 3 3 3" xfId="24757" xr:uid="{00000000-0005-0000-0000-00001A420000}"/>
    <cellStyle name="Migliaia 24 2 3 4" xfId="16804" xr:uid="{00000000-0005-0000-0000-00001B420000}"/>
    <cellStyle name="Migliaia 24 2 3 5" xfId="22106" xr:uid="{00000000-0005-0000-0000-00001C420000}"/>
    <cellStyle name="Migliaia 24 2 4" xfId="3026" xr:uid="{00000000-0005-0000-0000-00001D420000}"/>
    <cellStyle name="Migliaia 24 2 4 2" xfId="13638" xr:uid="{00000000-0005-0000-0000-00001E420000}"/>
    <cellStyle name="Migliaia 24 2 4 2 2" xfId="19456" xr:uid="{00000000-0005-0000-0000-00001F420000}"/>
    <cellStyle name="Migliaia 24 2 4 2 3" xfId="24758" xr:uid="{00000000-0005-0000-0000-000020420000}"/>
    <cellStyle name="Migliaia 24 2 4 3" xfId="16805" xr:uid="{00000000-0005-0000-0000-000021420000}"/>
    <cellStyle name="Migliaia 24 2 4 4" xfId="22107" xr:uid="{00000000-0005-0000-0000-000022420000}"/>
    <cellStyle name="Migliaia 24 2 5" xfId="3027" xr:uid="{00000000-0005-0000-0000-000023420000}"/>
    <cellStyle name="Migliaia 24 2 5 2" xfId="13639" xr:uid="{00000000-0005-0000-0000-000024420000}"/>
    <cellStyle name="Migliaia 24 2 5 2 2" xfId="19457" xr:uid="{00000000-0005-0000-0000-000025420000}"/>
    <cellStyle name="Migliaia 24 2 5 2 3" xfId="24759" xr:uid="{00000000-0005-0000-0000-000026420000}"/>
    <cellStyle name="Migliaia 24 2 5 3" xfId="16806" xr:uid="{00000000-0005-0000-0000-000027420000}"/>
    <cellStyle name="Migliaia 24 2 5 4" xfId="22108" xr:uid="{00000000-0005-0000-0000-000028420000}"/>
    <cellStyle name="Migliaia 24 2 6" xfId="3028" xr:uid="{00000000-0005-0000-0000-000029420000}"/>
    <cellStyle name="Migliaia 24 2 6 2" xfId="13640" xr:uid="{00000000-0005-0000-0000-00002A420000}"/>
    <cellStyle name="Migliaia 24 2 6 2 2" xfId="19458" xr:uid="{00000000-0005-0000-0000-00002B420000}"/>
    <cellStyle name="Migliaia 24 2 6 2 3" xfId="24760" xr:uid="{00000000-0005-0000-0000-00002C420000}"/>
    <cellStyle name="Migliaia 24 2 6 3" xfId="16807" xr:uid="{00000000-0005-0000-0000-00002D420000}"/>
    <cellStyle name="Migliaia 24 2 6 4" xfId="22109" xr:uid="{00000000-0005-0000-0000-00002E420000}"/>
    <cellStyle name="Migliaia 24 2 7" xfId="3022" xr:uid="{00000000-0005-0000-0000-00002F420000}"/>
    <cellStyle name="Migliaia 24 3" xfId="3029" xr:uid="{00000000-0005-0000-0000-000030420000}"/>
    <cellStyle name="Migliaia 24 3 2" xfId="3030" xr:uid="{00000000-0005-0000-0000-000031420000}"/>
    <cellStyle name="Migliaia 24 3 2 2" xfId="3031" xr:uid="{00000000-0005-0000-0000-000032420000}"/>
    <cellStyle name="Migliaia 24 3 2 2 2" xfId="3032" xr:uid="{00000000-0005-0000-0000-000033420000}"/>
    <cellStyle name="Migliaia 24 3 2 2 2 2" xfId="13641" xr:uid="{00000000-0005-0000-0000-000034420000}"/>
    <cellStyle name="Migliaia 24 3 2 2 2 2 2" xfId="19459" xr:uid="{00000000-0005-0000-0000-000035420000}"/>
    <cellStyle name="Migliaia 24 3 2 2 2 2 3" xfId="24761" xr:uid="{00000000-0005-0000-0000-000036420000}"/>
    <cellStyle name="Migliaia 24 3 2 2 2 3" xfId="16808" xr:uid="{00000000-0005-0000-0000-000037420000}"/>
    <cellStyle name="Migliaia 24 3 2 2 2 4" xfId="22110" xr:uid="{00000000-0005-0000-0000-000038420000}"/>
    <cellStyle name="Migliaia 24 3 2 3" xfId="3033" xr:uid="{00000000-0005-0000-0000-000039420000}"/>
    <cellStyle name="Migliaia 24 3 2 3 2" xfId="13642" xr:uid="{00000000-0005-0000-0000-00003A420000}"/>
    <cellStyle name="Migliaia 24 3 2 3 2 2" xfId="19460" xr:uid="{00000000-0005-0000-0000-00003B420000}"/>
    <cellStyle name="Migliaia 24 3 2 3 2 3" xfId="24762" xr:uid="{00000000-0005-0000-0000-00003C420000}"/>
    <cellStyle name="Migliaia 24 3 2 3 3" xfId="16809" xr:uid="{00000000-0005-0000-0000-00003D420000}"/>
    <cellStyle name="Migliaia 24 3 2 3 4" xfId="22111" xr:uid="{00000000-0005-0000-0000-00003E420000}"/>
    <cellStyle name="Migliaia 24 3 2 4" xfId="3034" xr:uid="{00000000-0005-0000-0000-00003F420000}"/>
    <cellStyle name="Migliaia 24 3 2 4 2" xfId="13643" xr:uid="{00000000-0005-0000-0000-000040420000}"/>
    <cellStyle name="Migliaia 24 3 2 4 2 2" xfId="19461" xr:uid="{00000000-0005-0000-0000-000041420000}"/>
    <cellStyle name="Migliaia 24 3 2 4 2 3" xfId="24763" xr:uid="{00000000-0005-0000-0000-000042420000}"/>
    <cellStyle name="Migliaia 24 3 2 4 3" xfId="16810" xr:uid="{00000000-0005-0000-0000-000043420000}"/>
    <cellStyle name="Migliaia 24 3 2 4 4" xfId="22112" xr:uid="{00000000-0005-0000-0000-000044420000}"/>
    <cellStyle name="Migliaia 24 3 2 5" xfId="3035" xr:uid="{00000000-0005-0000-0000-000045420000}"/>
    <cellStyle name="Migliaia 24 3 2 5 2" xfId="13644" xr:uid="{00000000-0005-0000-0000-000046420000}"/>
    <cellStyle name="Migliaia 24 3 2 5 2 2" xfId="19462" xr:uid="{00000000-0005-0000-0000-000047420000}"/>
    <cellStyle name="Migliaia 24 3 2 5 2 3" xfId="24764" xr:uid="{00000000-0005-0000-0000-000048420000}"/>
    <cellStyle name="Migliaia 24 3 2 5 3" xfId="16811" xr:uid="{00000000-0005-0000-0000-000049420000}"/>
    <cellStyle name="Migliaia 24 3 2 5 4" xfId="22113" xr:uid="{00000000-0005-0000-0000-00004A420000}"/>
    <cellStyle name="Migliaia 24 3 2 6" xfId="3036" xr:uid="{00000000-0005-0000-0000-00004B420000}"/>
    <cellStyle name="Migliaia 24 3 2 6 2" xfId="13645" xr:uid="{00000000-0005-0000-0000-00004C420000}"/>
    <cellStyle name="Migliaia 24 3 2 6 2 2" xfId="19463" xr:uid="{00000000-0005-0000-0000-00004D420000}"/>
    <cellStyle name="Migliaia 24 3 2 6 2 3" xfId="24765" xr:uid="{00000000-0005-0000-0000-00004E420000}"/>
    <cellStyle name="Migliaia 24 3 2 6 3" xfId="16812" xr:uid="{00000000-0005-0000-0000-00004F420000}"/>
    <cellStyle name="Migliaia 24 3 2 6 4" xfId="22114" xr:uid="{00000000-0005-0000-0000-000050420000}"/>
    <cellStyle name="Migliaia 24 3 3" xfId="3037" xr:uid="{00000000-0005-0000-0000-000051420000}"/>
    <cellStyle name="Migliaia 24 3 3 2" xfId="3038" xr:uid="{00000000-0005-0000-0000-000052420000}"/>
    <cellStyle name="Migliaia 24 3 3 2 2" xfId="13647" xr:uid="{00000000-0005-0000-0000-000053420000}"/>
    <cellStyle name="Migliaia 24 3 3 2 2 2" xfId="19465" xr:uid="{00000000-0005-0000-0000-000054420000}"/>
    <cellStyle name="Migliaia 24 3 3 2 2 3" xfId="24767" xr:uid="{00000000-0005-0000-0000-000055420000}"/>
    <cellStyle name="Migliaia 24 3 3 2 3" xfId="16814" xr:uid="{00000000-0005-0000-0000-000056420000}"/>
    <cellStyle name="Migliaia 24 3 3 2 4" xfId="22116" xr:uid="{00000000-0005-0000-0000-000057420000}"/>
    <cellStyle name="Migliaia 24 3 3 3" xfId="3039" xr:uid="{00000000-0005-0000-0000-000058420000}"/>
    <cellStyle name="Migliaia 24 3 3 3 2" xfId="13648" xr:uid="{00000000-0005-0000-0000-000059420000}"/>
    <cellStyle name="Migliaia 24 3 3 3 2 2" xfId="19466" xr:uid="{00000000-0005-0000-0000-00005A420000}"/>
    <cellStyle name="Migliaia 24 3 3 3 2 3" xfId="24768" xr:uid="{00000000-0005-0000-0000-00005B420000}"/>
    <cellStyle name="Migliaia 24 3 3 3 3" xfId="16815" xr:uid="{00000000-0005-0000-0000-00005C420000}"/>
    <cellStyle name="Migliaia 24 3 3 3 4" xfId="22117" xr:uid="{00000000-0005-0000-0000-00005D420000}"/>
    <cellStyle name="Migliaia 24 3 3 4" xfId="3040" xr:uid="{00000000-0005-0000-0000-00005E420000}"/>
    <cellStyle name="Migliaia 24 3 3 4 2" xfId="13649" xr:uid="{00000000-0005-0000-0000-00005F420000}"/>
    <cellStyle name="Migliaia 24 3 3 4 2 2" xfId="19467" xr:uid="{00000000-0005-0000-0000-000060420000}"/>
    <cellStyle name="Migliaia 24 3 3 4 2 3" xfId="24769" xr:uid="{00000000-0005-0000-0000-000061420000}"/>
    <cellStyle name="Migliaia 24 3 3 4 3" xfId="16816" xr:uid="{00000000-0005-0000-0000-000062420000}"/>
    <cellStyle name="Migliaia 24 3 3 4 4" xfId="22118" xr:uid="{00000000-0005-0000-0000-000063420000}"/>
    <cellStyle name="Migliaia 24 3 3 5" xfId="3041" xr:uid="{00000000-0005-0000-0000-000064420000}"/>
    <cellStyle name="Migliaia 24 3 3 5 2" xfId="13650" xr:uid="{00000000-0005-0000-0000-000065420000}"/>
    <cellStyle name="Migliaia 24 3 3 5 2 2" xfId="19468" xr:uid="{00000000-0005-0000-0000-000066420000}"/>
    <cellStyle name="Migliaia 24 3 3 5 2 3" xfId="24770" xr:uid="{00000000-0005-0000-0000-000067420000}"/>
    <cellStyle name="Migliaia 24 3 3 5 3" xfId="16817" xr:uid="{00000000-0005-0000-0000-000068420000}"/>
    <cellStyle name="Migliaia 24 3 3 5 4" xfId="22119" xr:uid="{00000000-0005-0000-0000-000069420000}"/>
    <cellStyle name="Migliaia 24 3 3 6" xfId="13646" xr:uid="{00000000-0005-0000-0000-00006A420000}"/>
    <cellStyle name="Migliaia 24 3 3 6 2" xfId="19464" xr:uid="{00000000-0005-0000-0000-00006B420000}"/>
    <cellStyle name="Migliaia 24 3 3 6 3" xfId="24766" xr:uid="{00000000-0005-0000-0000-00006C420000}"/>
    <cellStyle name="Migliaia 24 3 3 7" xfId="16813" xr:uid="{00000000-0005-0000-0000-00006D420000}"/>
    <cellStyle name="Migliaia 24 3 3 8" xfId="22115" xr:uid="{00000000-0005-0000-0000-00006E420000}"/>
    <cellStyle name="Migliaia 24 3 4" xfId="3042" xr:uid="{00000000-0005-0000-0000-00006F420000}"/>
    <cellStyle name="Migliaia 24 3 4 2" xfId="12038" xr:uid="{00000000-0005-0000-0000-000070420000}"/>
    <cellStyle name="Migliaia 24 3 4 3" xfId="12039" xr:uid="{00000000-0005-0000-0000-000071420000}"/>
    <cellStyle name="Migliaia 24 3 4 3 2" xfId="15571" xr:uid="{00000000-0005-0000-0000-000072420000}"/>
    <cellStyle name="Migliaia 24 3 4 3 2 2" xfId="20917" xr:uid="{00000000-0005-0000-0000-000073420000}"/>
    <cellStyle name="Migliaia 24 3 4 3 2 3" xfId="26219" xr:uid="{00000000-0005-0000-0000-000074420000}"/>
    <cellStyle name="Migliaia 24 3 4 3 3" xfId="18266" xr:uid="{00000000-0005-0000-0000-000075420000}"/>
    <cellStyle name="Migliaia 24 3 4 3 4" xfId="23568" xr:uid="{00000000-0005-0000-0000-000076420000}"/>
    <cellStyle name="Migliaia 24 3 4 4" xfId="13651" xr:uid="{00000000-0005-0000-0000-000077420000}"/>
    <cellStyle name="Migliaia 24 3 4 4 2" xfId="19469" xr:uid="{00000000-0005-0000-0000-000078420000}"/>
    <cellStyle name="Migliaia 24 3 4 4 3" xfId="24771" xr:uid="{00000000-0005-0000-0000-000079420000}"/>
    <cellStyle name="Migliaia 24 3 4 5" xfId="16818" xr:uid="{00000000-0005-0000-0000-00007A420000}"/>
    <cellStyle name="Migliaia 24 3 4 6" xfId="22120" xr:uid="{00000000-0005-0000-0000-00007B420000}"/>
    <cellStyle name="Migliaia 24 3 5" xfId="3043" xr:uid="{00000000-0005-0000-0000-00007C420000}"/>
    <cellStyle name="Migliaia 24 3 5 2" xfId="12040" xr:uid="{00000000-0005-0000-0000-00007D420000}"/>
    <cellStyle name="Migliaia 24 3 5 2 2" xfId="15572" xr:uid="{00000000-0005-0000-0000-00007E420000}"/>
    <cellStyle name="Migliaia 24 3 5 2 2 2" xfId="20918" xr:uid="{00000000-0005-0000-0000-00007F420000}"/>
    <cellStyle name="Migliaia 24 3 5 2 2 3" xfId="26220" xr:uid="{00000000-0005-0000-0000-000080420000}"/>
    <cellStyle name="Migliaia 24 3 5 2 3" xfId="18267" xr:uid="{00000000-0005-0000-0000-000081420000}"/>
    <cellStyle name="Migliaia 24 3 5 2 4" xfId="23569" xr:uid="{00000000-0005-0000-0000-000082420000}"/>
    <cellStyle name="Migliaia 24 3 5 3" xfId="13652" xr:uid="{00000000-0005-0000-0000-000083420000}"/>
    <cellStyle name="Migliaia 24 3 5 3 2" xfId="19470" xr:uid="{00000000-0005-0000-0000-000084420000}"/>
    <cellStyle name="Migliaia 24 3 5 3 3" xfId="24772" xr:uid="{00000000-0005-0000-0000-000085420000}"/>
    <cellStyle name="Migliaia 24 3 5 4" xfId="16819" xr:uid="{00000000-0005-0000-0000-000086420000}"/>
    <cellStyle name="Migliaia 24 3 5 5" xfId="22121" xr:uid="{00000000-0005-0000-0000-000087420000}"/>
    <cellStyle name="Migliaia 24 3 6" xfId="3044" xr:uid="{00000000-0005-0000-0000-000088420000}"/>
    <cellStyle name="Migliaia 24 3 6 2" xfId="13653" xr:uid="{00000000-0005-0000-0000-000089420000}"/>
    <cellStyle name="Migliaia 24 3 6 2 2" xfId="19471" xr:uid="{00000000-0005-0000-0000-00008A420000}"/>
    <cellStyle name="Migliaia 24 3 6 2 3" xfId="24773" xr:uid="{00000000-0005-0000-0000-00008B420000}"/>
    <cellStyle name="Migliaia 24 3 6 3" xfId="16820" xr:uid="{00000000-0005-0000-0000-00008C420000}"/>
    <cellStyle name="Migliaia 24 3 6 4" xfId="22122" xr:uid="{00000000-0005-0000-0000-00008D420000}"/>
    <cellStyle name="Migliaia 24 3 7" xfId="3045" xr:uid="{00000000-0005-0000-0000-00008E420000}"/>
    <cellStyle name="Migliaia 24 3 7 2" xfId="13654" xr:uid="{00000000-0005-0000-0000-00008F420000}"/>
    <cellStyle name="Migliaia 24 3 7 2 2" xfId="19472" xr:uid="{00000000-0005-0000-0000-000090420000}"/>
    <cellStyle name="Migliaia 24 3 7 2 3" xfId="24774" xr:uid="{00000000-0005-0000-0000-000091420000}"/>
    <cellStyle name="Migliaia 24 3 7 3" xfId="16821" xr:uid="{00000000-0005-0000-0000-000092420000}"/>
    <cellStyle name="Migliaia 24 3 7 4" xfId="22123" xr:uid="{00000000-0005-0000-0000-000093420000}"/>
    <cellStyle name="Migliaia 24 3 8" xfId="3046" xr:uid="{00000000-0005-0000-0000-000094420000}"/>
    <cellStyle name="Migliaia 24 3 8 2" xfId="13655" xr:uid="{00000000-0005-0000-0000-000095420000}"/>
    <cellStyle name="Migliaia 24 3 8 2 2" xfId="19473" xr:uid="{00000000-0005-0000-0000-000096420000}"/>
    <cellStyle name="Migliaia 24 3 8 2 3" xfId="24775" xr:uid="{00000000-0005-0000-0000-000097420000}"/>
    <cellStyle name="Migliaia 24 3 8 3" xfId="16822" xr:uid="{00000000-0005-0000-0000-000098420000}"/>
    <cellStyle name="Migliaia 24 3 8 4" xfId="22124" xr:uid="{00000000-0005-0000-0000-000099420000}"/>
    <cellStyle name="Migliaia 24 4" xfId="3047" xr:uid="{00000000-0005-0000-0000-00009A420000}"/>
    <cellStyle name="Migliaia 24 4 2" xfId="3048" xr:uid="{00000000-0005-0000-0000-00009B420000}"/>
    <cellStyle name="Migliaia 24 4 2 2" xfId="3049" xr:uid="{00000000-0005-0000-0000-00009C420000}"/>
    <cellStyle name="Migliaia 24 4 2 2 2" xfId="13656" xr:uid="{00000000-0005-0000-0000-00009D420000}"/>
    <cellStyle name="Migliaia 24 4 2 2 2 2" xfId="19474" xr:uid="{00000000-0005-0000-0000-00009E420000}"/>
    <cellStyle name="Migliaia 24 4 2 2 2 3" xfId="24776" xr:uid="{00000000-0005-0000-0000-00009F420000}"/>
    <cellStyle name="Migliaia 24 4 2 2 3" xfId="16823" xr:uid="{00000000-0005-0000-0000-0000A0420000}"/>
    <cellStyle name="Migliaia 24 4 2 2 4" xfId="22125" xr:uid="{00000000-0005-0000-0000-0000A1420000}"/>
    <cellStyle name="Migliaia 24 4 2 3" xfId="3050" xr:uid="{00000000-0005-0000-0000-0000A2420000}"/>
    <cellStyle name="Migliaia 24 4 2 3 2" xfId="13657" xr:uid="{00000000-0005-0000-0000-0000A3420000}"/>
    <cellStyle name="Migliaia 24 4 2 3 2 2" xfId="19475" xr:uid="{00000000-0005-0000-0000-0000A4420000}"/>
    <cellStyle name="Migliaia 24 4 2 3 2 3" xfId="24777" xr:uid="{00000000-0005-0000-0000-0000A5420000}"/>
    <cellStyle name="Migliaia 24 4 2 3 3" xfId="16824" xr:uid="{00000000-0005-0000-0000-0000A6420000}"/>
    <cellStyle name="Migliaia 24 4 2 3 4" xfId="22126" xr:uid="{00000000-0005-0000-0000-0000A7420000}"/>
    <cellStyle name="Migliaia 24 4 3" xfId="3051" xr:uid="{00000000-0005-0000-0000-0000A8420000}"/>
    <cellStyle name="Migliaia 24 4 3 2" xfId="13658" xr:uid="{00000000-0005-0000-0000-0000A9420000}"/>
    <cellStyle name="Migliaia 24 4 3 2 2" xfId="19476" xr:uid="{00000000-0005-0000-0000-0000AA420000}"/>
    <cellStyle name="Migliaia 24 4 3 2 3" xfId="24778" xr:uid="{00000000-0005-0000-0000-0000AB420000}"/>
    <cellStyle name="Migliaia 24 4 3 3" xfId="16825" xr:uid="{00000000-0005-0000-0000-0000AC420000}"/>
    <cellStyle name="Migliaia 24 4 3 4" xfId="22127" xr:uid="{00000000-0005-0000-0000-0000AD420000}"/>
    <cellStyle name="Migliaia 24 4 4" xfId="3052" xr:uid="{00000000-0005-0000-0000-0000AE420000}"/>
    <cellStyle name="Migliaia 24 4 4 2" xfId="13659" xr:uid="{00000000-0005-0000-0000-0000AF420000}"/>
    <cellStyle name="Migliaia 24 4 4 2 2" xfId="19477" xr:uid="{00000000-0005-0000-0000-0000B0420000}"/>
    <cellStyle name="Migliaia 24 4 4 2 3" xfId="24779" xr:uid="{00000000-0005-0000-0000-0000B1420000}"/>
    <cellStyle name="Migliaia 24 4 4 3" xfId="16826" xr:uid="{00000000-0005-0000-0000-0000B2420000}"/>
    <cellStyle name="Migliaia 24 4 4 4" xfId="22128" xr:uid="{00000000-0005-0000-0000-0000B3420000}"/>
    <cellStyle name="Migliaia 24 4 5" xfId="3053" xr:uid="{00000000-0005-0000-0000-0000B4420000}"/>
    <cellStyle name="Migliaia 24 4 5 2" xfId="13660" xr:uid="{00000000-0005-0000-0000-0000B5420000}"/>
    <cellStyle name="Migliaia 24 4 5 2 2" xfId="19478" xr:uid="{00000000-0005-0000-0000-0000B6420000}"/>
    <cellStyle name="Migliaia 24 4 5 2 3" xfId="24780" xr:uid="{00000000-0005-0000-0000-0000B7420000}"/>
    <cellStyle name="Migliaia 24 4 5 3" xfId="16827" xr:uid="{00000000-0005-0000-0000-0000B8420000}"/>
    <cellStyle name="Migliaia 24 4 5 4" xfId="22129" xr:uid="{00000000-0005-0000-0000-0000B9420000}"/>
    <cellStyle name="Migliaia 24 4 6" xfId="3054" xr:uid="{00000000-0005-0000-0000-0000BA420000}"/>
    <cellStyle name="Migliaia 24 4 6 2" xfId="13661" xr:uid="{00000000-0005-0000-0000-0000BB420000}"/>
    <cellStyle name="Migliaia 24 4 6 2 2" xfId="19479" xr:uid="{00000000-0005-0000-0000-0000BC420000}"/>
    <cellStyle name="Migliaia 24 4 6 2 3" xfId="24781" xr:uid="{00000000-0005-0000-0000-0000BD420000}"/>
    <cellStyle name="Migliaia 24 4 6 3" xfId="16828" xr:uid="{00000000-0005-0000-0000-0000BE420000}"/>
    <cellStyle name="Migliaia 24 4 6 4" xfId="22130" xr:uid="{00000000-0005-0000-0000-0000BF420000}"/>
    <cellStyle name="Migliaia 24 4 7" xfId="3055" xr:uid="{00000000-0005-0000-0000-0000C0420000}"/>
    <cellStyle name="Migliaia 24 4 7 2" xfId="13662" xr:uid="{00000000-0005-0000-0000-0000C1420000}"/>
    <cellStyle name="Migliaia 24 4 7 2 2" xfId="19480" xr:uid="{00000000-0005-0000-0000-0000C2420000}"/>
    <cellStyle name="Migliaia 24 4 7 2 3" xfId="24782" xr:uid="{00000000-0005-0000-0000-0000C3420000}"/>
    <cellStyle name="Migliaia 24 4 7 3" xfId="16829" xr:uid="{00000000-0005-0000-0000-0000C4420000}"/>
    <cellStyle name="Migliaia 24 4 7 4" xfId="22131" xr:uid="{00000000-0005-0000-0000-0000C5420000}"/>
    <cellStyle name="Migliaia 24 5" xfId="3056" xr:uid="{00000000-0005-0000-0000-0000C6420000}"/>
    <cellStyle name="Migliaia 24 5 2" xfId="3057" xr:uid="{00000000-0005-0000-0000-0000C7420000}"/>
    <cellStyle name="Migliaia 24 5 2 2" xfId="13663" xr:uid="{00000000-0005-0000-0000-0000C8420000}"/>
    <cellStyle name="Migliaia 24 5 2 2 2" xfId="19481" xr:uid="{00000000-0005-0000-0000-0000C9420000}"/>
    <cellStyle name="Migliaia 24 5 2 2 3" xfId="24783" xr:uid="{00000000-0005-0000-0000-0000CA420000}"/>
    <cellStyle name="Migliaia 24 5 2 3" xfId="16830" xr:uid="{00000000-0005-0000-0000-0000CB420000}"/>
    <cellStyle name="Migliaia 24 5 2 4" xfId="22132" xr:uid="{00000000-0005-0000-0000-0000CC420000}"/>
    <cellStyle name="Migliaia 24 5 3" xfId="3058" xr:uid="{00000000-0005-0000-0000-0000CD420000}"/>
    <cellStyle name="Migliaia 24 5 3 2" xfId="13664" xr:uid="{00000000-0005-0000-0000-0000CE420000}"/>
    <cellStyle name="Migliaia 24 5 3 2 2" xfId="19482" xr:uid="{00000000-0005-0000-0000-0000CF420000}"/>
    <cellStyle name="Migliaia 24 5 3 2 3" xfId="24784" xr:uid="{00000000-0005-0000-0000-0000D0420000}"/>
    <cellStyle name="Migliaia 24 5 3 3" xfId="16831" xr:uid="{00000000-0005-0000-0000-0000D1420000}"/>
    <cellStyle name="Migliaia 24 5 3 4" xfId="22133" xr:uid="{00000000-0005-0000-0000-0000D2420000}"/>
    <cellStyle name="Migliaia 24 5 4" xfId="3059" xr:uid="{00000000-0005-0000-0000-0000D3420000}"/>
    <cellStyle name="Migliaia 24 5 4 2" xfId="13665" xr:uid="{00000000-0005-0000-0000-0000D4420000}"/>
    <cellStyle name="Migliaia 24 5 4 2 2" xfId="19483" xr:uid="{00000000-0005-0000-0000-0000D5420000}"/>
    <cellStyle name="Migliaia 24 5 4 2 3" xfId="24785" xr:uid="{00000000-0005-0000-0000-0000D6420000}"/>
    <cellStyle name="Migliaia 24 5 4 3" xfId="16832" xr:uid="{00000000-0005-0000-0000-0000D7420000}"/>
    <cellStyle name="Migliaia 24 5 4 4" xfId="22134" xr:uid="{00000000-0005-0000-0000-0000D8420000}"/>
    <cellStyle name="Migliaia 24 5 5" xfId="3060" xr:uid="{00000000-0005-0000-0000-0000D9420000}"/>
    <cellStyle name="Migliaia 24 5 5 2" xfId="13666" xr:uid="{00000000-0005-0000-0000-0000DA420000}"/>
    <cellStyle name="Migliaia 24 5 5 2 2" xfId="19484" xr:uid="{00000000-0005-0000-0000-0000DB420000}"/>
    <cellStyle name="Migliaia 24 5 5 2 3" xfId="24786" xr:uid="{00000000-0005-0000-0000-0000DC420000}"/>
    <cellStyle name="Migliaia 24 5 5 3" xfId="16833" xr:uid="{00000000-0005-0000-0000-0000DD420000}"/>
    <cellStyle name="Migliaia 24 5 5 4" xfId="22135" xr:uid="{00000000-0005-0000-0000-0000DE420000}"/>
    <cellStyle name="Migliaia 24 5 6" xfId="3061" xr:uid="{00000000-0005-0000-0000-0000DF420000}"/>
    <cellStyle name="Migliaia 24 5 6 2" xfId="13667" xr:uid="{00000000-0005-0000-0000-0000E0420000}"/>
    <cellStyle name="Migliaia 24 5 6 2 2" xfId="19485" xr:uid="{00000000-0005-0000-0000-0000E1420000}"/>
    <cellStyle name="Migliaia 24 5 6 2 3" xfId="24787" xr:uid="{00000000-0005-0000-0000-0000E2420000}"/>
    <cellStyle name="Migliaia 24 5 6 3" xfId="16834" xr:uid="{00000000-0005-0000-0000-0000E3420000}"/>
    <cellStyle name="Migliaia 24 5 6 4" xfId="22136" xr:uid="{00000000-0005-0000-0000-0000E4420000}"/>
    <cellStyle name="Migliaia 24 6" xfId="3062" xr:uid="{00000000-0005-0000-0000-0000E5420000}"/>
    <cellStyle name="Migliaia 24 6 2" xfId="12041" xr:uid="{00000000-0005-0000-0000-0000E6420000}"/>
    <cellStyle name="Migliaia 24 6 3" xfId="12042" xr:uid="{00000000-0005-0000-0000-0000E7420000}"/>
    <cellStyle name="Migliaia 24 6 3 2" xfId="15573" xr:uid="{00000000-0005-0000-0000-0000E8420000}"/>
    <cellStyle name="Migliaia 24 6 3 2 2" xfId="20919" xr:uid="{00000000-0005-0000-0000-0000E9420000}"/>
    <cellStyle name="Migliaia 24 6 3 2 3" xfId="26221" xr:uid="{00000000-0005-0000-0000-0000EA420000}"/>
    <cellStyle name="Migliaia 24 6 3 3" xfId="18268" xr:uid="{00000000-0005-0000-0000-0000EB420000}"/>
    <cellStyle name="Migliaia 24 6 3 4" xfId="23570" xr:uid="{00000000-0005-0000-0000-0000EC420000}"/>
    <cellStyle name="Migliaia 24 6 4" xfId="13668" xr:uid="{00000000-0005-0000-0000-0000ED420000}"/>
    <cellStyle name="Migliaia 24 6 4 2" xfId="19486" xr:uid="{00000000-0005-0000-0000-0000EE420000}"/>
    <cellStyle name="Migliaia 24 6 4 3" xfId="24788" xr:uid="{00000000-0005-0000-0000-0000EF420000}"/>
    <cellStyle name="Migliaia 24 6 5" xfId="16835" xr:uid="{00000000-0005-0000-0000-0000F0420000}"/>
    <cellStyle name="Migliaia 24 6 6" xfId="22137" xr:uid="{00000000-0005-0000-0000-0000F1420000}"/>
    <cellStyle name="Migliaia 24 7" xfId="3063" xr:uid="{00000000-0005-0000-0000-0000F2420000}"/>
    <cellStyle name="Migliaia 24 7 2" xfId="12043" xr:uid="{00000000-0005-0000-0000-0000F3420000}"/>
    <cellStyle name="Migliaia 24 7 2 2" xfId="15574" xr:uid="{00000000-0005-0000-0000-0000F4420000}"/>
    <cellStyle name="Migliaia 24 7 2 2 2" xfId="20920" xr:uid="{00000000-0005-0000-0000-0000F5420000}"/>
    <cellStyle name="Migliaia 24 7 2 2 3" xfId="26222" xr:uid="{00000000-0005-0000-0000-0000F6420000}"/>
    <cellStyle name="Migliaia 24 7 2 3" xfId="18269" xr:uid="{00000000-0005-0000-0000-0000F7420000}"/>
    <cellStyle name="Migliaia 24 7 2 4" xfId="23571" xr:uid="{00000000-0005-0000-0000-0000F8420000}"/>
    <cellStyle name="Migliaia 24 7 3" xfId="13669" xr:uid="{00000000-0005-0000-0000-0000F9420000}"/>
    <cellStyle name="Migliaia 24 7 3 2" xfId="19487" xr:uid="{00000000-0005-0000-0000-0000FA420000}"/>
    <cellStyle name="Migliaia 24 7 3 3" xfId="24789" xr:uid="{00000000-0005-0000-0000-0000FB420000}"/>
    <cellStyle name="Migliaia 24 7 4" xfId="16836" xr:uid="{00000000-0005-0000-0000-0000FC420000}"/>
    <cellStyle name="Migliaia 24 7 5" xfId="22138" xr:uid="{00000000-0005-0000-0000-0000FD420000}"/>
    <cellStyle name="Migliaia 24 8" xfId="3064" xr:uid="{00000000-0005-0000-0000-0000FE420000}"/>
    <cellStyle name="Migliaia 24 8 2" xfId="12044" xr:uid="{00000000-0005-0000-0000-0000FF420000}"/>
    <cellStyle name="Migliaia 24 8 2 2" xfId="15575" xr:uid="{00000000-0005-0000-0000-000000430000}"/>
    <cellStyle name="Migliaia 24 8 2 2 2" xfId="20921" xr:uid="{00000000-0005-0000-0000-000001430000}"/>
    <cellStyle name="Migliaia 24 8 2 2 3" xfId="26223" xr:uid="{00000000-0005-0000-0000-000002430000}"/>
    <cellStyle name="Migliaia 24 8 2 3" xfId="18270" xr:uid="{00000000-0005-0000-0000-000003430000}"/>
    <cellStyle name="Migliaia 24 8 2 4" xfId="23572" xr:uid="{00000000-0005-0000-0000-000004430000}"/>
    <cellStyle name="Migliaia 24 8 3" xfId="13670" xr:uid="{00000000-0005-0000-0000-000005430000}"/>
    <cellStyle name="Migliaia 24 8 3 2" xfId="19488" xr:uid="{00000000-0005-0000-0000-000006430000}"/>
    <cellStyle name="Migliaia 24 8 3 3" xfId="24790" xr:uid="{00000000-0005-0000-0000-000007430000}"/>
    <cellStyle name="Migliaia 24 8 4" xfId="16837" xr:uid="{00000000-0005-0000-0000-000008430000}"/>
    <cellStyle name="Migliaia 24 8 5" xfId="22139" xr:uid="{00000000-0005-0000-0000-000009430000}"/>
    <cellStyle name="Migliaia 24 9" xfId="3065" xr:uid="{00000000-0005-0000-0000-00000A430000}"/>
    <cellStyle name="Migliaia 24 9 2" xfId="13671" xr:uid="{00000000-0005-0000-0000-00000B430000}"/>
    <cellStyle name="Migliaia 24 9 2 2" xfId="19489" xr:uid="{00000000-0005-0000-0000-00000C430000}"/>
    <cellStyle name="Migliaia 24 9 2 3" xfId="24791" xr:uid="{00000000-0005-0000-0000-00000D430000}"/>
    <cellStyle name="Migliaia 24 9 3" xfId="16838" xr:uid="{00000000-0005-0000-0000-00000E430000}"/>
    <cellStyle name="Migliaia 24 9 4" xfId="22140" xr:uid="{00000000-0005-0000-0000-00000F430000}"/>
    <cellStyle name="Migliaia 25" xfId="281" xr:uid="{00000000-0005-0000-0000-000010430000}"/>
    <cellStyle name="Migliaia 25 10" xfId="13672" xr:uid="{00000000-0005-0000-0000-000011430000}"/>
    <cellStyle name="Migliaia 25 10 2" xfId="19490" xr:uid="{00000000-0005-0000-0000-000012430000}"/>
    <cellStyle name="Migliaia 25 10 3" xfId="24792" xr:uid="{00000000-0005-0000-0000-000013430000}"/>
    <cellStyle name="Migliaia 25 11" xfId="16839" xr:uid="{00000000-0005-0000-0000-000014430000}"/>
    <cellStyle name="Migliaia 25 12" xfId="22141" xr:uid="{00000000-0005-0000-0000-000015430000}"/>
    <cellStyle name="Migliaia 25 13" xfId="3066" xr:uid="{00000000-0005-0000-0000-000016430000}"/>
    <cellStyle name="Migliaia 25 2" xfId="282" xr:uid="{00000000-0005-0000-0000-000017430000}"/>
    <cellStyle name="Migliaia 25 2 2" xfId="3068" xr:uid="{00000000-0005-0000-0000-000018430000}"/>
    <cellStyle name="Migliaia 25 2 2 2" xfId="3069" xr:uid="{00000000-0005-0000-0000-000019430000}"/>
    <cellStyle name="Migliaia 25 2 2 2 2" xfId="13673" xr:uid="{00000000-0005-0000-0000-00001A430000}"/>
    <cellStyle name="Migliaia 25 2 2 2 2 2" xfId="19491" xr:uid="{00000000-0005-0000-0000-00001B430000}"/>
    <cellStyle name="Migliaia 25 2 2 2 2 3" xfId="24793" xr:uid="{00000000-0005-0000-0000-00001C430000}"/>
    <cellStyle name="Migliaia 25 2 2 2 3" xfId="16840" xr:uid="{00000000-0005-0000-0000-00001D430000}"/>
    <cellStyle name="Migliaia 25 2 2 2 4" xfId="22142" xr:uid="{00000000-0005-0000-0000-00001E430000}"/>
    <cellStyle name="Migliaia 25 2 2 3" xfId="12045" xr:uid="{00000000-0005-0000-0000-00001F430000}"/>
    <cellStyle name="Migliaia 25 2 2 3 2" xfId="15576" xr:uid="{00000000-0005-0000-0000-000020430000}"/>
    <cellStyle name="Migliaia 25 2 2 3 2 2" xfId="20922" xr:uid="{00000000-0005-0000-0000-000021430000}"/>
    <cellStyle name="Migliaia 25 2 2 3 2 3" xfId="26224" xr:uid="{00000000-0005-0000-0000-000022430000}"/>
    <cellStyle name="Migliaia 25 2 2 3 3" xfId="18271" xr:uid="{00000000-0005-0000-0000-000023430000}"/>
    <cellStyle name="Migliaia 25 2 2 3 4" xfId="23573" xr:uid="{00000000-0005-0000-0000-000024430000}"/>
    <cellStyle name="Migliaia 25 2 3" xfId="3070" xr:uid="{00000000-0005-0000-0000-000025430000}"/>
    <cellStyle name="Migliaia 25 2 3 2" xfId="12046" xr:uid="{00000000-0005-0000-0000-000026430000}"/>
    <cellStyle name="Migliaia 25 2 3 2 2" xfId="15577" xr:uid="{00000000-0005-0000-0000-000027430000}"/>
    <cellStyle name="Migliaia 25 2 3 2 2 2" xfId="20923" xr:uid="{00000000-0005-0000-0000-000028430000}"/>
    <cellStyle name="Migliaia 25 2 3 2 2 3" xfId="26225" xr:uid="{00000000-0005-0000-0000-000029430000}"/>
    <cellStyle name="Migliaia 25 2 3 2 3" xfId="18272" xr:uid="{00000000-0005-0000-0000-00002A430000}"/>
    <cellStyle name="Migliaia 25 2 3 2 4" xfId="23574" xr:uid="{00000000-0005-0000-0000-00002B430000}"/>
    <cellStyle name="Migliaia 25 2 3 3" xfId="13674" xr:uid="{00000000-0005-0000-0000-00002C430000}"/>
    <cellStyle name="Migliaia 25 2 3 3 2" xfId="19492" xr:uid="{00000000-0005-0000-0000-00002D430000}"/>
    <cellStyle name="Migliaia 25 2 3 3 3" xfId="24794" xr:uid="{00000000-0005-0000-0000-00002E430000}"/>
    <cellStyle name="Migliaia 25 2 3 4" xfId="16841" xr:uid="{00000000-0005-0000-0000-00002F430000}"/>
    <cellStyle name="Migliaia 25 2 3 5" xfId="22143" xr:uid="{00000000-0005-0000-0000-000030430000}"/>
    <cellStyle name="Migliaia 25 2 4" xfId="3071" xr:uid="{00000000-0005-0000-0000-000031430000}"/>
    <cellStyle name="Migliaia 25 2 4 2" xfId="13675" xr:uid="{00000000-0005-0000-0000-000032430000}"/>
    <cellStyle name="Migliaia 25 2 4 2 2" xfId="19493" xr:uid="{00000000-0005-0000-0000-000033430000}"/>
    <cellStyle name="Migliaia 25 2 4 2 3" xfId="24795" xr:uid="{00000000-0005-0000-0000-000034430000}"/>
    <cellStyle name="Migliaia 25 2 4 3" xfId="16842" xr:uid="{00000000-0005-0000-0000-000035430000}"/>
    <cellStyle name="Migliaia 25 2 4 4" xfId="22144" xr:uid="{00000000-0005-0000-0000-000036430000}"/>
    <cellStyle name="Migliaia 25 2 5" xfId="3072" xr:uid="{00000000-0005-0000-0000-000037430000}"/>
    <cellStyle name="Migliaia 25 2 5 2" xfId="13676" xr:uid="{00000000-0005-0000-0000-000038430000}"/>
    <cellStyle name="Migliaia 25 2 5 2 2" xfId="19494" xr:uid="{00000000-0005-0000-0000-000039430000}"/>
    <cellStyle name="Migliaia 25 2 5 2 3" xfId="24796" xr:uid="{00000000-0005-0000-0000-00003A430000}"/>
    <cellStyle name="Migliaia 25 2 5 3" xfId="16843" xr:uid="{00000000-0005-0000-0000-00003B430000}"/>
    <cellStyle name="Migliaia 25 2 5 4" xfId="22145" xr:uid="{00000000-0005-0000-0000-00003C430000}"/>
    <cellStyle name="Migliaia 25 2 6" xfId="3073" xr:uid="{00000000-0005-0000-0000-00003D430000}"/>
    <cellStyle name="Migliaia 25 2 6 2" xfId="13677" xr:uid="{00000000-0005-0000-0000-00003E430000}"/>
    <cellStyle name="Migliaia 25 2 6 2 2" xfId="19495" xr:uid="{00000000-0005-0000-0000-00003F430000}"/>
    <cellStyle name="Migliaia 25 2 6 2 3" xfId="24797" xr:uid="{00000000-0005-0000-0000-000040430000}"/>
    <cellStyle name="Migliaia 25 2 6 3" xfId="16844" xr:uid="{00000000-0005-0000-0000-000041430000}"/>
    <cellStyle name="Migliaia 25 2 6 4" xfId="22146" xr:uid="{00000000-0005-0000-0000-000042430000}"/>
    <cellStyle name="Migliaia 25 2 7" xfId="3067" xr:uid="{00000000-0005-0000-0000-000043430000}"/>
    <cellStyle name="Migliaia 25 3" xfId="3074" xr:uid="{00000000-0005-0000-0000-000044430000}"/>
    <cellStyle name="Migliaia 25 3 2" xfId="3075" xr:uid="{00000000-0005-0000-0000-000045430000}"/>
    <cellStyle name="Migliaia 25 3 2 2" xfId="3076" xr:uid="{00000000-0005-0000-0000-000046430000}"/>
    <cellStyle name="Migliaia 25 3 2 2 2" xfId="3077" xr:uid="{00000000-0005-0000-0000-000047430000}"/>
    <cellStyle name="Migliaia 25 3 2 2 2 2" xfId="13678" xr:uid="{00000000-0005-0000-0000-000048430000}"/>
    <cellStyle name="Migliaia 25 3 2 2 2 2 2" xfId="19496" xr:uid="{00000000-0005-0000-0000-000049430000}"/>
    <cellStyle name="Migliaia 25 3 2 2 2 2 3" xfId="24798" xr:uid="{00000000-0005-0000-0000-00004A430000}"/>
    <cellStyle name="Migliaia 25 3 2 2 2 3" xfId="16845" xr:uid="{00000000-0005-0000-0000-00004B430000}"/>
    <cellStyle name="Migliaia 25 3 2 2 2 4" xfId="22147" xr:uid="{00000000-0005-0000-0000-00004C430000}"/>
    <cellStyle name="Migliaia 25 3 2 3" xfId="3078" xr:uid="{00000000-0005-0000-0000-00004D430000}"/>
    <cellStyle name="Migliaia 25 3 2 3 2" xfId="13679" xr:uid="{00000000-0005-0000-0000-00004E430000}"/>
    <cellStyle name="Migliaia 25 3 2 3 2 2" xfId="19497" xr:uid="{00000000-0005-0000-0000-00004F430000}"/>
    <cellStyle name="Migliaia 25 3 2 3 2 3" xfId="24799" xr:uid="{00000000-0005-0000-0000-000050430000}"/>
    <cellStyle name="Migliaia 25 3 2 3 3" xfId="16846" xr:uid="{00000000-0005-0000-0000-000051430000}"/>
    <cellStyle name="Migliaia 25 3 2 3 4" xfId="22148" xr:uid="{00000000-0005-0000-0000-000052430000}"/>
    <cellStyle name="Migliaia 25 3 2 4" xfId="3079" xr:uid="{00000000-0005-0000-0000-000053430000}"/>
    <cellStyle name="Migliaia 25 3 2 4 2" xfId="13680" xr:uid="{00000000-0005-0000-0000-000054430000}"/>
    <cellStyle name="Migliaia 25 3 2 4 2 2" xfId="19498" xr:uid="{00000000-0005-0000-0000-000055430000}"/>
    <cellStyle name="Migliaia 25 3 2 4 2 3" xfId="24800" xr:uid="{00000000-0005-0000-0000-000056430000}"/>
    <cellStyle name="Migliaia 25 3 2 4 3" xfId="16847" xr:uid="{00000000-0005-0000-0000-000057430000}"/>
    <cellStyle name="Migliaia 25 3 2 4 4" xfId="22149" xr:uid="{00000000-0005-0000-0000-000058430000}"/>
    <cellStyle name="Migliaia 25 3 2 5" xfId="3080" xr:uid="{00000000-0005-0000-0000-000059430000}"/>
    <cellStyle name="Migliaia 25 3 2 5 2" xfId="13681" xr:uid="{00000000-0005-0000-0000-00005A430000}"/>
    <cellStyle name="Migliaia 25 3 2 5 2 2" xfId="19499" xr:uid="{00000000-0005-0000-0000-00005B430000}"/>
    <cellStyle name="Migliaia 25 3 2 5 2 3" xfId="24801" xr:uid="{00000000-0005-0000-0000-00005C430000}"/>
    <cellStyle name="Migliaia 25 3 2 5 3" xfId="16848" xr:uid="{00000000-0005-0000-0000-00005D430000}"/>
    <cellStyle name="Migliaia 25 3 2 5 4" xfId="22150" xr:uid="{00000000-0005-0000-0000-00005E430000}"/>
    <cellStyle name="Migliaia 25 3 2 6" xfId="3081" xr:uid="{00000000-0005-0000-0000-00005F430000}"/>
    <cellStyle name="Migliaia 25 3 2 6 2" xfId="13682" xr:uid="{00000000-0005-0000-0000-000060430000}"/>
    <cellStyle name="Migliaia 25 3 2 6 2 2" xfId="19500" xr:uid="{00000000-0005-0000-0000-000061430000}"/>
    <cellStyle name="Migliaia 25 3 2 6 2 3" xfId="24802" xr:uid="{00000000-0005-0000-0000-000062430000}"/>
    <cellStyle name="Migliaia 25 3 2 6 3" xfId="16849" xr:uid="{00000000-0005-0000-0000-000063430000}"/>
    <cellStyle name="Migliaia 25 3 2 6 4" xfId="22151" xr:uid="{00000000-0005-0000-0000-000064430000}"/>
    <cellStyle name="Migliaia 25 3 3" xfId="3082" xr:uid="{00000000-0005-0000-0000-000065430000}"/>
    <cellStyle name="Migliaia 25 3 3 2" xfId="3083" xr:uid="{00000000-0005-0000-0000-000066430000}"/>
    <cellStyle name="Migliaia 25 3 3 2 2" xfId="13684" xr:uid="{00000000-0005-0000-0000-000067430000}"/>
    <cellStyle name="Migliaia 25 3 3 2 2 2" xfId="19502" xr:uid="{00000000-0005-0000-0000-000068430000}"/>
    <cellStyle name="Migliaia 25 3 3 2 2 3" xfId="24804" xr:uid="{00000000-0005-0000-0000-000069430000}"/>
    <cellStyle name="Migliaia 25 3 3 2 3" xfId="16851" xr:uid="{00000000-0005-0000-0000-00006A430000}"/>
    <cellStyle name="Migliaia 25 3 3 2 4" xfId="22153" xr:uid="{00000000-0005-0000-0000-00006B430000}"/>
    <cellStyle name="Migliaia 25 3 3 3" xfId="3084" xr:uid="{00000000-0005-0000-0000-00006C430000}"/>
    <cellStyle name="Migliaia 25 3 3 3 2" xfId="13685" xr:uid="{00000000-0005-0000-0000-00006D430000}"/>
    <cellStyle name="Migliaia 25 3 3 3 2 2" xfId="19503" xr:uid="{00000000-0005-0000-0000-00006E430000}"/>
    <cellStyle name="Migliaia 25 3 3 3 2 3" xfId="24805" xr:uid="{00000000-0005-0000-0000-00006F430000}"/>
    <cellStyle name="Migliaia 25 3 3 3 3" xfId="16852" xr:uid="{00000000-0005-0000-0000-000070430000}"/>
    <cellStyle name="Migliaia 25 3 3 3 4" xfId="22154" xr:uid="{00000000-0005-0000-0000-000071430000}"/>
    <cellStyle name="Migliaia 25 3 3 4" xfId="3085" xr:uid="{00000000-0005-0000-0000-000072430000}"/>
    <cellStyle name="Migliaia 25 3 3 4 2" xfId="13686" xr:uid="{00000000-0005-0000-0000-000073430000}"/>
    <cellStyle name="Migliaia 25 3 3 4 2 2" xfId="19504" xr:uid="{00000000-0005-0000-0000-000074430000}"/>
    <cellStyle name="Migliaia 25 3 3 4 2 3" xfId="24806" xr:uid="{00000000-0005-0000-0000-000075430000}"/>
    <cellStyle name="Migliaia 25 3 3 4 3" xfId="16853" xr:uid="{00000000-0005-0000-0000-000076430000}"/>
    <cellStyle name="Migliaia 25 3 3 4 4" xfId="22155" xr:uid="{00000000-0005-0000-0000-000077430000}"/>
    <cellStyle name="Migliaia 25 3 3 5" xfId="3086" xr:uid="{00000000-0005-0000-0000-000078430000}"/>
    <cellStyle name="Migliaia 25 3 3 5 2" xfId="13687" xr:uid="{00000000-0005-0000-0000-000079430000}"/>
    <cellStyle name="Migliaia 25 3 3 5 2 2" xfId="19505" xr:uid="{00000000-0005-0000-0000-00007A430000}"/>
    <cellStyle name="Migliaia 25 3 3 5 2 3" xfId="24807" xr:uid="{00000000-0005-0000-0000-00007B430000}"/>
    <cellStyle name="Migliaia 25 3 3 5 3" xfId="16854" xr:uid="{00000000-0005-0000-0000-00007C430000}"/>
    <cellStyle name="Migliaia 25 3 3 5 4" xfId="22156" xr:uid="{00000000-0005-0000-0000-00007D430000}"/>
    <cellStyle name="Migliaia 25 3 3 6" xfId="13683" xr:uid="{00000000-0005-0000-0000-00007E430000}"/>
    <cellStyle name="Migliaia 25 3 3 6 2" xfId="19501" xr:uid="{00000000-0005-0000-0000-00007F430000}"/>
    <cellStyle name="Migliaia 25 3 3 6 3" xfId="24803" xr:uid="{00000000-0005-0000-0000-000080430000}"/>
    <cellStyle name="Migliaia 25 3 3 7" xfId="16850" xr:uid="{00000000-0005-0000-0000-000081430000}"/>
    <cellStyle name="Migliaia 25 3 3 8" xfId="22152" xr:uid="{00000000-0005-0000-0000-000082430000}"/>
    <cellStyle name="Migliaia 25 3 4" xfId="3087" xr:uid="{00000000-0005-0000-0000-000083430000}"/>
    <cellStyle name="Migliaia 25 3 4 2" xfId="12047" xr:uid="{00000000-0005-0000-0000-000084430000}"/>
    <cellStyle name="Migliaia 25 3 4 3" xfId="12048" xr:uid="{00000000-0005-0000-0000-000085430000}"/>
    <cellStyle name="Migliaia 25 3 4 3 2" xfId="15578" xr:uid="{00000000-0005-0000-0000-000086430000}"/>
    <cellStyle name="Migliaia 25 3 4 3 2 2" xfId="20924" xr:uid="{00000000-0005-0000-0000-000087430000}"/>
    <cellStyle name="Migliaia 25 3 4 3 2 3" xfId="26226" xr:uid="{00000000-0005-0000-0000-000088430000}"/>
    <cellStyle name="Migliaia 25 3 4 3 3" xfId="18273" xr:uid="{00000000-0005-0000-0000-000089430000}"/>
    <cellStyle name="Migliaia 25 3 4 3 4" xfId="23575" xr:uid="{00000000-0005-0000-0000-00008A430000}"/>
    <cellStyle name="Migliaia 25 3 4 4" xfId="13688" xr:uid="{00000000-0005-0000-0000-00008B430000}"/>
    <cellStyle name="Migliaia 25 3 4 4 2" xfId="19506" xr:uid="{00000000-0005-0000-0000-00008C430000}"/>
    <cellStyle name="Migliaia 25 3 4 4 3" xfId="24808" xr:uid="{00000000-0005-0000-0000-00008D430000}"/>
    <cellStyle name="Migliaia 25 3 4 5" xfId="16855" xr:uid="{00000000-0005-0000-0000-00008E430000}"/>
    <cellStyle name="Migliaia 25 3 4 6" xfId="22157" xr:uid="{00000000-0005-0000-0000-00008F430000}"/>
    <cellStyle name="Migliaia 25 3 5" xfId="3088" xr:uid="{00000000-0005-0000-0000-000090430000}"/>
    <cellStyle name="Migliaia 25 3 5 2" xfId="12049" xr:uid="{00000000-0005-0000-0000-000091430000}"/>
    <cellStyle name="Migliaia 25 3 5 2 2" xfId="15579" xr:uid="{00000000-0005-0000-0000-000092430000}"/>
    <cellStyle name="Migliaia 25 3 5 2 2 2" xfId="20925" xr:uid="{00000000-0005-0000-0000-000093430000}"/>
    <cellStyle name="Migliaia 25 3 5 2 2 3" xfId="26227" xr:uid="{00000000-0005-0000-0000-000094430000}"/>
    <cellStyle name="Migliaia 25 3 5 2 3" xfId="18274" xr:uid="{00000000-0005-0000-0000-000095430000}"/>
    <cellStyle name="Migliaia 25 3 5 2 4" xfId="23576" xr:uid="{00000000-0005-0000-0000-000096430000}"/>
    <cellStyle name="Migliaia 25 3 5 3" xfId="13689" xr:uid="{00000000-0005-0000-0000-000097430000}"/>
    <cellStyle name="Migliaia 25 3 5 3 2" xfId="19507" xr:uid="{00000000-0005-0000-0000-000098430000}"/>
    <cellStyle name="Migliaia 25 3 5 3 3" xfId="24809" xr:uid="{00000000-0005-0000-0000-000099430000}"/>
    <cellStyle name="Migliaia 25 3 5 4" xfId="16856" xr:uid="{00000000-0005-0000-0000-00009A430000}"/>
    <cellStyle name="Migliaia 25 3 5 5" xfId="22158" xr:uid="{00000000-0005-0000-0000-00009B430000}"/>
    <cellStyle name="Migliaia 25 3 6" xfId="3089" xr:uid="{00000000-0005-0000-0000-00009C430000}"/>
    <cellStyle name="Migliaia 25 3 6 2" xfId="13690" xr:uid="{00000000-0005-0000-0000-00009D430000}"/>
    <cellStyle name="Migliaia 25 3 6 2 2" xfId="19508" xr:uid="{00000000-0005-0000-0000-00009E430000}"/>
    <cellStyle name="Migliaia 25 3 6 2 3" xfId="24810" xr:uid="{00000000-0005-0000-0000-00009F430000}"/>
    <cellStyle name="Migliaia 25 3 6 3" xfId="16857" xr:uid="{00000000-0005-0000-0000-0000A0430000}"/>
    <cellStyle name="Migliaia 25 3 6 4" xfId="22159" xr:uid="{00000000-0005-0000-0000-0000A1430000}"/>
    <cellStyle name="Migliaia 25 3 7" xfId="3090" xr:uid="{00000000-0005-0000-0000-0000A2430000}"/>
    <cellStyle name="Migliaia 25 3 7 2" xfId="13691" xr:uid="{00000000-0005-0000-0000-0000A3430000}"/>
    <cellStyle name="Migliaia 25 3 7 2 2" xfId="19509" xr:uid="{00000000-0005-0000-0000-0000A4430000}"/>
    <cellStyle name="Migliaia 25 3 7 2 3" xfId="24811" xr:uid="{00000000-0005-0000-0000-0000A5430000}"/>
    <cellStyle name="Migliaia 25 3 7 3" xfId="16858" xr:uid="{00000000-0005-0000-0000-0000A6430000}"/>
    <cellStyle name="Migliaia 25 3 7 4" xfId="22160" xr:uid="{00000000-0005-0000-0000-0000A7430000}"/>
    <cellStyle name="Migliaia 25 3 8" xfId="3091" xr:uid="{00000000-0005-0000-0000-0000A8430000}"/>
    <cellStyle name="Migliaia 25 3 8 2" xfId="13692" xr:uid="{00000000-0005-0000-0000-0000A9430000}"/>
    <cellStyle name="Migliaia 25 3 8 2 2" xfId="19510" xr:uid="{00000000-0005-0000-0000-0000AA430000}"/>
    <cellStyle name="Migliaia 25 3 8 2 3" xfId="24812" xr:uid="{00000000-0005-0000-0000-0000AB430000}"/>
    <cellStyle name="Migliaia 25 3 8 3" xfId="16859" xr:uid="{00000000-0005-0000-0000-0000AC430000}"/>
    <cellStyle name="Migliaia 25 3 8 4" xfId="22161" xr:uid="{00000000-0005-0000-0000-0000AD430000}"/>
    <cellStyle name="Migliaia 25 4" xfId="3092" xr:uid="{00000000-0005-0000-0000-0000AE430000}"/>
    <cellStyle name="Migliaia 25 4 2" xfId="3093" xr:uid="{00000000-0005-0000-0000-0000AF430000}"/>
    <cellStyle name="Migliaia 25 4 2 2" xfId="3094" xr:uid="{00000000-0005-0000-0000-0000B0430000}"/>
    <cellStyle name="Migliaia 25 4 2 2 2" xfId="13693" xr:uid="{00000000-0005-0000-0000-0000B1430000}"/>
    <cellStyle name="Migliaia 25 4 2 2 2 2" xfId="19511" xr:uid="{00000000-0005-0000-0000-0000B2430000}"/>
    <cellStyle name="Migliaia 25 4 2 2 2 3" xfId="24813" xr:uid="{00000000-0005-0000-0000-0000B3430000}"/>
    <cellStyle name="Migliaia 25 4 2 2 3" xfId="16860" xr:uid="{00000000-0005-0000-0000-0000B4430000}"/>
    <cellStyle name="Migliaia 25 4 2 2 4" xfId="22162" xr:uid="{00000000-0005-0000-0000-0000B5430000}"/>
    <cellStyle name="Migliaia 25 4 2 3" xfId="3095" xr:uid="{00000000-0005-0000-0000-0000B6430000}"/>
    <cellStyle name="Migliaia 25 4 2 3 2" xfId="13694" xr:uid="{00000000-0005-0000-0000-0000B7430000}"/>
    <cellStyle name="Migliaia 25 4 2 3 2 2" xfId="19512" xr:uid="{00000000-0005-0000-0000-0000B8430000}"/>
    <cellStyle name="Migliaia 25 4 2 3 2 3" xfId="24814" xr:uid="{00000000-0005-0000-0000-0000B9430000}"/>
    <cellStyle name="Migliaia 25 4 2 3 3" xfId="16861" xr:uid="{00000000-0005-0000-0000-0000BA430000}"/>
    <cellStyle name="Migliaia 25 4 2 3 4" xfId="22163" xr:uid="{00000000-0005-0000-0000-0000BB430000}"/>
    <cellStyle name="Migliaia 25 4 3" xfId="3096" xr:uid="{00000000-0005-0000-0000-0000BC430000}"/>
    <cellStyle name="Migliaia 25 4 3 2" xfId="13695" xr:uid="{00000000-0005-0000-0000-0000BD430000}"/>
    <cellStyle name="Migliaia 25 4 3 2 2" xfId="19513" xr:uid="{00000000-0005-0000-0000-0000BE430000}"/>
    <cellStyle name="Migliaia 25 4 3 2 3" xfId="24815" xr:uid="{00000000-0005-0000-0000-0000BF430000}"/>
    <cellStyle name="Migliaia 25 4 3 3" xfId="16862" xr:uid="{00000000-0005-0000-0000-0000C0430000}"/>
    <cellStyle name="Migliaia 25 4 3 4" xfId="22164" xr:uid="{00000000-0005-0000-0000-0000C1430000}"/>
    <cellStyle name="Migliaia 25 4 4" xfId="3097" xr:uid="{00000000-0005-0000-0000-0000C2430000}"/>
    <cellStyle name="Migliaia 25 4 4 2" xfId="13696" xr:uid="{00000000-0005-0000-0000-0000C3430000}"/>
    <cellStyle name="Migliaia 25 4 4 2 2" xfId="19514" xr:uid="{00000000-0005-0000-0000-0000C4430000}"/>
    <cellStyle name="Migliaia 25 4 4 2 3" xfId="24816" xr:uid="{00000000-0005-0000-0000-0000C5430000}"/>
    <cellStyle name="Migliaia 25 4 4 3" xfId="16863" xr:uid="{00000000-0005-0000-0000-0000C6430000}"/>
    <cellStyle name="Migliaia 25 4 4 4" xfId="22165" xr:uid="{00000000-0005-0000-0000-0000C7430000}"/>
    <cellStyle name="Migliaia 25 4 5" xfId="3098" xr:uid="{00000000-0005-0000-0000-0000C8430000}"/>
    <cellStyle name="Migliaia 25 4 5 2" xfId="13697" xr:uid="{00000000-0005-0000-0000-0000C9430000}"/>
    <cellStyle name="Migliaia 25 4 5 2 2" xfId="19515" xr:uid="{00000000-0005-0000-0000-0000CA430000}"/>
    <cellStyle name="Migliaia 25 4 5 2 3" xfId="24817" xr:uid="{00000000-0005-0000-0000-0000CB430000}"/>
    <cellStyle name="Migliaia 25 4 5 3" xfId="16864" xr:uid="{00000000-0005-0000-0000-0000CC430000}"/>
    <cellStyle name="Migliaia 25 4 5 4" xfId="22166" xr:uid="{00000000-0005-0000-0000-0000CD430000}"/>
    <cellStyle name="Migliaia 25 4 6" xfId="3099" xr:uid="{00000000-0005-0000-0000-0000CE430000}"/>
    <cellStyle name="Migliaia 25 4 6 2" xfId="13698" xr:uid="{00000000-0005-0000-0000-0000CF430000}"/>
    <cellStyle name="Migliaia 25 4 6 2 2" xfId="19516" xr:uid="{00000000-0005-0000-0000-0000D0430000}"/>
    <cellStyle name="Migliaia 25 4 6 2 3" xfId="24818" xr:uid="{00000000-0005-0000-0000-0000D1430000}"/>
    <cellStyle name="Migliaia 25 4 6 3" xfId="16865" xr:uid="{00000000-0005-0000-0000-0000D2430000}"/>
    <cellStyle name="Migliaia 25 4 6 4" xfId="22167" xr:uid="{00000000-0005-0000-0000-0000D3430000}"/>
    <cellStyle name="Migliaia 25 4 7" xfId="3100" xr:uid="{00000000-0005-0000-0000-0000D4430000}"/>
    <cellStyle name="Migliaia 25 4 7 2" xfId="13699" xr:uid="{00000000-0005-0000-0000-0000D5430000}"/>
    <cellStyle name="Migliaia 25 4 7 2 2" xfId="19517" xr:uid="{00000000-0005-0000-0000-0000D6430000}"/>
    <cellStyle name="Migliaia 25 4 7 2 3" xfId="24819" xr:uid="{00000000-0005-0000-0000-0000D7430000}"/>
    <cellStyle name="Migliaia 25 4 7 3" xfId="16866" xr:uid="{00000000-0005-0000-0000-0000D8430000}"/>
    <cellStyle name="Migliaia 25 4 7 4" xfId="22168" xr:uid="{00000000-0005-0000-0000-0000D9430000}"/>
    <cellStyle name="Migliaia 25 5" xfId="3101" xr:uid="{00000000-0005-0000-0000-0000DA430000}"/>
    <cellStyle name="Migliaia 25 5 2" xfId="3102" xr:uid="{00000000-0005-0000-0000-0000DB430000}"/>
    <cellStyle name="Migliaia 25 5 2 2" xfId="13700" xr:uid="{00000000-0005-0000-0000-0000DC430000}"/>
    <cellStyle name="Migliaia 25 5 2 2 2" xfId="19518" xr:uid="{00000000-0005-0000-0000-0000DD430000}"/>
    <cellStyle name="Migliaia 25 5 2 2 3" xfId="24820" xr:uid="{00000000-0005-0000-0000-0000DE430000}"/>
    <cellStyle name="Migliaia 25 5 2 3" xfId="16867" xr:uid="{00000000-0005-0000-0000-0000DF430000}"/>
    <cellStyle name="Migliaia 25 5 2 4" xfId="22169" xr:uid="{00000000-0005-0000-0000-0000E0430000}"/>
    <cellStyle name="Migliaia 25 5 3" xfId="3103" xr:uid="{00000000-0005-0000-0000-0000E1430000}"/>
    <cellStyle name="Migliaia 25 5 3 2" xfId="13701" xr:uid="{00000000-0005-0000-0000-0000E2430000}"/>
    <cellStyle name="Migliaia 25 5 3 2 2" xfId="19519" xr:uid="{00000000-0005-0000-0000-0000E3430000}"/>
    <cellStyle name="Migliaia 25 5 3 2 3" xfId="24821" xr:uid="{00000000-0005-0000-0000-0000E4430000}"/>
    <cellStyle name="Migliaia 25 5 3 3" xfId="16868" xr:uid="{00000000-0005-0000-0000-0000E5430000}"/>
    <cellStyle name="Migliaia 25 5 3 4" xfId="22170" xr:uid="{00000000-0005-0000-0000-0000E6430000}"/>
    <cellStyle name="Migliaia 25 5 4" xfId="3104" xr:uid="{00000000-0005-0000-0000-0000E7430000}"/>
    <cellStyle name="Migliaia 25 5 4 2" xfId="13702" xr:uid="{00000000-0005-0000-0000-0000E8430000}"/>
    <cellStyle name="Migliaia 25 5 4 2 2" xfId="19520" xr:uid="{00000000-0005-0000-0000-0000E9430000}"/>
    <cellStyle name="Migliaia 25 5 4 2 3" xfId="24822" xr:uid="{00000000-0005-0000-0000-0000EA430000}"/>
    <cellStyle name="Migliaia 25 5 4 3" xfId="16869" xr:uid="{00000000-0005-0000-0000-0000EB430000}"/>
    <cellStyle name="Migliaia 25 5 4 4" xfId="22171" xr:uid="{00000000-0005-0000-0000-0000EC430000}"/>
    <cellStyle name="Migliaia 25 5 5" xfId="3105" xr:uid="{00000000-0005-0000-0000-0000ED430000}"/>
    <cellStyle name="Migliaia 25 5 5 2" xfId="13703" xr:uid="{00000000-0005-0000-0000-0000EE430000}"/>
    <cellStyle name="Migliaia 25 5 5 2 2" xfId="19521" xr:uid="{00000000-0005-0000-0000-0000EF430000}"/>
    <cellStyle name="Migliaia 25 5 5 2 3" xfId="24823" xr:uid="{00000000-0005-0000-0000-0000F0430000}"/>
    <cellStyle name="Migliaia 25 5 5 3" xfId="16870" xr:uid="{00000000-0005-0000-0000-0000F1430000}"/>
    <cellStyle name="Migliaia 25 5 5 4" xfId="22172" xr:uid="{00000000-0005-0000-0000-0000F2430000}"/>
    <cellStyle name="Migliaia 25 5 6" xfId="3106" xr:uid="{00000000-0005-0000-0000-0000F3430000}"/>
    <cellStyle name="Migliaia 25 5 6 2" xfId="13704" xr:uid="{00000000-0005-0000-0000-0000F4430000}"/>
    <cellStyle name="Migliaia 25 5 6 2 2" xfId="19522" xr:uid="{00000000-0005-0000-0000-0000F5430000}"/>
    <cellStyle name="Migliaia 25 5 6 2 3" xfId="24824" xr:uid="{00000000-0005-0000-0000-0000F6430000}"/>
    <cellStyle name="Migliaia 25 5 6 3" xfId="16871" xr:uid="{00000000-0005-0000-0000-0000F7430000}"/>
    <cellStyle name="Migliaia 25 5 6 4" xfId="22173" xr:uid="{00000000-0005-0000-0000-0000F8430000}"/>
    <cellStyle name="Migliaia 25 6" xfId="3107" xr:uid="{00000000-0005-0000-0000-0000F9430000}"/>
    <cellStyle name="Migliaia 25 6 2" xfId="12050" xr:uid="{00000000-0005-0000-0000-0000FA430000}"/>
    <cellStyle name="Migliaia 25 6 3" xfId="12051" xr:uid="{00000000-0005-0000-0000-0000FB430000}"/>
    <cellStyle name="Migliaia 25 6 3 2" xfId="15580" xr:uid="{00000000-0005-0000-0000-0000FC430000}"/>
    <cellStyle name="Migliaia 25 6 3 2 2" xfId="20926" xr:uid="{00000000-0005-0000-0000-0000FD430000}"/>
    <cellStyle name="Migliaia 25 6 3 2 3" xfId="26228" xr:uid="{00000000-0005-0000-0000-0000FE430000}"/>
    <cellStyle name="Migliaia 25 6 3 3" xfId="18275" xr:uid="{00000000-0005-0000-0000-0000FF430000}"/>
    <cellStyle name="Migliaia 25 6 3 4" xfId="23577" xr:uid="{00000000-0005-0000-0000-000000440000}"/>
    <cellStyle name="Migliaia 25 6 4" xfId="13705" xr:uid="{00000000-0005-0000-0000-000001440000}"/>
    <cellStyle name="Migliaia 25 6 4 2" xfId="19523" xr:uid="{00000000-0005-0000-0000-000002440000}"/>
    <cellStyle name="Migliaia 25 6 4 3" xfId="24825" xr:uid="{00000000-0005-0000-0000-000003440000}"/>
    <cellStyle name="Migliaia 25 6 5" xfId="16872" xr:uid="{00000000-0005-0000-0000-000004440000}"/>
    <cellStyle name="Migliaia 25 6 6" xfId="22174" xr:uid="{00000000-0005-0000-0000-000005440000}"/>
    <cellStyle name="Migliaia 25 7" xfId="3108" xr:uid="{00000000-0005-0000-0000-000006440000}"/>
    <cellStyle name="Migliaia 25 7 2" xfId="12052" xr:uid="{00000000-0005-0000-0000-000007440000}"/>
    <cellStyle name="Migliaia 25 7 2 2" xfId="15581" xr:uid="{00000000-0005-0000-0000-000008440000}"/>
    <cellStyle name="Migliaia 25 7 2 2 2" xfId="20927" xr:uid="{00000000-0005-0000-0000-000009440000}"/>
    <cellStyle name="Migliaia 25 7 2 2 3" xfId="26229" xr:uid="{00000000-0005-0000-0000-00000A440000}"/>
    <cellStyle name="Migliaia 25 7 2 3" xfId="18276" xr:uid="{00000000-0005-0000-0000-00000B440000}"/>
    <cellStyle name="Migliaia 25 7 2 4" xfId="23578" xr:uid="{00000000-0005-0000-0000-00000C440000}"/>
    <cellStyle name="Migliaia 25 7 3" xfId="13706" xr:uid="{00000000-0005-0000-0000-00000D440000}"/>
    <cellStyle name="Migliaia 25 7 3 2" xfId="19524" xr:uid="{00000000-0005-0000-0000-00000E440000}"/>
    <cellStyle name="Migliaia 25 7 3 3" xfId="24826" xr:uid="{00000000-0005-0000-0000-00000F440000}"/>
    <cellStyle name="Migliaia 25 7 4" xfId="16873" xr:uid="{00000000-0005-0000-0000-000010440000}"/>
    <cellStyle name="Migliaia 25 7 5" xfId="22175" xr:uid="{00000000-0005-0000-0000-000011440000}"/>
    <cellStyle name="Migliaia 25 8" xfId="3109" xr:uid="{00000000-0005-0000-0000-000012440000}"/>
    <cellStyle name="Migliaia 25 8 2" xfId="12053" xr:uid="{00000000-0005-0000-0000-000013440000}"/>
    <cellStyle name="Migliaia 25 8 2 2" xfId="15582" xr:uid="{00000000-0005-0000-0000-000014440000}"/>
    <cellStyle name="Migliaia 25 8 2 2 2" xfId="20928" xr:uid="{00000000-0005-0000-0000-000015440000}"/>
    <cellStyle name="Migliaia 25 8 2 2 3" xfId="26230" xr:uid="{00000000-0005-0000-0000-000016440000}"/>
    <cellStyle name="Migliaia 25 8 2 3" xfId="18277" xr:uid="{00000000-0005-0000-0000-000017440000}"/>
    <cellStyle name="Migliaia 25 8 2 4" xfId="23579" xr:uid="{00000000-0005-0000-0000-000018440000}"/>
    <cellStyle name="Migliaia 25 8 3" xfId="13707" xr:uid="{00000000-0005-0000-0000-000019440000}"/>
    <cellStyle name="Migliaia 25 8 3 2" xfId="19525" xr:uid="{00000000-0005-0000-0000-00001A440000}"/>
    <cellStyle name="Migliaia 25 8 3 3" xfId="24827" xr:uid="{00000000-0005-0000-0000-00001B440000}"/>
    <cellStyle name="Migliaia 25 8 4" xfId="16874" xr:uid="{00000000-0005-0000-0000-00001C440000}"/>
    <cellStyle name="Migliaia 25 8 5" xfId="22176" xr:uid="{00000000-0005-0000-0000-00001D440000}"/>
    <cellStyle name="Migliaia 25 9" xfId="3110" xr:uid="{00000000-0005-0000-0000-00001E440000}"/>
    <cellStyle name="Migliaia 25 9 2" xfId="13708" xr:uid="{00000000-0005-0000-0000-00001F440000}"/>
    <cellStyle name="Migliaia 25 9 2 2" xfId="19526" xr:uid="{00000000-0005-0000-0000-000020440000}"/>
    <cellStyle name="Migliaia 25 9 2 3" xfId="24828" xr:uid="{00000000-0005-0000-0000-000021440000}"/>
    <cellStyle name="Migliaia 25 9 3" xfId="16875" xr:uid="{00000000-0005-0000-0000-000022440000}"/>
    <cellStyle name="Migliaia 25 9 4" xfId="22177" xr:uid="{00000000-0005-0000-0000-000023440000}"/>
    <cellStyle name="Migliaia 26" xfId="283" xr:uid="{00000000-0005-0000-0000-000024440000}"/>
    <cellStyle name="Migliaia 26 10" xfId="13709" xr:uid="{00000000-0005-0000-0000-000025440000}"/>
    <cellStyle name="Migliaia 26 10 2" xfId="19527" xr:uid="{00000000-0005-0000-0000-000026440000}"/>
    <cellStyle name="Migliaia 26 10 3" xfId="24829" xr:uid="{00000000-0005-0000-0000-000027440000}"/>
    <cellStyle name="Migliaia 26 11" xfId="16876" xr:uid="{00000000-0005-0000-0000-000028440000}"/>
    <cellStyle name="Migliaia 26 12" xfId="22178" xr:uid="{00000000-0005-0000-0000-000029440000}"/>
    <cellStyle name="Migliaia 26 13" xfId="3111" xr:uid="{00000000-0005-0000-0000-00002A440000}"/>
    <cellStyle name="Migliaia 26 2" xfId="284" xr:uid="{00000000-0005-0000-0000-00002B440000}"/>
    <cellStyle name="Migliaia 26 2 2" xfId="3113" xr:uid="{00000000-0005-0000-0000-00002C440000}"/>
    <cellStyle name="Migliaia 26 2 2 2" xfId="3114" xr:uid="{00000000-0005-0000-0000-00002D440000}"/>
    <cellStyle name="Migliaia 26 2 2 2 2" xfId="13710" xr:uid="{00000000-0005-0000-0000-00002E440000}"/>
    <cellStyle name="Migliaia 26 2 2 2 2 2" xfId="19528" xr:uid="{00000000-0005-0000-0000-00002F440000}"/>
    <cellStyle name="Migliaia 26 2 2 2 2 3" xfId="24830" xr:uid="{00000000-0005-0000-0000-000030440000}"/>
    <cellStyle name="Migliaia 26 2 2 2 3" xfId="16877" xr:uid="{00000000-0005-0000-0000-000031440000}"/>
    <cellStyle name="Migliaia 26 2 2 2 4" xfId="22179" xr:uid="{00000000-0005-0000-0000-000032440000}"/>
    <cellStyle name="Migliaia 26 2 2 3" xfId="12054" xr:uid="{00000000-0005-0000-0000-000033440000}"/>
    <cellStyle name="Migliaia 26 2 2 3 2" xfId="15583" xr:uid="{00000000-0005-0000-0000-000034440000}"/>
    <cellStyle name="Migliaia 26 2 2 3 2 2" xfId="20929" xr:uid="{00000000-0005-0000-0000-000035440000}"/>
    <cellStyle name="Migliaia 26 2 2 3 2 3" xfId="26231" xr:uid="{00000000-0005-0000-0000-000036440000}"/>
    <cellStyle name="Migliaia 26 2 2 3 3" xfId="18278" xr:uid="{00000000-0005-0000-0000-000037440000}"/>
    <cellStyle name="Migliaia 26 2 2 3 4" xfId="23580" xr:uid="{00000000-0005-0000-0000-000038440000}"/>
    <cellStyle name="Migliaia 26 2 3" xfId="3115" xr:uid="{00000000-0005-0000-0000-000039440000}"/>
    <cellStyle name="Migliaia 26 2 3 2" xfId="12055" xr:uid="{00000000-0005-0000-0000-00003A440000}"/>
    <cellStyle name="Migliaia 26 2 3 2 2" xfId="15584" xr:uid="{00000000-0005-0000-0000-00003B440000}"/>
    <cellStyle name="Migliaia 26 2 3 2 2 2" xfId="20930" xr:uid="{00000000-0005-0000-0000-00003C440000}"/>
    <cellStyle name="Migliaia 26 2 3 2 2 3" xfId="26232" xr:uid="{00000000-0005-0000-0000-00003D440000}"/>
    <cellStyle name="Migliaia 26 2 3 2 3" xfId="18279" xr:uid="{00000000-0005-0000-0000-00003E440000}"/>
    <cellStyle name="Migliaia 26 2 3 2 4" xfId="23581" xr:uid="{00000000-0005-0000-0000-00003F440000}"/>
    <cellStyle name="Migliaia 26 2 3 3" xfId="13711" xr:uid="{00000000-0005-0000-0000-000040440000}"/>
    <cellStyle name="Migliaia 26 2 3 3 2" xfId="19529" xr:uid="{00000000-0005-0000-0000-000041440000}"/>
    <cellStyle name="Migliaia 26 2 3 3 3" xfId="24831" xr:uid="{00000000-0005-0000-0000-000042440000}"/>
    <cellStyle name="Migliaia 26 2 3 4" xfId="16878" xr:uid="{00000000-0005-0000-0000-000043440000}"/>
    <cellStyle name="Migliaia 26 2 3 5" xfId="22180" xr:uid="{00000000-0005-0000-0000-000044440000}"/>
    <cellStyle name="Migliaia 26 2 4" xfId="3116" xr:uid="{00000000-0005-0000-0000-000045440000}"/>
    <cellStyle name="Migliaia 26 2 4 2" xfId="13712" xr:uid="{00000000-0005-0000-0000-000046440000}"/>
    <cellStyle name="Migliaia 26 2 4 2 2" xfId="19530" xr:uid="{00000000-0005-0000-0000-000047440000}"/>
    <cellStyle name="Migliaia 26 2 4 2 3" xfId="24832" xr:uid="{00000000-0005-0000-0000-000048440000}"/>
    <cellStyle name="Migliaia 26 2 4 3" xfId="16879" xr:uid="{00000000-0005-0000-0000-000049440000}"/>
    <cellStyle name="Migliaia 26 2 4 4" xfId="22181" xr:uid="{00000000-0005-0000-0000-00004A440000}"/>
    <cellStyle name="Migliaia 26 2 5" xfId="3117" xr:uid="{00000000-0005-0000-0000-00004B440000}"/>
    <cellStyle name="Migliaia 26 2 5 2" xfId="13713" xr:uid="{00000000-0005-0000-0000-00004C440000}"/>
    <cellStyle name="Migliaia 26 2 5 2 2" xfId="19531" xr:uid="{00000000-0005-0000-0000-00004D440000}"/>
    <cellStyle name="Migliaia 26 2 5 2 3" xfId="24833" xr:uid="{00000000-0005-0000-0000-00004E440000}"/>
    <cellStyle name="Migliaia 26 2 5 3" xfId="16880" xr:uid="{00000000-0005-0000-0000-00004F440000}"/>
    <cellStyle name="Migliaia 26 2 5 4" xfId="22182" xr:uid="{00000000-0005-0000-0000-000050440000}"/>
    <cellStyle name="Migliaia 26 2 6" xfId="3118" xr:uid="{00000000-0005-0000-0000-000051440000}"/>
    <cellStyle name="Migliaia 26 2 6 2" xfId="13714" xr:uid="{00000000-0005-0000-0000-000052440000}"/>
    <cellStyle name="Migliaia 26 2 6 2 2" xfId="19532" xr:uid="{00000000-0005-0000-0000-000053440000}"/>
    <cellStyle name="Migliaia 26 2 6 2 3" xfId="24834" xr:uid="{00000000-0005-0000-0000-000054440000}"/>
    <cellStyle name="Migliaia 26 2 6 3" xfId="16881" xr:uid="{00000000-0005-0000-0000-000055440000}"/>
    <cellStyle name="Migliaia 26 2 6 4" xfId="22183" xr:uid="{00000000-0005-0000-0000-000056440000}"/>
    <cellStyle name="Migliaia 26 2 7" xfId="3112" xr:uid="{00000000-0005-0000-0000-000057440000}"/>
    <cellStyle name="Migliaia 26 3" xfId="3119" xr:uid="{00000000-0005-0000-0000-000058440000}"/>
    <cellStyle name="Migliaia 26 3 2" xfId="3120" xr:uid="{00000000-0005-0000-0000-000059440000}"/>
    <cellStyle name="Migliaia 26 3 2 2" xfId="3121" xr:uid="{00000000-0005-0000-0000-00005A440000}"/>
    <cellStyle name="Migliaia 26 3 2 2 2" xfId="3122" xr:uid="{00000000-0005-0000-0000-00005B440000}"/>
    <cellStyle name="Migliaia 26 3 2 2 2 2" xfId="13715" xr:uid="{00000000-0005-0000-0000-00005C440000}"/>
    <cellStyle name="Migliaia 26 3 2 2 2 2 2" xfId="19533" xr:uid="{00000000-0005-0000-0000-00005D440000}"/>
    <cellStyle name="Migliaia 26 3 2 2 2 2 3" xfId="24835" xr:uid="{00000000-0005-0000-0000-00005E440000}"/>
    <cellStyle name="Migliaia 26 3 2 2 2 3" xfId="16882" xr:uid="{00000000-0005-0000-0000-00005F440000}"/>
    <cellStyle name="Migliaia 26 3 2 2 2 4" xfId="22184" xr:uid="{00000000-0005-0000-0000-000060440000}"/>
    <cellStyle name="Migliaia 26 3 2 3" xfId="3123" xr:uid="{00000000-0005-0000-0000-000061440000}"/>
    <cellStyle name="Migliaia 26 3 2 3 2" xfId="13716" xr:uid="{00000000-0005-0000-0000-000062440000}"/>
    <cellStyle name="Migliaia 26 3 2 3 2 2" xfId="19534" xr:uid="{00000000-0005-0000-0000-000063440000}"/>
    <cellStyle name="Migliaia 26 3 2 3 2 3" xfId="24836" xr:uid="{00000000-0005-0000-0000-000064440000}"/>
    <cellStyle name="Migliaia 26 3 2 3 3" xfId="16883" xr:uid="{00000000-0005-0000-0000-000065440000}"/>
    <cellStyle name="Migliaia 26 3 2 3 4" xfId="22185" xr:uid="{00000000-0005-0000-0000-000066440000}"/>
    <cellStyle name="Migliaia 26 3 2 4" xfId="3124" xr:uid="{00000000-0005-0000-0000-000067440000}"/>
    <cellStyle name="Migliaia 26 3 2 4 2" xfId="13717" xr:uid="{00000000-0005-0000-0000-000068440000}"/>
    <cellStyle name="Migliaia 26 3 2 4 2 2" xfId="19535" xr:uid="{00000000-0005-0000-0000-000069440000}"/>
    <cellStyle name="Migliaia 26 3 2 4 2 3" xfId="24837" xr:uid="{00000000-0005-0000-0000-00006A440000}"/>
    <cellStyle name="Migliaia 26 3 2 4 3" xfId="16884" xr:uid="{00000000-0005-0000-0000-00006B440000}"/>
    <cellStyle name="Migliaia 26 3 2 4 4" xfId="22186" xr:uid="{00000000-0005-0000-0000-00006C440000}"/>
    <cellStyle name="Migliaia 26 3 2 5" xfId="3125" xr:uid="{00000000-0005-0000-0000-00006D440000}"/>
    <cellStyle name="Migliaia 26 3 2 5 2" xfId="13718" xr:uid="{00000000-0005-0000-0000-00006E440000}"/>
    <cellStyle name="Migliaia 26 3 2 5 2 2" xfId="19536" xr:uid="{00000000-0005-0000-0000-00006F440000}"/>
    <cellStyle name="Migliaia 26 3 2 5 2 3" xfId="24838" xr:uid="{00000000-0005-0000-0000-000070440000}"/>
    <cellStyle name="Migliaia 26 3 2 5 3" xfId="16885" xr:uid="{00000000-0005-0000-0000-000071440000}"/>
    <cellStyle name="Migliaia 26 3 2 5 4" xfId="22187" xr:uid="{00000000-0005-0000-0000-000072440000}"/>
    <cellStyle name="Migliaia 26 3 2 6" xfId="3126" xr:uid="{00000000-0005-0000-0000-000073440000}"/>
    <cellStyle name="Migliaia 26 3 2 6 2" xfId="13719" xr:uid="{00000000-0005-0000-0000-000074440000}"/>
    <cellStyle name="Migliaia 26 3 2 6 2 2" xfId="19537" xr:uid="{00000000-0005-0000-0000-000075440000}"/>
    <cellStyle name="Migliaia 26 3 2 6 2 3" xfId="24839" xr:uid="{00000000-0005-0000-0000-000076440000}"/>
    <cellStyle name="Migliaia 26 3 2 6 3" xfId="16886" xr:uid="{00000000-0005-0000-0000-000077440000}"/>
    <cellStyle name="Migliaia 26 3 2 6 4" xfId="22188" xr:uid="{00000000-0005-0000-0000-000078440000}"/>
    <cellStyle name="Migliaia 26 3 3" xfId="3127" xr:uid="{00000000-0005-0000-0000-000079440000}"/>
    <cellStyle name="Migliaia 26 3 3 2" xfId="3128" xr:uid="{00000000-0005-0000-0000-00007A440000}"/>
    <cellStyle name="Migliaia 26 3 3 2 2" xfId="13721" xr:uid="{00000000-0005-0000-0000-00007B440000}"/>
    <cellStyle name="Migliaia 26 3 3 2 2 2" xfId="19539" xr:uid="{00000000-0005-0000-0000-00007C440000}"/>
    <cellStyle name="Migliaia 26 3 3 2 2 3" xfId="24841" xr:uid="{00000000-0005-0000-0000-00007D440000}"/>
    <cellStyle name="Migliaia 26 3 3 2 3" xfId="16888" xr:uid="{00000000-0005-0000-0000-00007E440000}"/>
    <cellStyle name="Migliaia 26 3 3 2 4" xfId="22190" xr:uid="{00000000-0005-0000-0000-00007F440000}"/>
    <cellStyle name="Migliaia 26 3 3 3" xfId="3129" xr:uid="{00000000-0005-0000-0000-000080440000}"/>
    <cellStyle name="Migliaia 26 3 3 3 2" xfId="13722" xr:uid="{00000000-0005-0000-0000-000081440000}"/>
    <cellStyle name="Migliaia 26 3 3 3 2 2" xfId="19540" xr:uid="{00000000-0005-0000-0000-000082440000}"/>
    <cellStyle name="Migliaia 26 3 3 3 2 3" xfId="24842" xr:uid="{00000000-0005-0000-0000-000083440000}"/>
    <cellStyle name="Migliaia 26 3 3 3 3" xfId="16889" xr:uid="{00000000-0005-0000-0000-000084440000}"/>
    <cellStyle name="Migliaia 26 3 3 3 4" xfId="22191" xr:uid="{00000000-0005-0000-0000-000085440000}"/>
    <cellStyle name="Migliaia 26 3 3 4" xfId="3130" xr:uid="{00000000-0005-0000-0000-000086440000}"/>
    <cellStyle name="Migliaia 26 3 3 4 2" xfId="13723" xr:uid="{00000000-0005-0000-0000-000087440000}"/>
    <cellStyle name="Migliaia 26 3 3 4 2 2" xfId="19541" xr:uid="{00000000-0005-0000-0000-000088440000}"/>
    <cellStyle name="Migliaia 26 3 3 4 2 3" xfId="24843" xr:uid="{00000000-0005-0000-0000-000089440000}"/>
    <cellStyle name="Migliaia 26 3 3 4 3" xfId="16890" xr:uid="{00000000-0005-0000-0000-00008A440000}"/>
    <cellStyle name="Migliaia 26 3 3 4 4" xfId="22192" xr:uid="{00000000-0005-0000-0000-00008B440000}"/>
    <cellStyle name="Migliaia 26 3 3 5" xfId="3131" xr:uid="{00000000-0005-0000-0000-00008C440000}"/>
    <cellStyle name="Migliaia 26 3 3 5 2" xfId="13724" xr:uid="{00000000-0005-0000-0000-00008D440000}"/>
    <cellStyle name="Migliaia 26 3 3 5 2 2" xfId="19542" xr:uid="{00000000-0005-0000-0000-00008E440000}"/>
    <cellStyle name="Migliaia 26 3 3 5 2 3" xfId="24844" xr:uid="{00000000-0005-0000-0000-00008F440000}"/>
    <cellStyle name="Migliaia 26 3 3 5 3" xfId="16891" xr:uid="{00000000-0005-0000-0000-000090440000}"/>
    <cellStyle name="Migliaia 26 3 3 5 4" xfId="22193" xr:uid="{00000000-0005-0000-0000-000091440000}"/>
    <cellStyle name="Migliaia 26 3 3 6" xfId="13720" xr:uid="{00000000-0005-0000-0000-000092440000}"/>
    <cellStyle name="Migliaia 26 3 3 6 2" xfId="19538" xr:uid="{00000000-0005-0000-0000-000093440000}"/>
    <cellStyle name="Migliaia 26 3 3 6 3" xfId="24840" xr:uid="{00000000-0005-0000-0000-000094440000}"/>
    <cellStyle name="Migliaia 26 3 3 7" xfId="16887" xr:uid="{00000000-0005-0000-0000-000095440000}"/>
    <cellStyle name="Migliaia 26 3 3 8" xfId="22189" xr:uid="{00000000-0005-0000-0000-000096440000}"/>
    <cellStyle name="Migliaia 26 3 4" xfId="3132" xr:uid="{00000000-0005-0000-0000-000097440000}"/>
    <cellStyle name="Migliaia 26 3 4 2" xfId="12056" xr:uid="{00000000-0005-0000-0000-000098440000}"/>
    <cellStyle name="Migliaia 26 3 4 3" xfId="12057" xr:uid="{00000000-0005-0000-0000-000099440000}"/>
    <cellStyle name="Migliaia 26 3 4 3 2" xfId="15585" xr:uid="{00000000-0005-0000-0000-00009A440000}"/>
    <cellStyle name="Migliaia 26 3 4 3 2 2" xfId="20931" xr:uid="{00000000-0005-0000-0000-00009B440000}"/>
    <cellStyle name="Migliaia 26 3 4 3 2 3" xfId="26233" xr:uid="{00000000-0005-0000-0000-00009C440000}"/>
    <cellStyle name="Migliaia 26 3 4 3 3" xfId="18280" xr:uid="{00000000-0005-0000-0000-00009D440000}"/>
    <cellStyle name="Migliaia 26 3 4 3 4" xfId="23582" xr:uid="{00000000-0005-0000-0000-00009E440000}"/>
    <cellStyle name="Migliaia 26 3 4 4" xfId="13725" xr:uid="{00000000-0005-0000-0000-00009F440000}"/>
    <cellStyle name="Migliaia 26 3 4 4 2" xfId="19543" xr:uid="{00000000-0005-0000-0000-0000A0440000}"/>
    <cellStyle name="Migliaia 26 3 4 4 3" xfId="24845" xr:uid="{00000000-0005-0000-0000-0000A1440000}"/>
    <cellStyle name="Migliaia 26 3 4 5" xfId="16892" xr:uid="{00000000-0005-0000-0000-0000A2440000}"/>
    <cellStyle name="Migliaia 26 3 4 6" xfId="22194" xr:uid="{00000000-0005-0000-0000-0000A3440000}"/>
    <cellStyle name="Migliaia 26 3 5" xfId="3133" xr:uid="{00000000-0005-0000-0000-0000A4440000}"/>
    <cellStyle name="Migliaia 26 3 5 2" xfId="12058" xr:uid="{00000000-0005-0000-0000-0000A5440000}"/>
    <cellStyle name="Migliaia 26 3 5 2 2" xfId="15586" xr:uid="{00000000-0005-0000-0000-0000A6440000}"/>
    <cellStyle name="Migliaia 26 3 5 2 2 2" xfId="20932" xr:uid="{00000000-0005-0000-0000-0000A7440000}"/>
    <cellStyle name="Migliaia 26 3 5 2 2 3" xfId="26234" xr:uid="{00000000-0005-0000-0000-0000A8440000}"/>
    <cellStyle name="Migliaia 26 3 5 2 3" xfId="18281" xr:uid="{00000000-0005-0000-0000-0000A9440000}"/>
    <cellStyle name="Migliaia 26 3 5 2 4" xfId="23583" xr:uid="{00000000-0005-0000-0000-0000AA440000}"/>
    <cellStyle name="Migliaia 26 3 5 3" xfId="13726" xr:uid="{00000000-0005-0000-0000-0000AB440000}"/>
    <cellStyle name="Migliaia 26 3 5 3 2" xfId="19544" xr:uid="{00000000-0005-0000-0000-0000AC440000}"/>
    <cellStyle name="Migliaia 26 3 5 3 3" xfId="24846" xr:uid="{00000000-0005-0000-0000-0000AD440000}"/>
    <cellStyle name="Migliaia 26 3 5 4" xfId="16893" xr:uid="{00000000-0005-0000-0000-0000AE440000}"/>
    <cellStyle name="Migliaia 26 3 5 5" xfId="22195" xr:uid="{00000000-0005-0000-0000-0000AF440000}"/>
    <cellStyle name="Migliaia 26 3 6" xfId="3134" xr:uid="{00000000-0005-0000-0000-0000B0440000}"/>
    <cellStyle name="Migliaia 26 3 6 2" xfId="13727" xr:uid="{00000000-0005-0000-0000-0000B1440000}"/>
    <cellStyle name="Migliaia 26 3 6 2 2" xfId="19545" xr:uid="{00000000-0005-0000-0000-0000B2440000}"/>
    <cellStyle name="Migliaia 26 3 6 2 3" xfId="24847" xr:uid="{00000000-0005-0000-0000-0000B3440000}"/>
    <cellStyle name="Migliaia 26 3 6 3" xfId="16894" xr:uid="{00000000-0005-0000-0000-0000B4440000}"/>
    <cellStyle name="Migliaia 26 3 6 4" xfId="22196" xr:uid="{00000000-0005-0000-0000-0000B5440000}"/>
    <cellStyle name="Migliaia 26 3 7" xfId="3135" xr:uid="{00000000-0005-0000-0000-0000B6440000}"/>
    <cellStyle name="Migliaia 26 3 7 2" xfId="13728" xr:uid="{00000000-0005-0000-0000-0000B7440000}"/>
    <cellStyle name="Migliaia 26 3 7 2 2" xfId="19546" xr:uid="{00000000-0005-0000-0000-0000B8440000}"/>
    <cellStyle name="Migliaia 26 3 7 2 3" xfId="24848" xr:uid="{00000000-0005-0000-0000-0000B9440000}"/>
    <cellStyle name="Migliaia 26 3 7 3" xfId="16895" xr:uid="{00000000-0005-0000-0000-0000BA440000}"/>
    <cellStyle name="Migliaia 26 3 7 4" xfId="22197" xr:uid="{00000000-0005-0000-0000-0000BB440000}"/>
    <cellStyle name="Migliaia 26 3 8" xfId="3136" xr:uid="{00000000-0005-0000-0000-0000BC440000}"/>
    <cellStyle name="Migliaia 26 3 8 2" xfId="13729" xr:uid="{00000000-0005-0000-0000-0000BD440000}"/>
    <cellStyle name="Migliaia 26 3 8 2 2" xfId="19547" xr:uid="{00000000-0005-0000-0000-0000BE440000}"/>
    <cellStyle name="Migliaia 26 3 8 2 3" xfId="24849" xr:uid="{00000000-0005-0000-0000-0000BF440000}"/>
    <cellStyle name="Migliaia 26 3 8 3" xfId="16896" xr:uid="{00000000-0005-0000-0000-0000C0440000}"/>
    <cellStyle name="Migliaia 26 3 8 4" xfId="22198" xr:uid="{00000000-0005-0000-0000-0000C1440000}"/>
    <cellStyle name="Migliaia 26 4" xfId="3137" xr:uid="{00000000-0005-0000-0000-0000C2440000}"/>
    <cellStyle name="Migliaia 26 4 2" xfId="3138" xr:uid="{00000000-0005-0000-0000-0000C3440000}"/>
    <cellStyle name="Migliaia 26 4 2 2" xfId="3139" xr:uid="{00000000-0005-0000-0000-0000C4440000}"/>
    <cellStyle name="Migliaia 26 4 2 2 2" xfId="13730" xr:uid="{00000000-0005-0000-0000-0000C5440000}"/>
    <cellStyle name="Migliaia 26 4 2 2 2 2" xfId="19548" xr:uid="{00000000-0005-0000-0000-0000C6440000}"/>
    <cellStyle name="Migliaia 26 4 2 2 2 3" xfId="24850" xr:uid="{00000000-0005-0000-0000-0000C7440000}"/>
    <cellStyle name="Migliaia 26 4 2 2 3" xfId="16897" xr:uid="{00000000-0005-0000-0000-0000C8440000}"/>
    <cellStyle name="Migliaia 26 4 2 2 4" xfId="22199" xr:uid="{00000000-0005-0000-0000-0000C9440000}"/>
    <cellStyle name="Migliaia 26 4 2 3" xfId="3140" xr:uid="{00000000-0005-0000-0000-0000CA440000}"/>
    <cellStyle name="Migliaia 26 4 2 3 2" xfId="13731" xr:uid="{00000000-0005-0000-0000-0000CB440000}"/>
    <cellStyle name="Migliaia 26 4 2 3 2 2" xfId="19549" xr:uid="{00000000-0005-0000-0000-0000CC440000}"/>
    <cellStyle name="Migliaia 26 4 2 3 2 3" xfId="24851" xr:uid="{00000000-0005-0000-0000-0000CD440000}"/>
    <cellStyle name="Migliaia 26 4 2 3 3" xfId="16898" xr:uid="{00000000-0005-0000-0000-0000CE440000}"/>
    <cellStyle name="Migliaia 26 4 2 3 4" xfId="22200" xr:uid="{00000000-0005-0000-0000-0000CF440000}"/>
    <cellStyle name="Migliaia 26 4 3" xfId="3141" xr:uid="{00000000-0005-0000-0000-0000D0440000}"/>
    <cellStyle name="Migliaia 26 4 3 2" xfId="13732" xr:uid="{00000000-0005-0000-0000-0000D1440000}"/>
    <cellStyle name="Migliaia 26 4 3 2 2" xfId="19550" xr:uid="{00000000-0005-0000-0000-0000D2440000}"/>
    <cellStyle name="Migliaia 26 4 3 2 3" xfId="24852" xr:uid="{00000000-0005-0000-0000-0000D3440000}"/>
    <cellStyle name="Migliaia 26 4 3 3" xfId="16899" xr:uid="{00000000-0005-0000-0000-0000D4440000}"/>
    <cellStyle name="Migliaia 26 4 3 4" xfId="22201" xr:uid="{00000000-0005-0000-0000-0000D5440000}"/>
    <cellStyle name="Migliaia 26 4 4" xfId="3142" xr:uid="{00000000-0005-0000-0000-0000D6440000}"/>
    <cellStyle name="Migliaia 26 4 4 2" xfId="13733" xr:uid="{00000000-0005-0000-0000-0000D7440000}"/>
    <cellStyle name="Migliaia 26 4 4 2 2" xfId="19551" xr:uid="{00000000-0005-0000-0000-0000D8440000}"/>
    <cellStyle name="Migliaia 26 4 4 2 3" xfId="24853" xr:uid="{00000000-0005-0000-0000-0000D9440000}"/>
    <cellStyle name="Migliaia 26 4 4 3" xfId="16900" xr:uid="{00000000-0005-0000-0000-0000DA440000}"/>
    <cellStyle name="Migliaia 26 4 4 4" xfId="22202" xr:uid="{00000000-0005-0000-0000-0000DB440000}"/>
    <cellStyle name="Migliaia 26 4 5" xfId="3143" xr:uid="{00000000-0005-0000-0000-0000DC440000}"/>
    <cellStyle name="Migliaia 26 4 5 2" xfId="13734" xr:uid="{00000000-0005-0000-0000-0000DD440000}"/>
    <cellStyle name="Migliaia 26 4 5 2 2" xfId="19552" xr:uid="{00000000-0005-0000-0000-0000DE440000}"/>
    <cellStyle name="Migliaia 26 4 5 2 3" xfId="24854" xr:uid="{00000000-0005-0000-0000-0000DF440000}"/>
    <cellStyle name="Migliaia 26 4 5 3" xfId="16901" xr:uid="{00000000-0005-0000-0000-0000E0440000}"/>
    <cellStyle name="Migliaia 26 4 5 4" xfId="22203" xr:uid="{00000000-0005-0000-0000-0000E1440000}"/>
    <cellStyle name="Migliaia 26 4 6" xfId="3144" xr:uid="{00000000-0005-0000-0000-0000E2440000}"/>
    <cellStyle name="Migliaia 26 4 6 2" xfId="13735" xr:uid="{00000000-0005-0000-0000-0000E3440000}"/>
    <cellStyle name="Migliaia 26 4 6 2 2" xfId="19553" xr:uid="{00000000-0005-0000-0000-0000E4440000}"/>
    <cellStyle name="Migliaia 26 4 6 2 3" xfId="24855" xr:uid="{00000000-0005-0000-0000-0000E5440000}"/>
    <cellStyle name="Migliaia 26 4 6 3" xfId="16902" xr:uid="{00000000-0005-0000-0000-0000E6440000}"/>
    <cellStyle name="Migliaia 26 4 6 4" xfId="22204" xr:uid="{00000000-0005-0000-0000-0000E7440000}"/>
    <cellStyle name="Migliaia 26 4 7" xfId="3145" xr:uid="{00000000-0005-0000-0000-0000E8440000}"/>
    <cellStyle name="Migliaia 26 4 7 2" xfId="13736" xr:uid="{00000000-0005-0000-0000-0000E9440000}"/>
    <cellStyle name="Migliaia 26 4 7 2 2" xfId="19554" xr:uid="{00000000-0005-0000-0000-0000EA440000}"/>
    <cellStyle name="Migliaia 26 4 7 2 3" xfId="24856" xr:uid="{00000000-0005-0000-0000-0000EB440000}"/>
    <cellStyle name="Migliaia 26 4 7 3" xfId="16903" xr:uid="{00000000-0005-0000-0000-0000EC440000}"/>
    <cellStyle name="Migliaia 26 4 7 4" xfId="22205" xr:uid="{00000000-0005-0000-0000-0000ED440000}"/>
    <cellStyle name="Migliaia 26 5" xfId="3146" xr:uid="{00000000-0005-0000-0000-0000EE440000}"/>
    <cellStyle name="Migliaia 26 5 2" xfId="3147" xr:uid="{00000000-0005-0000-0000-0000EF440000}"/>
    <cellStyle name="Migliaia 26 5 2 2" xfId="13737" xr:uid="{00000000-0005-0000-0000-0000F0440000}"/>
    <cellStyle name="Migliaia 26 5 2 2 2" xfId="19555" xr:uid="{00000000-0005-0000-0000-0000F1440000}"/>
    <cellStyle name="Migliaia 26 5 2 2 3" xfId="24857" xr:uid="{00000000-0005-0000-0000-0000F2440000}"/>
    <cellStyle name="Migliaia 26 5 2 3" xfId="16904" xr:uid="{00000000-0005-0000-0000-0000F3440000}"/>
    <cellStyle name="Migliaia 26 5 2 4" xfId="22206" xr:uid="{00000000-0005-0000-0000-0000F4440000}"/>
    <cellStyle name="Migliaia 26 5 3" xfId="3148" xr:uid="{00000000-0005-0000-0000-0000F5440000}"/>
    <cellStyle name="Migliaia 26 5 3 2" xfId="13738" xr:uid="{00000000-0005-0000-0000-0000F6440000}"/>
    <cellStyle name="Migliaia 26 5 3 2 2" xfId="19556" xr:uid="{00000000-0005-0000-0000-0000F7440000}"/>
    <cellStyle name="Migliaia 26 5 3 2 3" xfId="24858" xr:uid="{00000000-0005-0000-0000-0000F8440000}"/>
    <cellStyle name="Migliaia 26 5 3 3" xfId="16905" xr:uid="{00000000-0005-0000-0000-0000F9440000}"/>
    <cellStyle name="Migliaia 26 5 3 4" xfId="22207" xr:uid="{00000000-0005-0000-0000-0000FA440000}"/>
    <cellStyle name="Migliaia 26 5 4" xfId="3149" xr:uid="{00000000-0005-0000-0000-0000FB440000}"/>
    <cellStyle name="Migliaia 26 5 4 2" xfId="13739" xr:uid="{00000000-0005-0000-0000-0000FC440000}"/>
    <cellStyle name="Migliaia 26 5 4 2 2" xfId="19557" xr:uid="{00000000-0005-0000-0000-0000FD440000}"/>
    <cellStyle name="Migliaia 26 5 4 2 3" xfId="24859" xr:uid="{00000000-0005-0000-0000-0000FE440000}"/>
    <cellStyle name="Migliaia 26 5 4 3" xfId="16906" xr:uid="{00000000-0005-0000-0000-0000FF440000}"/>
    <cellStyle name="Migliaia 26 5 4 4" xfId="22208" xr:uid="{00000000-0005-0000-0000-000000450000}"/>
    <cellStyle name="Migliaia 26 5 5" xfId="3150" xr:uid="{00000000-0005-0000-0000-000001450000}"/>
    <cellStyle name="Migliaia 26 5 5 2" xfId="13740" xr:uid="{00000000-0005-0000-0000-000002450000}"/>
    <cellStyle name="Migliaia 26 5 5 2 2" xfId="19558" xr:uid="{00000000-0005-0000-0000-000003450000}"/>
    <cellStyle name="Migliaia 26 5 5 2 3" xfId="24860" xr:uid="{00000000-0005-0000-0000-000004450000}"/>
    <cellStyle name="Migliaia 26 5 5 3" xfId="16907" xr:uid="{00000000-0005-0000-0000-000005450000}"/>
    <cellStyle name="Migliaia 26 5 5 4" xfId="22209" xr:uid="{00000000-0005-0000-0000-000006450000}"/>
    <cellStyle name="Migliaia 26 5 6" xfId="3151" xr:uid="{00000000-0005-0000-0000-000007450000}"/>
    <cellStyle name="Migliaia 26 5 6 2" xfId="13741" xr:uid="{00000000-0005-0000-0000-000008450000}"/>
    <cellStyle name="Migliaia 26 5 6 2 2" xfId="19559" xr:uid="{00000000-0005-0000-0000-000009450000}"/>
    <cellStyle name="Migliaia 26 5 6 2 3" xfId="24861" xr:uid="{00000000-0005-0000-0000-00000A450000}"/>
    <cellStyle name="Migliaia 26 5 6 3" xfId="16908" xr:uid="{00000000-0005-0000-0000-00000B450000}"/>
    <cellStyle name="Migliaia 26 5 6 4" xfId="22210" xr:uid="{00000000-0005-0000-0000-00000C450000}"/>
    <cellStyle name="Migliaia 26 6" xfId="3152" xr:uid="{00000000-0005-0000-0000-00000D450000}"/>
    <cellStyle name="Migliaia 26 6 2" xfId="12059" xr:uid="{00000000-0005-0000-0000-00000E450000}"/>
    <cellStyle name="Migliaia 26 6 3" xfId="12060" xr:uid="{00000000-0005-0000-0000-00000F450000}"/>
    <cellStyle name="Migliaia 26 6 3 2" xfId="15587" xr:uid="{00000000-0005-0000-0000-000010450000}"/>
    <cellStyle name="Migliaia 26 6 3 2 2" xfId="20933" xr:uid="{00000000-0005-0000-0000-000011450000}"/>
    <cellStyle name="Migliaia 26 6 3 2 3" xfId="26235" xr:uid="{00000000-0005-0000-0000-000012450000}"/>
    <cellStyle name="Migliaia 26 6 3 3" xfId="18282" xr:uid="{00000000-0005-0000-0000-000013450000}"/>
    <cellStyle name="Migliaia 26 6 3 4" xfId="23584" xr:uid="{00000000-0005-0000-0000-000014450000}"/>
    <cellStyle name="Migliaia 26 6 4" xfId="13742" xr:uid="{00000000-0005-0000-0000-000015450000}"/>
    <cellStyle name="Migliaia 26 6 4 2" xfId="19560" xr:uid="{00000000-0005-0000-0000-000016450000}"/>
    <cellStyle name="Migliaia 26 6 4 3" xfId="24862" xr:uid="{00000000-0005-0000-0000-000017450000}"/>
    <cellStyle name="Migliaia 26 6 5" xfId="16909" xr:uid="{00000000-0005-0000-0000-000018450000}"/>
    <cellStyle name="Migliaia 26 6 6" xfId="22211" xr:uid="{00000000-0005-0000-0000-000019450000}"/>
    <cellStyle name="Migliaia 26 7" xfId="3153" xr:uid="{00000000-0005-0000-0000-00001A450000}"/>
    <cellStyle name="Migliaia 26 7 2" xfId="12061" xr:uid="{00000000-0005-0000-0000-00001B450000}"/>
    <cellStyle name="Migliaia 26 7 2 2" xfId="15588" xr:uid="{00000000-0005-0000-0000-00001C450000}"/>
    <cellStyle name="Migliaia 26 7 2 2 2" xfId="20934" xr:uid="{00000000-0005-0000-0000-00001D450000}"/>
    <cellStyle name="Migliaia 26 7 2 2 3" xfId="26236" xr:uid="{00000000-0005-0000-0000-00001E450000}"/>
    <cellStyle name="Migliaia 26 7 2 3" xfId="18283" xr:uid="{00000000-0005-0000-0000-00001F450000}"/>
    <cellStyle name="Migliaia 26 7 2 4" xfId="23585" xr:uid="{00000000-0005-0000-0000-000020450000}"/>
    <cellStyle name="Migliaia 26 7 3" xfId="13743" xr:uid="{00000000-0005-0000-0000-000021450000}"/>
    <cellStyle name="Migliaia 26 7 3 2" xfId="19561" xr:uid="{00000000-0005-0000-0000-000022450000}"/>
    <cellStyle name="Migliaia 26 7 3 3" xfId="24863" xr:uid="{00000000-0005-0000-0000-000023450000}"/>
    <cellStyle name="Migliaia 26 7 4" xfId="16910" xr:uid="{00000000-0005-0000-0000-000024450000}"/>
    <cellStyle name="Migliaia 26 7 5" xfId="22212" xr:uid="{00000000-0005-0000-0000-000025450000}"/>
    <cellStyle name="Migliaia 26 8" xfId="3154" xr:uid="{00000000-0005-0000-0000-000026450000}"/>
    <cellStyle name="Migliaia 26 8 2" xfId="12062" xr:uid="{00000000-0005-0000-0000-000027450000}"/>
    <cellStyle name="Migliaia 26 8 2 2" xfId="15589" xr:uid="{00000000-0005-0000-0000-000028450000}"/>
    <cellStyle name="Migliaia 26 8 2 2 2" xfId="20935" xr:uid="{00000000-0005-0000-0000-000029450000}"/>
    <cellStyle name="Migliaia 26 8 2 2 3" xfId="26237" xr:uid="{00000000-0005-0000-0000-00002A450000}"/>
    <cellStyle name="Migliaia 26 8 2 3" xfId="18284" xr:uid="{00000000-0005-0000-0000-00002B450000}"/>
    <cellStyle name="Migliaia 26 8 2 4" xfId="23586" xr:uid="{00000000-0005-0000-0000-00002C450000}"/>
    <cellStyle name="Migliaia 26 8 3" xfId="13744" xr:uid="{00000000-0005-0000-0000-00002D450000}"/>
    <cellStyle name="Migliaia 26 8 3 2" xfId="19562" xr:uid="{00000000-0005-0000-0000-00002E450000}"/>
    <cellStyle name="Migliaia 26 8 3 3" xfId="24864" xr:uid="{00000000-0005-0000-0000-00002F450000}"/>
    <cellStyle name="Migliaia 26 8 4" xfId="16911" xr:uid="{00000000-0005-0000-0000-000030450000}"/>
    <cellStyle name="Migliaia 26 8 5" xfId="22213" xr:uid="{00000000-0005-0000-0000-000031450000}"/>
    <cellStyle name="Migliaia 26 9" xfId="3155" xr:uid="{00000000-0005-0000-0000-000032450000}"/>
    <cellStyle name="Migliaia 26 9 2" xfId="13745" xr:uid="{00000000-0005-0000-0000-000033450000}"/>
    <cellStyle name="Migliaia 26 9 2 2" xfId="19563" xr:uid="{00000000-0005-0000-0000-000034450000}"/>
    <cellStyle name="Migliaia 26 9 2 3" xfId="24865" xr:uid="{00000000-0005-0000-0000-000035450000}"/>
    <cellStyle name="Migliaia 26 9 3" xfId="16912" xr:uid="{00000000-0005-0000-0000-000036450000}"/>
    <cellStyle name="Migliaia 26 9 4" xfId="22214" xr:uid="{00000000-0005-0000-0000-000037450000}"/>
    <cellStyle name="Migliaia 27" xfId="285" xr:uid="{00000000-0005-0000-0000-000038450000}"/>
    <cellStyle name="Migliaia 27 10" xfId="13746" xr:uid="{00000000-0005-0000-0000-000039450000}"/>
    <cellStyle name="Migliaia 27 10 2" xfId="19564" xr:uid="{00000000-0005-0000-0000-00003A450000}"/>
    <cellStyle name="Migliaia 27 10 3" xfId="24866" xr:uid="{00000000-0005-0000-0000-00003B450000}"/>
    <cellStyle name="Migliaia 27 11" xfId="16913" xr:uid="{00000000-0005-0000-0000-00003C450000}"/>
    <cellStyle name="Migliaia 27 12" xfId="22215" xr:uid="{00000000-0005-0000-0000-00003D450000}"/>
    <cellStyle name="Migliaia 27 13" xfId="3156" xr:uid="{00000000-0005-0000-0000-00003E450000}"/>
    <cellStyle name="Migliaia 27 2" xfId="286" xr:uid="{00000000-0005-0000-0000-00003F450000}"/>
    <cellStyle name="Migliaia 27 2 2" xfId="3158" xr:uid="{00000000-0005-0000-0000-000040450000}"/>
    <cellStyle name="Migliaia 27 2 2 2" xfId="3159" xr:uid="{00000000-0005-0000-0000-000041450000}"/>
    <cellStyle name="Migliaia 27 2 2 2 2" xfId="13747" xr:uid="{00000000-0005-0000-0000-000042450000}"/>
    <cellStyle name="Migliaia 27 2 2 2 2 2" xfId="19565" xr:uid="{00000000-0005-0000-0000-000043450000}"/>
    <cellStyle name="Migliaia 27 2 2 2 2 3" xfId="24867" xr:uid="{00000000-0005-0000-0000-000044450000}"/>
    <cellStyle name="Migliaia 27 2 2 2 3" xfId="16914" xr:uid="{00000000-0005-0000-0000-000045450000}"/>
    <cellStyle name="Migliaia 27 2 2 2 4" xfId="22216" xr:uid="{00000000-0005-0000-0000-000046450000}"/>
    <cellStyle name="Migliaia 27 2 2 3" xfId="12063" xr:uid="{00000000-0005-0000-0000-000047450000}"/>
    <cellStyle name="Migliaia 27 2 2 3 2" xfId="15590" xr:uid="{00000000-0005-0000-0000-000048450000}"/>
    <cellStyle name="Migliaia 27 2 2 3 2 2" xfId="20936" xr:uid="{00000000-0005-0000-0000-000049450000}"/>
    <cellStyle name="Migliaia 27 2 2 3 2 3" xfId="26238" xr:uid="{00000000-0005-0000-0000-00004A450000}"/>
    <cellStyle name="Migliaia 27 2 2 3 3" xfId="18285" xr:uid="{00000000-0005-0000-0000-00004B450000}"/>
    <cellStyle name="Migliaia 27 2 2 3 4" xfId="23587" xr:uid="{00000000-0005-0000-0000-00004C450000}"/>
    <cellStyle name="Migliaia 27 2 3" xfId="3160" xr:uid="{00000000-0005-0000-0000-00004D450000}"/>
    <cellStyle name="Migliaia 27 2 3 2" xfId="12064" xr:uid="{00000000-0005-0000-0000-00004E450000}"/>
    <cellStyle name="Migliaia 27 2 3 2 2" xfId="15591" xr:uid="{00000000-0005-0000-0000-00004F450000}"/>
    <cellStyle name="Migliaia 27 2 3 2 2 2" xfId="20937" xr:uid="{00000000-0005-0000-0000-000050450000}"/>
    <cellStyle name="Migliaia 27 2 3 2 2 3" xfId="26239" xr:uid="{00000000-0005-0000-0000-000051450000}"/>
    <cellStyle name="Migliaia 27 2 3 2 3" xfId="18286" xr:uid="{00000000-0005-0000-0000-000052450000}"/>
    <cellStyle name="Migliaia 27 2 3 2 4" xfId="23588" xr:uid="{00000000-0005-0000-0000-000053450000}"/>
    <cellStyle name="Migliaia 27 2 3 3" xfId="13748" xr:uid="{00000000-0005-0000-0000-000054450000}"/>
    <cellStyle name="Migliaia 27 2 3 3 2" xfId="19566" xr:uid="{00000000-0005-0000-0000-000055450000}"/>
    <cellStyle name="Migliaia 27 2 3 3 3" xfId="24868" xr:uid="{00000000-0005-0000-0000-000056450000}"/>
    <cellStyle name="Migliaia 27 2 3 4" xfId="16915" xr:uid="{00000000-0005-0000-0000-000057450000}"/>
    <cellStyle name="Migliaia 27 2 3 5" xfId="22217" xr:uid="{00000000-0005-0000-0000-000058450000}"/>
    <cellStyle name="Migliaia 27 2 4" xfId="3161" xr:uid="{00000000-0005-0000-0000-000059450000}"/>
    <cellStyle name="Migliaia 27 2 4 2" xfId="13749" xr:uid="{00000000-0005-0000-0000-00005A450000}"/>
    <cellStyle name="Migliaia 27 2 4 2 2" xfId="19567" xr:uid="{00000000-0005-0000-0000-00005B450000}"/>
    <cellStyle name="Migliaia 27 2 4 2 3" xfId="24869" xr:uid="{00000000-0005-0000-0000-00005C450000}"/>
    <cellStyle name="Migliaia 27 2 4 3" xfId="16916" xr:uid="{00000000-0005-0000-0000-00005D450000}"/>
    <cellStyle name="Migliaia 27 2 4 4" xfId="22218" xr:uid="{00000000-0005-0000-0000-00005E450000}"/>
    <cellStyle name="Migliaia 27 2 5" xfId="3162" xr:uid="{00000000-0005-0000-0000-00005F450000}"/>
    <cellStyle name="Migliaia 27 2 5 2" xfId="13750" xr:uid="{00000000-0005-0000-0000-000060450000}"/>
    <cellStyle name="Migliaia 27 2 5 2 2" xfId="19568" xr:uid="{00000000-0005-0000-0000-000061450000}"/>
    <cellStyle name="Migliaia 27 2 5 2 3" xfId="24870" xr:uid="{00000000-0005-0000-0000-000062450000}"/>
    <cellStyle name="Migliaia 27 2 5 3" xfId="16917" xr:uid="{00000000-0005-0000-0000-000063450000}"/>
    <cellStyle name="Migliaia 27 2 5 4" xfId="22219" xr:uid="{00000000-0005-0000-0000-000064450000}"/>
    <cellStyle name="Migliaia 27 2 6" xfId="3163" xr:uid="{00000000-0005-0000-0000-000065450000}"/>
    <cellStyle name="Migliaia 27 2 6 2" xfId="13751" xr:uid="{00000000-0005-0000-0000-000066450000}"/>
    <cellStyle name="Migliaia 27 2 6 2 2" xfId="19569" xr:uid="{00000000-0005-0000-0000-000067450000}"/>
    <cellStyle name="Migliaia 27 2 6 2 3" xfId="24871" xr:uid="{00000000-0005-0000-0000-000068450000}"/>
    <cellStyle name="Migliaia 27 2 6 3" xfId="16918" xr:uid="{00000000-0005-0000-0000-000069450000}"/>
    <cellStyle name="Migliaia 27 2 6 4" xfId="22220" xr:uid="{00000000-0005-0000-0000-00006A450000}"/>
    <cellStyle name="Migliaia 27 2 7" xfId="3157" xr:uid="{00000000-0005-0000-0000-00006B450000}"/>
    <cellStyle name="Migliaia 27 3" xfId="3164" xr:uid="{00000000-0005-0000-0000-00006C450000}"/>
    <cellStyle name="Migliaia 27 3 2" xfId="3165" xr:uid="{00000000-0005-0000-0000-00006D450000}"/>
    <cellStyle name="Migliaia 27 3 2 2" xfId="3166" xr:uid="{00000000-0005-0000-0000-00006E450000}"/>
    <cellStyle name="Migliaia 27 3 2 2 2" xfId="3167" xr:uid="{00000000-0005-0000-0000-00006F450000}"/>
    <cellStyle name="Migliaia 27 3 2 2 2 2" xfId="13752" xr:uid="{00000000-0005-0000-0000-000070450000}"/>
    <cellStyle name="Migliaia 27 3 2 2 2 2 2" xfId="19570" xr:uid="{00000000-0005-0000-0000-000071450000}"/>
    <cellStyle name="Migliaia 27 3 2 2 2 2 3" xfId="24872" xr:uid="{00000000-0005-0000-0000-000072450000}"/>
    <cellStyle name="Migliaia 27 3 2 2 2 3" xfId="16919" xr:uid="{00000000-0005-0000-0000-000073450000}"/>
    <cellStyle name="Migliaia 27 3 2 2 2 4" xfId="22221" xr:uid="{00000000-0005-0000-0000-000074450000}"/>
    <cellStyle name="Migliaia 27 3 2 3" xfId="3168" xr:uid="{00000000-0005-0000-0000-000075450000}"/>
    <cellStyle name="Migliaia 27 3 2 3 2" xfId="13753" xr:uid="{00000000-0005-0000-0000-000076450000}"/>
    <cellStyle name="Migliaia 27 3 2 3 2 2" xfId="19571" xr:uid="{00000000-0005-0000-0000-000077450000}"/>
    <cellStyle name="Migliaia 27 3 2 3 2 3" xfId="24873" xr:uid="{00000000-0005-0000-0000-000078450000}"/>
    <cellStyle name="Migliaia 27 3 2 3 3" xfId="16920" xr:uid="{00000000-0005-0000-0000-000079450000}"/>
    <cellStyle name="Migliaia 27 3 2 3 4" xfId="22222" xr:uid="{00000000-0005-0000-0000-00007A450000}"/>
    <cellStyle name="Migliaia 27 3 2 4" xfId="3169" xr:uid="{00000000-0005-0000-0000-00007B450000}"/>
    <cellStyle name="Migliaia 27 3 2 4 2" xfId="13754" xr:uid="{00000000-0005-0000-0000-00007C450000}"/>
    <cellStyle name="Migliaia 27 3 2 4 2 2" xfId="19572" xr:uid="{00000000-0005-0000-0000-00007D450000}"/>
    <cellStyle name="Migliaia 27 3 2 4 2 3" xfId="24874" xr:uid="{00000000-0005-0000-0000-00007E450000}"/>
    <cellStyle name="Migliaia 27 3 2 4 3" xfId="16921" xr:uid="{00000000-0005-0000-0000-00007F450000}"/>
    <cellStyle name="Migliaia 27 3 2 4 4" xfId="22223" xr:uid="{00000000-0005-0000-0000-000080450000}"/>
    <cellStyle name="Migliaia 27 3 2 5" xfId="3170" xr:uid="{00000000-0005-0000-0000-000081450000}"/>
    <cellStyle name="Migliaia 27 3 2 5 2" xfId="13755" xr:uid="{00000000-0005-0000-0000-000082450000}"/>
    <cellStyle name="Migliaia 27 3 2 5 2 2" xfId="19573" xr:uid="{00000000-0005-0000-0000-000083450000}"/>
    <cellStyle name="Migliaia 27 3 2 5 2 3" xfId="24875" xr:uid="{00000000-0005-0000-0000-000084450000}"/>
    <cellStyle name="Migliaia 27 3 2 5 3" xfId="16922" xr:uid="{00000000-0005-0000-0000-000085450000}"/>
    <cellStyle name="Migliaia 27 3 2 5 4" xfId="22224" xr:uid="{00000000-0005-0000-0000-000086450000}"/>
    <cellStyle name="Migliaia 27 3 2 6" xfId="3171" xr:uid="{00000000-0005-0000-0000-000087450000}"/>
    <cellStyle name="Migliaia 27 3 2 6 2" xfId="13756" xr:uid="{00000000-0005-0000-0000-000088450000}"/>
    <cellStyle name="Migliaia 27 3 2 6 2 2" xfId="19574" xr:uid="{00000000-0005-0000-0000-000089450000}"/>
    <cellStyle name="Migliaia 27 3 2 6 2 3" xfId="24876" xr:uid="{00000000-0005-0000-0000-00008A450000}"/>
    <cellStyle name="Migliaia 27 3 2 6 3" xfId="16923" xr:uid="{00000000-0005-0000-0000-00008B450000}"/>
    <cellStyle name="Migliaia 27 3 2 6 4" xfId="22225" xr:uid="{00000000-0005-0000-0000-00008C450000}"/>
    <cellStyle name="Migliaia 27 3 3" xfId="3172" xr:uid="{00000000-0005-0000-0000-00008D450000}"/>
    <cellStyle name="Migliaia 27 3 3 2" xfId="3173" xr:uid="{00000000-0005-0000-0000-00008E450000}"/>
    <cellStyle name="Migliaia 27 3 3 2 2" xfId="13758" xr:uid="{00000000-0005-0000-0000-00008F450000}"/>
    <cellStyle name="Migliaia 27 3 3 2 2 2" xfId="19576" xr:uid="{00000000-0005-0000-0000-000090450000}"/>
    <cellStyle name="Migliaia 27 3 3 2 2 3" xfId="24878" xr:uid="{00000000-0005-0000-0000-000091450000}"/>
    <cellStyle name="Migliaia 27 3 3 2 3" xfId="16925" xr:uid="{00000000-0005-0000-0000-000092450000}"/>
    <cellStyle name="Migliaia 27 3 3 2 4" xfId="22227" xr:uid="{00000000-0005-0000-0000-000093450000}"/>
    <cellStyle name="Migliaia 27 3 3 3" xfId="3174" xr:uid="{00000000-0005-0000-0000-000094450000}"/>
    <cellStyle name="Migliaia 27 3 3 3 2" xfId="13759" xr:uid="{00000000-0005-0000-0000-000095450000}"/>
    <cellStyle name="Migliaia 27 3 3 3 2 2" xfId="19577" xr:uid="{00000000-0005-0000-0000-000096450000}"/>
    <cellStyle name="Migliaia 27 3 3 3 2 3" xfId="24879" xr:uid="{00000000-0005-0000-0000-000097450000}"/>
    <cellStyle name="Migliaia 27 3 3 3 3" xfId="16926" xr:uid="{00000000-0005-0000-0000-000098450000}"/>
    <cellStyle name="Migliaia 27 3 3 3 4" xfId="22228" xr:uid="{00000000-0005-0000-0000-000099450000}"/>
    <cellStyle name="Migliaia 27 3 3 4" xfId="3175" xr:uid="{00000000-0005-0000-0000-00009A450000}"/>
    <cellStyle name="Migliaia 27 3 3 4 2" xfId="13760" xr:uid="{00000000-0005-0000-0000-00009B450000}"/>
    <cellStyle name="Migliaia 27 3 3 4 2 2" xfId="19578" xr:uid="{00000000-0005-0000-0000-00009C450000}"/>
    <cellStyle name="Migliaia 27 3 3 4 2 3" xfId="24880" xr:uid="{00000000-0005-0000-0000-00009D450000}"/>
    <cellStyle name="Migliaia 27 3 3 4 3" xfId="16927" xr:uid="{00000000-0005-0000-0000-00009E450000}"/>
    <cellStyle name="Migliaia 27 3 3 4 4" xfId="22229" xr:uid="{00000000-0005-0000-0000-00009F450000}"/>
    <cellStyle name="Migliaia 27 3 3 5" xfId="3176" xr:uid="{00000000-0005-0000-0000-0000A0450000}"/>
    <cellStyle name="Migliaia 27 3 3 5 2" xfId="13761" xr:uid="{00000000-0005-0000-0000-0000A1450000}"/>
    <cellStyle name="Migliaia 27 3 3 5 2 2" xfId="19579" xr:uid="{00000000-0005-0000-0000-0000A2450000}"/>
    <cellStyle name="Migliaia 27 3 3 5 2 3" xfId="24881" xr:uid="{00000000-0005-0000-0000-0000A3450000}"/>
    <cellStyle name="Migliaia 27 3 3 5 3" xfId="16928" xr:uid="{00000000-0005-0000-0000-0000A4450000}"/>
    <cellStyle name="Migliaia 27 3 3 5 4" xfId="22230" xr:uid="{00000000-0005-0000-0000-0000A5450000}"/>
    <cellStyle name="Migliaia 27 3 3 6" xfId="13757" xr:uid="{00000000-0005-0000-0000-0000A6450000}"/>
    <cellStyle name="Migliaia 27 3 3 6 2" xfId="19575" xr:uid="{00000000-0005-0000-0000-0000A7450000}"/>
    <cellStyle name="Migliaia 27 3 3 6 3" xfId="24877" xr:uid="{00000000-0005-0000-0000-0000A8450000}"/>
    <cellStyle name="Migliaia 27 3 3 7" xfId="16924" xr:uid="{00000000-0005-0000-0000-0000A9450000}"/>
    <cellStyle name="Migliaia 27 3 3 8" xfId="22226" xr:uid="{00000000-0005-0000-0000-0000AA450000}"/>
    <cellStyle name="Migliaia 27 3 4" xfId="3177" xr:uid="{00000000-0005-0000-0000-0000AB450000}"/>
    <cellStyle name="Migliaia 27 3 4 2" xfId="12065" xr:uid="{00000000-0005-0000-0000-0000AC450000}"/>
    <cellStyle name="Migliaia 27 3 4 3" xfId="12066" xr:uid="{00000000-0005-0000-0000-0000AD450000}"/>
    <cellStyle name="Migliaia 27 3 4 3 2" xfId="15592" xr:uid="{00000000-0005-0000-0000-0000AE450000}"/>
    <cellStyle name="Migliaia 27 3 4 3 2 2" xfId="20938" xr:uid="{00000000-0005-0000-0000-0000AF450000}"/>
    <cellStyle name="Migliaia 27 3 4 3 2 3" xfId="26240" xr:uid="{00000000-0005-0000-0000-0000B0450000}"/>
    <cellStyle name="Migliaia 27 3 4 3 3" xfId="18287" xr:uid="{00000000-0005-0000-0000-0000B1450000}"/>
    <cellStyle name="Migliaia 27 3 4 3 4" xfId="23589" xr:uid="{00000000-0005-0000-0000-0000B2450000}"/>
    <cellStyle name="Migliaia 27 3 4 4" xfId="13762" xr:uid="{00000000-0005-0000-0000-0000B3450000}"/>
    <cellStyle name="Migliaia 27 3 4 4 2" xfId="19580" xr:uid="{00000000-0005-0000-0000-0000B4450000}"/>
    <cellStyle name="Migliaia 27 3 4 4 3" xfId="24882" xr:uid="{00000000-0005-0000-0000-0000B5450000}"/>
    <cellStyle name="Migliaia 27 3 4 5" xfId="16929" xr:uid="{00000000-0005-0000-0000-0000B6450000}"/>
    <cellStyle name="Migliaia 27 3 4 6" xfId="22231" xr:uid="{00000000-0005-0000-0000-0000B7450000}"/>
    <cellStyle name="Migliaia 27 3 5" xfId="3178" xr:uid="{00000000-0005-0000-0000-0000B8450000}"/>
    <cellStyle name="Migliaia 27 3 5 2" xfId="12067" xr:uid="{00000000-0005-0000-0000-0000B9450000}"/>
    <cellStyle name="Migliaia 27 3 5 2 2" xfId="15593" xr:uid="{00000000-0005-0000-0000-0000BA450000}"/>
    <cellStyle name="Migliaia 27 3 5 2 2 2" xfId="20939" xr:uid="{00000000-0005-0000-0000-0000BB450000}"/>
    <cellStyle name="Migliaia 27 3 5 2 2 3" xfId="26241" xr:uid="{00000000-0005-0000-0000-0000BC450000}"/>
    <cellStyle name="Migliaia 27 3 5 2 3" xfId="18288" xr:uid="{00000000-0005-0000-0000-0000BD450000}"/>
    <cellStyle name="Migliaia 27 3 5 2 4" xfId="23590" xr:uid="{00000000-0005-0000-0000-0000BE450000}"/>
    <cellStyle name="Migliaia 27 3 5 3" xfId="13763" xr:uid="{00000000-0005-0000-0000-0000BF450000}"/>
    <cellStyle name="Migliaia 27 3 5 3 2" xfId="19581" xr:uid="{00000000-0005-0000-0000-0000C0450000}"/>
    <cellStyle name="Migliaia 27 3 5 3 3" xfId="24883" xr:uid="{00000000-0005-0000-0000-0000C1450000}"/>
    <cellStyle name="Migliaia 27 3 5 4" xfId="16930" xr:uid="{00000000-0005-0000-0000-0000C2450000}"/>
    <cellStyle name="Migliaia 27 3 5 5" xfId="22232" xr:uid="{00000000-0005-0000-0000-0000C3450000}"/>
    <cellStyle name="Migliaia 27 3 6" xfId="3179" xr:uid="{00000000-0005-0000-0000-0000C4450000}"/>
    <cellStyle name="Migliaia 27 3 6 2" xfId="13764" xr:uid="{00000000-0005-0000-0000-0000C5450000}"/>
    <cellStyle name="Migliaia 27 3 6 2 2" xfId="19582" xr:uid="{00000000-0005-0000-0000-0000C6450000}"/>
    <cellStyle name="Migliaia 27 3 6 2 3" xfId="24884" xr:uid="{00000000-0005-0000-0000-0000C7450000}"/>
    <cellStyle name="Migliaia 27 3 6 3" xfId="16931" xr:uid="{00000000-0005-0000-0000-0000C8450000}"/>
    <cellStyle name="Migliaia 27 3 6 4" xfId="22233" xr:uid="{00000000-0005-0000-0000-0000C9450000}"/>
    <cellStyle name="Migliaia 27 3 7" xfId="3180" xr:uid="{00000000-0005-0000-0000-0000CA450000}"/>
    <cellStyle name="Migliaia 27 3 7 2" xfId="13765" xr:uid="{00000000-0005-0000-0000-0000CB450000}"/>
    <cellStyle name="Migliaia 27 3 7 2 2" xfId="19583" xr:uid="{00000000-0005-0000-0000-0000CC450000}"/>
    <cellStyle name="Migliaia 27 3 7 2 3" xfId="24885" xr:uid="{00000000-0005-0000-0000-0000CD450000}"/>
    <cellStyle name="Migliaia 27 3 7 3" xfId="16932" xr:uid="{00000000-0005-0000-0000-0000CE450000}"/>
    <cellStyle name="Migliaia 27 3 7 4" xfId="22234" xr:uid="{00000000-0005-0000-0000-0000CF450000}"/>
    <cellStyle name="Migliaia 27 3 8" xfId="3181" xr:uid="{00000000-0005-0000-0000-0000D0450000}"/>
    <cellStyle name="Migliaia 27 3 8 2" xfId="13766" xr:uid="{00000000-0005-0000-0000-0000D1450000}"/>
    <cellStyle name="Migliaia 27 3 8 2 2" xfId="19584" xr:uid="{00000000-0005-0000-0000-0000D2450000}"/>
    <cellStyle name="Migliaia 27 3 8 2 3" xfId="24886" xr:uid="{00000000-0005-0000-0000-0000D3450000}"/>
    <cellStyle name="Migliaia 27 3 8 3" xfId="16933" xr:uid="{00000000-0005-0000-0000-0000D4450000}"/>
    <cellStyle name="Migliaia 27 3 8 4" xfId="22235" xr:uid="{00000000-0005-0000-0000-0000D5450000}"/>
    <cellStyle name="Migliaia 27 4" xfId="3182" xr:uid="{00000000-0005-0000-0000-0000D6450000}"/>
    <cellStyle name="Migliaia 27 4 2" xfId="3183" xr:uid="{00000000-0005-0000-0000-0000D7450000}"/>
    <cellStyle name="Migliaia 27 4 2 2" xfId="3184" xr:uid="{00000000-0005-0000-0000-0000D8450000}"/>
    <cellStyle name="Migliaia 27 4 2 2 2" xfId="13767" xr:uid="{00000000-0005-0000-0000-0000D9450000}"/>
    <cellStyle name="Migliaia 27 4 2 2 2 2" xfId="19585" xr:uid="{00000000-0005-0000-0000-0000DA450000}"/>
    <cellStyle name="Migliaia 27 4 2 2 2 3" xfId="24887" xr:uid="{00000000-0005-0000-0000-0000DB450000}"/>
    <cellStyle name="Migliaia 27 4 2 2 3" xfId="16934" xr:uid="{00000000-0005-0000-0000-0000DC450000}"/>
    <cellStyle name="Migliaia 27 4 2 2 4" xfId="22236" xr:uid="{00000000-0005-0000-0000-0000DD450000}"/>
    <cellStyle name="Migliaia 27 4 2 3" xfId="3185" xr:uid="{00000000-0005-0000-0000-0000DE450000}"/>
    <cellStyle name="Migliaia 27 4 2 3 2" xfId="13768" xr:uid="{00000000-0005-0000-0000-0000DF450000}"/>
    <cellStyle name="Migliaia 27 4 2 3 2 2" xfId="19586" xr:uid="{00000000-0005-0000-0000-0000E0450000}"/>
    <cellStyle name="Migliaia 27 4 2 3 2 3" xfId="24888" xr:uid="{00000000-0005-0000-0000-0000E1450000}"/>
    <cellStyle name="Migliaia 27 4 2 3 3" xfId="16935" xr:uid="{00000000-0005-0000-0000-0000E2450000}"/>
    <cellStyle name="Migliaia 27 4 2 3 4" xfId="22237" xr:uid="{00000000-0005-0000-0000-0000E3450000}"/>
    <cellStyle name="Migliaia 27 4 3" xfId="3186" xr:uid="{00000000-0005-0000-0000-0000E4450000}"/>
    <cellStyle name="Migliaia 27 4 3 2" xfId="13769" xr:uid="{00000000-0005-0000-0000-0000E5450000}"/>
    <cellStyle name="Migliaia 27 4 3 2 2" xfId="19587" xr:uid="{00000000-0005-0000-0000-0000E6450000}"/>
    <cellStyle name="Migliaia 27 4 3 2 3" xfId="24889" xr:uid="{00000000-0005-0000-0000-0000E7450000}"/>
    <cellStyle name="Migliaia 27 4 3 3" xfId="16936" xr:uid="{00000000-0005-0000-0000-0000E8450000}"/>
    <cellStyle name="Migliaia 27 4 3 4" xfId="22238" xr:uid="{00000000-0005-0000-0000-0000E9450000}"/>
    <cellStyle name="Migliaia 27 4 4" xfId="3187" xr:uid="{00000000-0005-0000-0000-0000EA450000}"/>
    <cellStyle name="Migliaia 27 4 4 2" xfId="13770" xr:uid="{00000000-0005-0000-0000-0000EB450000}"/>
    <cellStyle name="Migliaia 27 4 4 2 2" xfId="19588" xr:uid="{00000000-0005-0000-0000-0000EC450000}"/>
    <cellStyle name="Migliaia 27 4 4 2 3" xfId="24890" xr:uid="{00000000-0005-0000-0000-0000ED450000}"/>
    <cellStyle name="Migliaia 27 4 4 3" xfId="16937" xr:uid="{00000000-0005-0000-0000-0000EE450000}"/>
    <cellStyle name="Migliaia 27 4 4 4" xfId="22239" xr:uid="{00000000-0005-0000-0000-0000EF450000}"/>
    <cellStyle name="Migliaia 27 4 5" xfId="3188" xr:uid="{00000000-0005-0000-0000-0000F0450000}"/>
    <cellStyle name="Migliaia 27 4 5 2" xfId="13771" xr:uid="{00000000-0005-0000-0000-0000F1450000}"/>
    <cellStyle name="Migliaia 27 4 5 2 2" xfId="19589" xr:uid="{00000000-0005-0000-0000-0000F2450000}"/>
    <cellStyle name="Migliaia 27 4 5 2 3" xfId="24891" xr:uid="{00000000-0005-0000-0000-0000F3450000}"/>
    <cellStyle name="Migliaia 27 4 5 3" xfId="16938" xr:uid="{00000000-0005-0000-0000-0000F4450000}"/>
    <cellStyle name="Migliaia 27 4 5 4" xfId="22240" xr:uid="{00000000-0005-0000-0000-0000F5450000}"/>
    <cellStyle name="Migliaia 27 4 6" xfId="3189" xr:uid="{00000000-0005-0000-0000-0000F6450000}"/>
    <cellStyle name="Migliaia 27 4 6 2" xfId="13772" xr:uid="{00000000-0005-0000-0000-0000F7450000}"/>
    <cellStyle name="Migliaia 27 4 6 2 2" xfId="19590" xr:uid="{00000000-0005-0000-0000-0000F8450000}"/>
    <cellStyle name="Migliaia 27 4 6 2 3" xfId="24892" xr:uid="{00000000-0005-0000-0000-0000F9450000}"/>
    <cellStyle name="Migliaia 27 4 6 3" xfId="16939" xr:uid="{00000000-0005-0000-0000-0000FA450000}"/>
    <cellStyle name="Migliaia 27 4 6 4" xfId="22241" xr:uid="{00000000-0005-0000-0000-0000FB450000}"/>
    <cellStyle name="Migliaia 27 4 7" xfId="3190" xr:uid="{00000000-0005-0000-0000-0000FC450000}"/>
    <cellStyle name="Migliaia 27 4 7 2" xfId="13773" xr:uid="{00000000-0005-0000-0000-0000FD450000}"/>
    <cellStyle name="Migliaia 27 4 7 2 2" xfId="19591" xr:uid="{00000000-0005-0000-0000-0000FE450000}"/>
    <cellStyle name="Migliaia 27 4 7 2 3" xfId="24893" xr:uid="{00000000-0005-0000-0000-0000FF450000}"/>
    <cellStyle name="Migliaia 27 4 7 3" xfId="16940" xr:uid="{00000000-0005-0000-0000-000000460000}"/>
    <cellStyle name="Migliaia 27 4 7 4" xfId="22242" xr:uid="{00000000-0005-0000-0000-000001460000}"/>
    <cellStyle name="Migliaia 27 5" xfId="3191" xr:uid="{00000000-0005-0000-0000-000002460000}"/>
    <cellStyle name="Migliaia 27 5 2" xfId="3192" xr:uid="{00000000-0005-0000-0000-000003460000}"/>
    <cellStyle name="Migliaia 27 5 2 2" xfId="13774" xr:uid="{00000000-0005-0000-0000-000004460000}"/>
    <cellStyle name="Migliaia 27 5 2 2 2" xfId="19592" xr:uid="{00000000-0005-0000-0000-000005460000}"/>
    <cellStyle name="Migliaia 27 5 2 2 3" xfId="24894" xr:uid="{00000000-0005-0000-0000-000006460000}"/>
    <cellStyle name="Migliaia 27 5 2 3" xfId="16941" xr:uid="{00000000-0005-0000-0000-000007460000}"/>
    <cellStyle name="Migliaia 27 5 2 4" xfId="22243" xr:uid="{00000000-0005-0000-0000-000008460000}"/>
    <cellStyle name="Migliaia 27 5 3" xfId="3193" xr:uid="{00000000-0005-0000-0000-000009460000}"/>
    <cellStyle name="Migliaia 27 5 3 2" xfId="13775" xr:uid="{00000000-0005-0000-0000-00000A460000}"/>
    <cellStyle name="Migliaia 27 5 3 2 2" xfId="19593" xr:uid="{00000000-0005-0000-0000-00000B460000}"/>
    <cellStyle name="Migliaia 27 5 3 2 3" xfId="24895" xr:uid="{00000000-0005-0000-0000-00000C460000}"/>
    <cellStyle name="Migliaia 27 5 3 3" xfId="16942" xr:uid="{00000000-0005-0000-0000-00000D460000}"/>
    <cellStyle name="Migliaia 27 5 3 4" xfId="22244" xr:uid="{00000000-0005-0000-0000-00000E460000}"/>
    <cellStyle name="Migliaia 27 5 4" xfId="3194" xr:uid="{00000000-0005-0000-0000-00000F460000}"/>
    <cellStyle name="Migliaia 27 5 4 2" xfId="13776" xr:uid="{00000000-0005-0000-0000-000010460000}"/>
    <cellStyle name="Migliaia 27 5 4 2 2" xfId="19594" xr:uid="{00000000-0005-0000-0000-000011460000}"/>
    <cellStyle name="Migliaia 27 5 4 2 3" xfId="24896" xr:uid="{00000000-0005-0000-0000-000012460000}"/>
    <cellStyle name="Migliaia 27 5 4 3" xfId="16943" xr:uid="{00000000-0005-0000-0000-000013460000}"/>
    <cellStyle name="Migliaia 27 5 4 4" xfId="22245" xr:uid="{00000000-0005-0000-0000-000014460000}"/>
    <cellStyle name="Migliaia 27 5 5" xfId="3195" xr:uid="{00000000-0005-0000-0000-000015460000}"/>
    <cellStyle name="Migliaia 27 5 5 2" xfId="13777" xr:uid="{00000000-0005-0000-0000-000016460000}"/>
    <cellStyle name="Migliaia 27 5 5 2 2" xfId="19595" xr:uid="{00000000-0005-0000-0000-000017460000}"/>
    <cellStyle name="Migliaia 27 5 5 2 3" xfId="24897" xr:uid="{00000000-0005-0000-0000-000018460000}"/>
    <cellStyle name="Migliaia 27 5 5 3" xfId="16944" xr:uid="{00000000-0005-0000-0000-000019460000}"/>
    <cellStyle name="Migliaia 27 5 5 4" xfId="22246" xr:uid="{00000000-0005-0000-0000-00001A460000}"/>
    <cellStyle name="Migliaia 27 5 6" xfId="3196" xr:uid="{00000000-0005-0000-0000-00001B460000}"/>
    <cellStyle name="Migliaia 27 5 6 2" xfId="13778" xr:uid="{00000000-0005-0000-0000-00001C460000}"/>
    <cellStyle name="Migliaia 27 5 6 2 2" xfId="19596" xr:uid="{00000000-0005-0000-0000-00001D460000}"/>
    <cellStyle name="Migliaia 27 5 6 2 3" xfId="24898" xr:uid="{00000000-0005-0000-0000-00001E460000}"/>
    <cellStyle name="Migliaia 27 5 6 3" xfId="16945" xr:uid="{00000000-0005-0000-0000-00001F460000}"/>
    <cellStyle name="Migliaia 27 5 6 4" xfId="22247" xr:uid="{00000000-0005-0000-0000-000020460000}"/>
    <cellStyle name="Migliaia 27 6" xfId="3197" xr:uid="{00000000-0005-0000-0000-000021460000}"/>
    <cellStyle name="Migliaia 27 6 2" xfId="12068" xr:uid="{00000000-0005-0000-0000-000022460000}"/>
    <cellStyle name="Migliaia 27 6 3" xfId="12069" xr:uid="{00000000-0005-0000-0000-000023460000}"/>
    <cellStyle name="Migliaia 27 6 3 2" xfId="15594" xr:uid="{00000000-0005-0000-0000-000024460000}"/>
    <cellStyle name="Migliaia 27 6 3 2 2" xfId="20940" xr:uid="{00000000-0005-0000-0000-000025460000}"/>
    <cellStyle name="Migliaia 27 6 3 2 3" xfId="26242" xr:uid="{00000000-0005-0000-0000-000026460000}"/>
    <cellStyle name="Migliaia 27 6 3 3" xfId="18289" xr:uid="{00000000-0005-0000-0000-000027460000}"/>
    <cellStyle name="Migliaia 27 6 3 4" xfId="23591" xr:uid="{00000000-0005-0000-0000-000028460000}"/>
    <cellStyle name="Migliaia 27 6 4" xfId="13779" xr:uid="{00000000-0005-0000-0000-000029460000}"/>
    <cellStyle name="Migliaia 27 6 4 2" xfId="19597" xr:uid="{00000000-0005-0000-0000-00002A460000}"/>
    <cellStyle name="Migliaia 27 6 4 3" xfId="24899" xr:uid="{00000000-0005-0000-0000-00002B460000}"/>
    <cellStyle name="Migliaia 27 6 5" xfId="16946" xr:uid="{00000000-0005-0000-0000-00002C460000}"/>
    <cellStyle name="Migliaia 27 6 6" xfId="22248" xr:uid="{00000000-0005-0000-0000-00002D460000}"/>
    <cellStyle name="Migliaia 27 7" xfId="3198" xr:uid="{00000000-0005-0000-0000-00002E460000}"/>
    <cellStyle name="Migliaia 27 7 2" xfId="12070" xr:uid="{00000000-0005-0000-0000-00002F460000}"/>
    <cellStyle name="Migliaia 27 7 2 2" xfId="15595" xr:uid="{00000000-0005-0000-0000-000030460000}"/>
    <cellStyle name="Migliaia 27 7 2 2 2" xfId="20941" xr:uid="{00000000-0005-0000-0000-000031460000}"/>
    <cellStyle name="Migliaia 27 7 2 2 3" xfId="26243" xr:uid="{00000000-0005-0000-0000-000032460000}"/>
    <cellStyle name="Migliaia 27 7 2 3" xfId="18290" xr:uid="{00000000-0005-0000-0000-000033460000}"/>
    <cellStyle name="Migliaia 27 7 2 4" xfId="23592" xr:uid="{00000000-0005-0000-0000-000034460000}"/>
    <cellStyle name="Migliaia 27 7 3" xfId="13780" xr:uid="{00000000-0005-0000-0000-000035460000}"/>
    <cellStyle name="Migliaia 27 7 3 2" xfId="19598" xr:uid="{00000000-0005-0000-0000-000036460000}"/>
    <cellStyle name="Migliaia 27 7 3 3" xfId="24900" xr:uid="{00000000-0005-0000-0000-000037460000}"/>
    <cellStyle name="Migliaia 27 7 4" xfId="16947" xr:uid="{00000000-0005-0000-0000-000038460000}"/>
    <cellStyle name="Migliaia 27 7 5" xfId="22249" xr:uid="{00000000-0005-0000-0000-000039460000}"/>
    <cellStyle name="Migliaia 27 8" xfId="3199" xr:uid="{00000000-0005-0000-0000-00003A460000}"/>
    <cellStyle name="Migliaia 27 8 2" xfId="12071" xr:uid="{00000000-0005-0000-0000-00003B460000}"/>
    <cellStyle name="Migliaia 27 8 2 2" xfId="15596" xr:uid="{00000000-0005-0000-0000-00003C460000}"/>
    <cellStyle name="Migliaia 27 8 2 2 2" xfId="20942" xr:uid="{00000000-0005-0000-0000-00003D460000}"/>
    <cellStyle name="Migliaia 27 8 2 2 3" xfId="26244" xr:uid="{00000000-0005-0000-0000-00003E460000}"/>
    <cellStyle name="Migliaia 27 8 2 3" xfId="18291" xr:uid="{00000000-0005-0000-0000-00003F460000}"/>
    <cellStyle name="Migliaia 27 8 2 4" xfId="23593" xr:uid="{00000000-0005-0000-0000-000040460000}"/>
    <cellStyle name="Migliaia 27 8 3" xfId="13781" xr:uid="{00000000-0005-0000-0000-000041460000}"/>
    <cellStyle name="Migliaia 27 8 3 2" xfId="19599" xr:uid="{00000000-0005-0000-0000-000042460000}"/>
    <cellStyle name="Migliaia 27 8 3 3" xfId="24901" xr:uid="{00000000-0005-0000-0000-000043460000}"/>
    <cellStyle name="Migliaia 27 8 4" xfId="16948" xr:uid="{00000000-0005-0000-0000-000044460000}"/>
    <cellStyle name="Migliaia 27 8 5" xfId="22250" xr:uid="{00000000-0005-0000-0000-000045460000}"/>
    <cellStyle name="Migliaia 27 9" xfId="3200" xr:uid="{00000000-0005-0000-0000-000046460000}"/>
    <cellStyle name="Migliaia 27 9 2" xfId="13782" xr:uid="{00000000-0005-0000-0000-000047460000}"/>
    <cellStyle name="Migliaia 27 9 2 2" xfId="19600" xr:uid="{00000000-0005-0000-0000-000048460000}"/>
    <cellStyle name="Migliaia 27 9 2 3" xfId="24902" xr:uid="{00000000-0005-0000-0000-000049460000}"/>
    <cellStyle name="Migliaia 27 9 3" xfId="16949" xr:uid="{00000000-0005-0000-0000-00004A460000}"/>
    <cellStyle name="Migliaia 27 9 4" xfId="22251" xr:uid="{00000000-0005-0000-0000-00004B460000}"/>
    <cellStyle name="Migliaia 28" xfId="287" xr:uid="{00000000-0005-0000-0000-00004C460000}"/>
    <cellStyle name="Migliaia 28 10" xfId="13783" xr:uid="{00000000-0005-0000-0000-00004D460000}"/>
    <cellStyle name="Migliaia 28 10 2" xfId="19601" xr:uid="{00000000-0005-0000-0000-00004E460000}"/>
    <cellStyle name="Migliaia 28 10 3" xfId="24903" xr:uid="{00000000-0005-0000-0000-00004F460000}"/>
    <cellStyle name="Migliaia 28 11" xfId="16950" xr:uid="{00000000-0005-0000-0000-000050460000}"/>
    <cellStyle name="Migliaia 28 12" xfId="22252" xr:uid="{00000000-0005-0000-0000-000051460000}"/>
    <cellStyle name="Migliaia 28 13" xfId="3201" xr:uid="{00000000-0005-0000-0000-000052460000}"/>
    <cellStyle name="Migliaia 28 2" xfId="288" xr:uid="{00000000-0005-0000-0000-000053460000}"/>
    <cellStyle name="Migliaia 28 2 2" xfId="3203" xr:uid="{00000000-0005-0000-0000-000054460000}"/>
    <cellStyle name="Migliaia 28 2 2 2" xfId="3204" xr:uid="{00000000-0005-0000-0000-000055460000}"/>
    <cellStyle name="Migliaia 28 2 2 2 2" xfId="13784" xr:uid="{00000000-0005-0000-0000-000056460000}"/>
    <cellStyle name="Migliaia 28 2 2 2 2 2" xfId="19602" xr:uid="{00000000-0005-0000-0000-000057460000}"/>
    <cellStyle name="Migliaia 28 2 2 2 2 3" xfId="24904" xr:uid="{00000000-0005-0000-0000-000058460000}"/>
    <cellStyle name="Migliaia 28 2 2 2 3" xfId="16951" xr:uid="{00000000-0005-0000-0000-000059460000}"/>
    <cellStyle name="Migliaia 28 2 2 2 4" xfId="22253" xr:uid="{00000000-0005-0000-0000-00005A460000}"/>
    <cellStyle name="Migliaia 28 2 2 3" xfId="12072" xr:uid="{00000000-0005-0000-0000-00005B460000}"/>
    <cellStyle name="Migliaia 28 2 2 3 2" xfId="15597" xr:uid="{00000000-0005-0000-0000-00005C460000}"/>
    <cellStyle name="Migliaia 28 2 2 3 2 2" xfId="20943" xr:uid="{00000000-0005-0000-0000-00005D460000}"/>
    <cellStyle name="Migliaia 28 2 2 3 2 3" xfId="26245" xr:uid="{00000000-0005-0000-0000-00005E460000}"/>
    <cellStyle name="Migliaia 28 2 2 3 3" xfId="18292" xr:uid="{00000000-0005-0000-0000-00005F460000}"/>
    <cellStyle name="Migliaia 28 2 2 3 4" xfId="23594" xr:uid="{00000000-0005-0000-0000-000060460000}"/>
    <cellStyle name="Migliaia 28 2 3" xfId="3205" xr:uid="{00000000-0005-0000-0000-000061460000}"/>
    <cellStyle name="Migliaia 28 2 3 2" xfId="12073" xr:uid="{00000000-0005-0000-0000-000062460000}"/>
    <cellStyle name="Migliaia 28 2 3 2 2" xfId="15598" xr:uid="{00000000-0005-0000-0000-000063460000}"/>
    <cellStyle name="Migliaia 28 2 3 2 2 2" xfId="20944" xr:uid="{00000000-0005-0000-0000-000064460000}"/>
    <cellStyle name="Migliaia 28 2 3 2 2 3" xfId="26246" xr:uid="{00000000-0005-0000-0000-000065460000}"/>
    <cellStyle name="Migliaia 28 2 3 2 3" xfId="18293" xr:uid="{00000000-0005-0000-0000-000066460000}"/>
    <cellStyle name="Migliaia 28 2 3 2 4" xfId="23595" xr:uid="{00000000-0005-0000-0000-000067460000}"/>
    <cellStyle name="Migliaia 28 2 3 3" xfId="13785" xr:uid="{00000000-0005-0000-0000-000068460000}"/>
    <cellStyle name="Migliaia 28 2 3 3 2" xfId="19603" xr:uid="{00000000-0005-0000-0000-000069460000}"/>
    <cellStyle name="Migliaia 28 2 3 3 3" xfId="24905" xr:uid="{00000000-0005-0000-0000-00006A460000}"/>
    <cellStyle name="Migliaia 28 2 3 4" xfId="16952" xr:uid="{00000000-0005-0000-0000-00006B460000}"/>
    <cellStyle name="Migliaia 28 2 3 5" xfId="22254" xr:uid="{00000000-0005-0000-0000-00006C460000}"/>
    <cellStyle name="Migliaia 28 2 4" xfId="3206" xr:uid="{00000000-0005-0000-0000-00006D460000}"/>
    <cellStyle name="Migliaia 28 2 4 2" xfId="13786" xr:uid="{00000000-0005-0000-0000-00006E460000}"/>
    <cellStyle name="Migliaia 28 2 4 2 2" xfId="19604" xr:uid="{00000000-0005-0000-0000-00006F460000}"/>
    <cellStyle name="Migliaia 28 2 4 2 3" xfId="24906" xr:uid="{00000000-0005-0000-0000-000070460000}"/>
    <cellStyle name="Migliaia 28 2 4 3" xfId="16953" xr:uid="{00000000-0005-0000-0000-000071460000}"/>
    <cellStyle name="Migliaia 28 2 4 4" xfId="22255" xr:uid="{00000000-0005-0000-0000-000072460000}"/>
    <cellStyle name="Migliaia 28 2 5" xfId="3207" xr:uid="{00000000-0005-0000-0000-000073460000}"/>
    <cellStyle name="Migliaia 28 2 5 2" xfId="13787" xr:uid="{00000000-0005-0000-0000-000074460000}"/>
    <cellStyle name="Migliaia 28 2 5 2 2" xfId="19605" xr:uid="{00000000-0005-0000-0000-000075460000}"/>
    <cellStyle name="Migliaia 28 2 5 2 3" xfId="24907" xr:uid="{00000000-0005-0000-0000-000076460000}"/>
    <cellStyle name="Migliaia 28 2 5 3" xfId="16954" xr:uid="{00000000-0005-0000-0000-000077460000}"/>
    <cellStyle name="Migliaia 28 2 5 4" xfId="22256" xr:uid="{00000000-0005-0000-0000-000078460000}"/>
    <cellStyle name="Migliaia 28 2 6" xfId="3208" xr:uid="{00000000-0005-0000-0000-000079460000}"/>
    <cellStyle name="Migliaia 28 2 6 2" xfId="13788" xr:uid="{00000000-0005-0000-0000-00007A460000}"/>
    <cellStyle name="Migliaia 28 2 6 2 2" xfId="19606" xr:uid="{00000000-0005-0000-0000-00007B460000}"/>
    <cellStyle name="Migliaia 28 2 6 2 3" xfId="24908" xr:uid="{00000000-0005-0000-0000-00007C460000}"/>
    <cellStyle name="Migliaia 28 2 6 3" xfId="16955" xr:uid="{00000000-0005-0000-0000-00007D460000}"/>
    <cellStyle name="Migliaia 28 2 6 4" xfId="22257" xr:uid="{00000000-0005-0000-0000-00007E460000}"/>
    <cellStyle name="Migliaia 28 2 7" xfId="3202" xr:uid="{00000000-0005-0000-0000-00007F460000}"/>
    <cellStyle name="Migliaia 28 3" xfId="3209" xr:uid="{00000000-0005-0000-0000-000080460000}"/>
    <cellStyle name="Migliaia 28 3 2" xfId="3210" xr:uid="{00000000-0005-0000-0000-000081460000}"/>
    <cellStyle name="Migliaia 28 3 2 2" xfId="3211" xr:uid="{00000000-0005-0000-0000-000082460000}"/>
    <cellStyle name="Migliaia 28 3 2 2 2" xfId="3212" xr:uid="{00000000-0005-0000-0000-000083460000}"/>
    <cellStyle name="Migliaia 28 3 2 2 2 2" xfId="13789" xr:uid="{00000000-0005-0000-0000-000084460000}"/>
    <cellStyle name="Migliaia 28 3 2 2 2 2 2" xfId="19607" xr:uid="{00000000-0005-0000-0000-000085460000}"/>
    <cellStyle name="Migliaia 28 3 2 2 2 2 3" xfId="24909" xr:uid="{00000000-0005-0000-0000-000086460000}"/>
    <cellStyle name="Migliaia 28 3 2 2 2 3" xfId="16956" xr:uid="{00000000-0005-0000-0000-000087460000}"/>
    <cellStyle name="Migliaia 28 3 2 2 2 4" xfId="22258" xr:uid="{00000000-0005-0000-0000-000088460000}"/>
    <cellStyle name="Migliaia 28 3 2 3" xfId="3213" xr:uid="{00000000-0005-0000-0000-000089460000}"/>
    <cellStyle name="Migliaia 28 3 2 3 2" xfId="13790" xr:uid="{00000000-0005-0000-0000-00008A460000}"/>
    <cellStyle name="Migliaia 28 3 2 3 2 2" xfId="19608" xr:uid="{00000000-0005-0000-0000-00008B460000}"/>
    <cellStyle name="Migliaia 28 3 2 3 2 3" xfId="24910" xr:uid="{00000000-0005-0000-0000-00008C460000}"/>
    <cellStyle name="Migliaia 28 3 2 3 3" xfId="16957" xr:uid="{00000000-0005-0000-0000-00008D460000}"/>
    <cellStyle name="Migliaia 28 3 2 3 4" xfId="22259" xr:uid="{00000000-0005-0000-0000-00008E460000}"/>
    <cellStyle name="Migliaia 28 3 2 4" xfId="3214" xr:uid="{00000000-0005-0000-0000-00008F460000}"/>
    <cellStyle name="Migliaia 28 3 2 4 2" xfId="13791" xr:uid="{00000000-0005-0000-0000-000090460000}"/>
    <cellStyle name="Migliaia 28 3 2 4 2 2" xfId="19609" xr:uid="{00000000-0005-0000-0000-000091460000}"/>
    <cellStyle name="Migliaia 28 3 2 4 2 3" xfId="24911" xr:uid="{00000000-0005-0000-0000-000092460000}"/>
    <cellStyle name="Migliaia 28 3 2 4 3" xfId="16958" xr:uid="{00000000-0005-0000-0000-000093460000}"/>
    <cellStyle name="Migliaia 28 3 2 4 4" xfId="22260" xr:uid="{00000000-0005-0000-0000-000094460000}"/>
    <cellStyle name="Migliaia 28 3 2 5" xfId="3215" xr:uid="{00000000-0005-0000-0000-000095460000}"/>
    <cellStyle name="Migliaia 28 3 2 5 2" xfId="13792" xr:uid="{00000000-0005-0000-0000-000096460000}"/>
    <cellStyle name="Migliaia 28 3 2 5 2 2" xfId="19610" xr:uid="{00000000-0005-0000-0000-000097460000}"/>
    <cellStyle name="Migliaia 28 3 2 5 2 3" xfId="24912" xr:uid="{00000000-0005-0000-0000-000098460000}"/>
    <cellStyle name="Migliaia 28 3 2 5 3" xfId="16959" xr:uid="{00000000-0005-0000-0000-000099460000}"/>
    <cellStyle name="Migliaia 28 3 2 5 4" xfId="22261" xr:uid="{00000000-0005-0000-0000-00009A460000}"/>
    <cellStyle name="Migliaia 28 3 2 6" xfId="3216" xr:uid="{00000000-0005-0000-0000-00009B460000}"/>
    <cellStyle name="Migliaia 28 3 2 6 2" xfId="13793" xr:uid="{00000000-0005-0000-0000-00009C460000}"/>
    <cellStyle name="Migliaia 28 3 2 6 2 2" xfId="19611" xr:uid="{00000000-0005-0000-0000-00009D460000}"/>
    <cellStyle name="Migliaia 28 3 2 6 2 3" xfId="24913" xr:uid="{00000000-0005-0000-0000-00009E460000}"/>
    <cellStyle name="Migliaia 28 3 2 6 3" xfId="16960" xr:uid="{00000000-0005-0000-0000-00009F460000}"/>
    <cellStyle name="Migliaia 28 3 2 6 4" xfId="22262" xr:uid="{00000000-0005-0000-0000-0000A0460000}"/>
    <cellStyle name="Migliaia 28 3 3" xfId="3217" xr:uid="{00000000-0005-0000-0000-0000A1460000}"/>
    <cellStyle name="Migliaia 28 3 3 2" xfId="3218" xr:uid="{00000000-0005-0000-0000-0000A2460000}"/>
    <cellStyle name="Migliaia 28 3 3 2 2" xfId="13795" xr:uid="{00000000-0005-0000-0000-0000A3460000}"/>
    <cellStyle name="Migliaia 28 3 3 2 2 2" xfId="19613" xr:uid="{00000000-0005-0000-0000-0000A4460000}"/>
    <cellStyle name="Migliaia 28 3 3 2 2 3" xfId="24915" xr:uid="{00000000-0005-0000-0000-0000A5460000}"/>
    <cellStyle name="Migliaia 28 3 3 2 3" xfId="16962" xr:uid="{00000000-0005-0000-0000-0000A6460000}"/>
    <cellStyle name="Migliaia 28 3 3 2 4" xfId="22264" xr:uid="{00000000-0005-0000-0000-0000A7460000}"/>
    <cellStyle name="Migliaia 28 3 3 3" xfId="3219" xr:uid="{00000000-0005-0000-0000-0000A8460000}"/>
    <cellStyle name="Migliaia 28 3 3 3 2" xfId="13796" xr:uid="{00000000-0005-0000-0000-0000A9460000}"/>
    <cellStyle name="Migliaia 28 3 3 3 2 2" xfId="19614" xr:uid="{00000000-0005-0000-0000-0000AA460000}"/>
    <cellStyle name="Migliaia 28 3 3 3 2 3" xfId="24916" xr:uid="{00000000-0005-0000-0000-0000AB460000}"/>
    <cellStyle name="Migliaia 28 3 3 3 3" xfId="16963" xr:uid="{00000000-0005-0000-0000-0000AC460000}"/>
    <cellStyle name="Migliaia 28 3 3 3 4" xfId="22265" xr:uid="{00000000-0005-0000-0000-0000AD460000}"/>
    <cellStyle name="Migliaia 28 3 3 4" xfId="3220" xr:uid="{00000000-0005-0000-0000-0000AE460000}"/>
    <cellStyle name="Migliaia 28 3 3 4 2" xfId="13797" xr:uid="{00000000-0005-0000-0000-0000AF460000}"/>
    <cellStyle name="Migliaia 28 3 3 4 2 2" xfId="19615" xr:uid="{00000000-0005-0000-0000-0000B0460000}"/>
    <cellStyle name="Migliaia 28 3 3 4 2 3" xfId="24917" xr:uid="{00000000-0005-0000-0000-0000B1460000}"/>
    <cellStyle name="Migliaia 28 3 3 4 3" xfId="16964" xr:uid="{00000000-0005-0000-0000-0000B2460000}"/>
    <cellStyle name="Migliaia 28 3 3 4 4" xfId="22266" xr:uid="{00000000-0005-0000-0000-0000B3460000}"/>
    <cellStyle name="Migliaia 28 3 3 5" xfId="3221" xr:uid="{00000000-0005-0000-0000-0000B4460000}"/>
    <cellStyle name="Migliaia 28 3 3 5 2" xfId="13798" xr:uid="{00000000-0005-0000-0000-0000B5460000}"/>
    <cellStyle name="Migliaia 28 3 3 5 2 2" xfId="19616" xr:uid="{00000000-0005-0000-0000-0000B6460000}"/>
    <cellStyle name="Migliaia 28 3 3 5 2 3" xfId="24918" xr:uid="{00000000-0005-0000-0000-0000B7460000}"/>
    <cellStyle name="Migliaia 28 3 3 5 3" xfId="16965" xr:uid="{00000000-0005-0000-0000-0000B8460000}"/>
    <cellStyle name="Migliaia 28 3 3 5 4" xfId="22267" xr:uid="{00000000-0005-0000-0000-0000B9460000}"/>
    <cellStyle name="Migliaia 28 3 3 6" xfId="13794" xr:uid="{00000000-0005-0000-0000-0000BA460000}"/>
    <cellStyle name="Migliaia 28 3 3 6 2" xfId="19612" xr:uid="{00000000-0005-0000-0000-0000BB460000}"/>
    <cellStyle name="Migliaia 28 3 3 6 3" xfId="24914" xr:uid="{00000000-0005-0000-0000-0000BC460000}"/>
    <cellStyle name="Migliaia 28 3 3 7" xfId="16961" xr:uid="{00000000-0005-0000-0000-0000BD460000}"/>
    <cellStyle name="Migliaia 28 3 3 8" xfId="22263" xr:uid="{00000000-0005-0000-0000-0000BE460000}"/>
    <cellStyle name="Migliaia 28 3 4" xfId="3222" xr:uid="{00000000-0005-0000-0000-0000BF460000}"/>
    <cellStyle name="Migliaia 28 3 4 2" xfId="12074" xr:uid="{00000000-0005-0000-0000-0000C0460000}"/>
    <cellStyle name="Migliaia 28 3 4 3" xfId="12075" xr:uid="{00000000-0005-0000-0000-0000C1460000}"/>
    <cellStyle name="Migliaia 28 3 4 3 2" xfId="15599" xr:uid="{00000000-0005-0000-0000-0000C2460000}"/>
    <cellStyle name="Migliaia 28 3 4 3 2 2" xfId="20945" xr:uid="{00000000-0005-0000-0000-0000C3460000}"/>
    <cellStyle name="Migliaia 28 3 4 3 2 3" xfId="26247" xr:uid="{00000000-0005-0000-0000-0000C4460000}"/>
    <cellStyle name="Migliaia 28 3 4 3 3" xfId="18294" xr:uid="{00000000-0005-0000-0000-0000C5460000}"/>
    <cellStyle name="Migliaia 28 3 4 3 4" xfId="23596" xr:uid="{00000000-0005-0000-0000-0000C6460000}"/>
    <cellStyle name="Migliaia 28 3 4 4" xfId="13799" xr:uid="{00000000-0005-0000-0000-0000C7460000}"/>
    <cellStyle name="Migliaia 28 3 4 4 2" xfId="19617" xr:uid="{00000000-0005-0000-0000-0000C8460000}"/>
    <cellStyle name="Migliaia 28 3 4 4 3" xfId="24919" xr:uid="{00000000-0005-0000-0000-0000C9460000}"/>
    <cellStyle name="Migliaia 28 3 4 5" xfId="16966" xr:uid="{00000000-0005-0000-0000-0000CA460000}"/>
    <cellStyle name="Migliaia 28 3 4 6" xfId="22268" xr:uid="{00000000-0005-0000-0000-0000CB460000}"/>
    <cellStyle name="Migliaia 28 3 5" xfId="3223" xr:uid="{00000000-0005-0000-0000-0000CC460000}"/>
    <cellStyle name="Migliaia 28 3 5 2" xfId="12076" xr:uid="{00000000-0005-0000-0000-0000CD460000}"/>
    <cellStyle name="Migliaia 28 3 5 2 2" xfId="15600" xr:uid="{00000000-0005-0000-0000-0000CE460000}"/>
    <cellStyle name="Migliaia 28 3 5 2 2 2" xfId="20946" xr:uid="{00000000-0005-0000-0000-0000CF460000}"/>
    <cellStyle name="Migliaia 28 3 5 2 2 3" xfId="26248" xr:uid="{00000000-0005-0000-0000-0000D0460000}"/>
    <cellStyle name="Migliaia 28 3 5 2 3" xfId="18295" xr:uid="{00000000-0005-0000-0000-0000D1460000}"/>
    <cellStyle name="Migliaia 28 3 5 2 4" xfId="23597" xr:uid="{00000000-0005-0000-0000-0000D2460000}"/>
    <cellStyle name="Migliaia 28 3 5 3" xfId="13800" xr:uid="{00000000-0005-0000-0000-0000D3460000}"/>
    <cellStyle name="Migliaia 28 3 5 3 2" xfId="19618" xr:uid="{00000000-0005-0000-0000-0000D4460000}"/>
    <cellStyle name="Migliaia 28 3 5 3 3" xfId="24920" xr:uid="{00000000-0005-0000-0000-0000D5460000}"/>
    <cellStyle name="Migliaia 28 3 5 4" xfId="16967" xr:uid="{00000000-0005-0000-0000-0000D6460000}"/>
    <cellStyle name="Migliaia 28 3 5 5" xfId="22269" xr:uid="{00000000-0005-0000-0000-0000D7460000}"/>
    <cellStyle name="Migliaia 28 3 6" xfId="3224" xr:uid="{00000000-0005-0000-0000-0000D8460000}"/>
    <cellStyle name="Migliaia 28 3 6 2" xfId="13801" xr:uid="{00000000-0005-0000-0000-0000D9460000}"/>
    <cellStyle name="Migliaia 28 3 6 2 2" xfId="19619" xr:uid="{00000000-0005-0000-0000-0000DA460000}"/>
    <cellStyle name="Migliaia 28 3 6 2 3" xfId="24921" xr:uid="{00000000-0005-0000-0000-0000DB460000}"/>
    <cellStyle name="Migliaia 28 3 6 3" xfId="16968" xr:uid="{00000000-0005-0000-0000-0000DC460000}"/>
    <cellStyle name="Migliaia 28 3 6 4" xfId="22270" xr:uid="{00000000-0005-0000-0000-0000DD460000}"/>
    <cellStyle name="Migliaia 28 3 7" xfId="3225" xr:uid="{00000000-0005-0000-0000-0000DE460000}"/>
    <cellStyle name="Migliaia 28 3 7 2" xfId="13802" xr:uid="{00000000-0005-0000-0000-0000DF460000}"/>
    <cellStyle name="Migliaia 28 3 7 2 2" xfId="19620" xr:uid="{00000000-0005-0000-0000-0000E0460000}"/>
    <cellStyle name="Migliaia 28 3 7 2 3" xfId="24922" xr:uid="{00000000-0005-0000-0000-0000E1460000}"/>
    <cellStyle name="Migliaia 28 3 7 3" xfId="16969" xr:uid="{00000000-0005-0000-0000-0000E2460000}"/>
    <cellStyle name="Migliaia 28 3 7 4" xfId="22271" xr:uid="{00000000-0005-0000-0000-0000E3460000}"/>
    <cellStyle name="Migliaia 28 3 8" xfId="3226" xr:uid="{00000000-0005-0000-0000-0000E4460000}"/>
    <cellStyle name="Migliaia 28 3 8 2" xfId="13803" xr:uid="{00000000-0005-0000-0000-0000E5460000}"/>
    <cellStyle name="Migliaia 28 3 8 2 2" xfId="19621" xr:uid="{00000000-0005-0000-0000-0000E6460000}"/>
    <cellStyle name="Migliaia 28 3 8 2 3" xfId="24923" xr:uid="{00000000-0005-0000-0000-0000E7460000}"/>
    <cellStyle name="Migliaia 28 3 8 3" xfId="16970" xr:uid="{00000000-0005-0000-0000-0000E8460000}"/>
    <cellStyle name="Migliaia 28 3 8 4" xfId="22272" xr:uid="{00000000-0005-0000-0000-0000E9460000}"/>
    <cellStyle name="Migliaia 28 4" xfId="3227" xr:uid="{00000000-0005-0000-0000-0000EA460000}"/>
    <cellStyle name="Migliaia 28 4 2" xfId="3228" xr:uid="{00000000-0005-0000-0000-0000EB460000}"/>
    <cellStyle name="Migliaia 28 4 2 2" xfId="3229" xr:uid="{00000000-0005-0000-0000-0000EC460000}"/>
    <cellStyle name="Migliaia 28 4 2 2 2" xfId="13804" xr:uid="{00000000-0005-0000-0000-0000ED460000}"/>
    <cellStyle name="Migliaia 28 4 2 2 2 2" xfId="19622" xr:uid="{00000000-0005-0000-0000-0000EE460000}"/>
    <cellStyle name="Migliaia 28 4 2 2 2 3" xfId="24924" xr:uid="{00000000-0005-0000-0000-0000EF460000}"/>
    <cellStyle name="Migliaia 28 4 2 2 3" xfId="16971" xr:uid="{00000000-0005-0000-0000-0000F0460000}"/>
    <cellStyle name="Migliaia 28 4 2 2 4" xfId="22273" xr:uid="{00000000-0005-0000-0000-0000F1460000}"/>
    <cellStyle name="Migliaia 28 4 2 3" xfId="3230" xr:uid="{00000000-0005-0000-0000-0000F2460000}"/>
    <cellStyle name="Migliaia 28 4 2 3 2" xfId="13805" xr:uid="{00000000-0005-0000-0000-0000F3460000}"/>
    <cellStyle name="Migliaia 28 4 2 3 2 2" xfId="19623" xr:uid="{00000000-0005-0000-0000-0000F4460000}"/>
    <cellStyle name="Migliaia 28 4 2 3 2 3" xfId="24925" xr:uid="{00000000-0005-0000-0000-0000F5460000}"/>
    <cellStyle name="Migliaia 28 4 2 3 3" xfId="16972" xr:uid="{00000000-0005-0000-0000-0000F6460000}"/>
    <cellStyle name="Migliaia 28 4 2 3 4" xfId="22274" xr:uid="{00000000-0005-0000-0000-0000F7460000}"/>
    <cellStyle name="Migliaia 28 4 3" xfId="3231" xr:uid="{00000000-0005-0000-0000-0000F8460000}"/>
    <cellStyle name="Migliaia 28 4 3 2" xfId="13806" xr:uid="{00000000-0005-0000-0000-0000F9460000}"/>
    <cellStyle name="Migliaia 28 4 3 2 2" xfId="19624" xr:uid="{00000000-0005-0000-0000-0000FA460000}"/>
    <cellStyle name="Migliaia 28 4 3 2 3" xfId="24926" xr:uid="{00000000-0005-0000-0000-0000FB460000}"/>
    <cellStyle name="Migliaia 28 4 3 3" xfId="16973" xr:uid="{00000000-0005-0000-0000-0000FC460000}"/>
    <cellStyle name="Migliaia 28 4 3 4" xfId="22275" xr:uid="{00000000-0005-0000-0000-0000FD460000}"/>
    <cellStyle name="Migliaia 28 4 4" xfId="3232" xr:uid="{00000000-0005-0000-0000-0000FE460000}"/>
    <cellStyle name="Migliaia 28 4 4 2" xfId="13807" xr:uid="{00000000-0005-0000-0000-0000FF460000}"/>
    <cellStyle name="Migliaia 28 4 4 2 2" xfId="19625" xr:uid="{00000000-0005-0000-0000-000000470000}"/>
    <cellStyle name="Migliaia 28 4 4 2 3" xfId="24927" xr:uid="{00000000-0005-0000-0000-000001470000}"/>
    <cellStyle name="Migliaia 28 4 4 3" xfId="16974" xr:uid="{00000000-0005-0000-0000-000002470000}"/>
    <cellStyle name="Migliaia 28 4 4 4" xfId="22276" xr:uid="{00000000-0005-0000-0000-000003470000}"/>
    <cellStyle name="Migliaia 28 4 5" xfId="3233" xr:uid="{00000000-0005-0000-0000-000004470000}"/>
    <cellStyle name="Migliaia 28 4 5 2" xfId="13808" xr:uid="{00000000-0005-0000-0000-000005470000}"/>
    <cellStyle name="Migliaia 28 4 5 2 2" xfId="19626" xr:uid="{00000000-0005-0000-0000-000006470000}"/>
    <cellStyle name="Migliaia 28 4 5 2 3" xfId="24928" xr:uid="{00000000-0005-0000-0000-000007470000}"/>
    <cellStyle name="Migliaia 28 4 5 3" xfId="16975" xr:uid="{00000000-0005-0000-0000-000008470000}"/>
    <cellStyle name="Migliaia 28 4 5 4" xfId="22277" xr:uid="{00000000-0005-0000-0000-000009470000}"/>
    <cellStyle name="Migliaia 28 4 6" xfId="3234" xr:uid="{00000000-0005-0000-0000-00000A470000}"/>
    <cellStyle name="Migliaia 28 4 6 2" xfId="13809" xr:uid="{00000000-0005-0000-0000-00000B470000}"/>
    <cellStyle name="Migliaia 28 4 6 2 2" xfId="19627" xr:uid="{00000000-0005-0000-0000-00000C470000}"/>
    <cellStyle name="Migliaia 28 4 6 2 3" xfId="24929" xr:uid="{00000000-0005-0000-0000-00000D470000}"/>
    <cellStyle name="Migliaia 28 4 6 3" xfId="16976" xr:uid="{00000000-0005-0000-0000-00000E470000}"/>
    <cellStyle name="Migliaia 28 4 6 4" xfId="22278" xr:uid="{00000000-0005-0000-0000-00000F470000}"/>
    <cellStyle name="Migliaia 28 4 7" xfId="3235" xr:uid="{00000000-0005-0000-0000-000010470000}"/>
    <cellStyle name="Migliaia 28 4 7 2" xfId="13810" xr:uid="{00000000-0005-0000-0000-000011470000}"/>
    <cellStyle name="Migliaia 28 4 7 2 2" xfId="19628" xr:uid="{00000000-0005-0000-0000-000012470000}"/>
    <cellStyle name="Migliaia 28 4 7 2 3" xfId="24930" xr:uid="{00000000-0005-0000-0000-000013470000}"/>
    <cellStyle name="Migliaia 28 4 7 3" xfId="16977" xr:uid="{00000000-0005-0000-0000-000014470000}"/>
    <cellStyle name="Migliaia 28 4 7 4" xfId="22279" xr:uid="{00000000-0005-0000-0000-000015470000}"/>
    <cellStyle name="Migliaia 28 5" xfId="3236" xr:uid="{00000000-0005-0000-0000-000016470000}"/>
    <cellStyle name="Migliaia 28 5 2" xfId="3237" xr:uid="{00000000-0005-0000-0000-000017470000}"/>
    <cellStyle name="Migliaia 28 5 2 2" xfId="13811" xr:uid="{00000000-0005-0000-0000-000018470000}"/>
    <cellStyle name="Migliaia 28 5 2 2 2" xfId="19629" xr:uid="{00000000-0005-0000-0000-000019470000}"/>
    <cellStyle name="Migliaia 28 5 2 2 3" xfId="24931" xr:uid="{00000000-0005-0000-0000-00001A470000}"/>
    <cellStyle name="Migliaia 28 5 2 3" xfId="16978" xr:uid="{00000000-0005-0000-0000-00001B470000}"/>
    <cellStyle name="Migliaia 28 5 2 4" xfId="22280" xr:uid="{00000000-0005-0000-0000-00001C470000}"/>
    <cellStyle name="Migliaia 28 5 3" xfId="3238" xr:uid="{00000000-0005-0000-0000-00001D470000}"/>
    <cellStyle name="Migliaia 28 5 3 2" xfId="13812" xr:uid="{00000000-0005-0000-0000-00001E470000}"/>
    <cellStyle name="Migliaia 28 5 3 2 2" xfId="19630" xr:uid="{00000000-0005-0000-0000-00001F470000}"/>
    <cellStyle name="Migliaia 28 5 3 2 3" xfId="24932" xr:uid="{00000000-0005-0000-0000-000020470000}"/>
    <cellStyle name="Migliaia 28 5 3 3" xfId="16979" xr:uid="{00000000-0005-0000-0000-000021470000}"/>
    <cellStyle name="Migliaia 28 5 3 4" xfId="22281" xr:uid="{00000000-0005-0000-0000-000022470000}"/>
    <cellStyle name="Migliaia 28 5 4" xfId="3239" xr:uid="{00000000-0005-0000-0000-000023470000}"/>
    <cellStyle name="Migliaia 28 5 4 2" xfId="13813" xr:uid="{00000000-0005-0000-0000-000024470000}"/>
    <cellStyle name="Migliaia 28 5 4 2 2" xfId="19631" xr:uid="{00000000-0005-0000-0000-000025470000}"/>
    <cellStyle name="Migliaia 28 5 4 2 3" xfId="24933" xr:uid="{00000000-0005-0000-0000-000026470000}"/>
    <cellStyle name="Migliaia 28 5 4 3" xfId="16980" xr:uid="{00000000-0005-0000-0000-000027470000}"/>
    <cellStyle name="Migliaia 28 5 4 4" xfId="22282" xr:uid="{00000000-0005-0000-0000-000028470000}"/>
    <cellStyle name="Migliaia 28 5 5" xfId="3240" xr:uid="{00000000-0005-0000-0000-000029470000}"/>
    <cellStyle name="Migliaia 28 5 5 2" xfId="13814" xr:uid="{00000000-0005-0000-0000-00002A470000}"/>
    <cellStyle name="Migliaia 28 5 5 2 2" xfId="19632" xr:uid="{00000000-0005-0000-0000-00002B470000}"/>
    <cellStyle name="Migliaia 28 5 5 2 3" xfId="24934" xr:uid="{00000000-0005-0000-0000-00002C470000}"/>
    <cellStyle name="Migliaia 28 5 5 3" xfId="16981" xr:uid="{00000000-0005-0000-0000-00002D470000}"/>
    <cellStyle name="Migliaia 28 5 5 4" xfId="22283" xr:uid="{00000000-0005-0000-0000-00002E470000}"/>
    <cellStyle name="Migliaia 28 5 6" xfId="3241" xr:uid="{00000000-0005-0000-0000-00002F470000}"/>
    <cellStyle name="Migliaia 28 5 6 2" xfId="13815" xr:uid="{00000000-0005-0000-0000-000030470000}"/>
    <cellStyle name="Migliaia 28 5 6 2 2" xfId="19633" xr:uid="{00000000-0005-0000-0000-000031470000}"/>
    <cellStyle name="Migliaia 28 5 6 2 3" xfId="24935" xr:uid="{00000000-0005-0000-0000-000032470000}"/>
    <cellStyle name="Migliaia 28 5 6 3" xfId="16982" xr:uid="{00000000-0005-0000-0000-000033470000}"/>
    <cellStyle name="Migliaia 28 5 6 4" xfId="22284" xr:uid="{00000000-0005-0000-0000-000034470000}"/>
    <cellStyle name="Migliaia 28 6" xfId="3242" xr:uid="{00000000-0005-0000-0000-000035470000}"/>
    <cellStyle name="Migliaia 28 6 2" xfId="12077" xr:uid="{00000000-0005-0000-0000-000036470000}"/>
    <cellStyle name="Migliaia 28 6 3" xfId="12078" xr:uid="{00000000-0005-0000-0000-000037470000}"/>
    <cellStyle name="Migliaia 28 6 3 2" xfId="15601" xr:uid="{00000000-0005-0000-0000-000038470000}"/>
    <cellStyle name="Migliaia 28 6 3 2 2" xfId="20947" xr:uid="{00000000-0005-0000-0000-000039470000}"/>
    <cellStyle name="Migliaia 28 6 3 2 3" xfId="26249" xr:uid="{00000000-0005-0000-0000-00003A470000}"/>
    <cellStyle name="Migliaia 28 6 3 3" xfId="18296" xr:uid="{00000000-0005-0000-0000-00003B470000}"/>
    <cellStyle name="Migliaia 28 6 3 4" xfId="23598" xr:uid="{00000000-0005-0000-0000-00003C470000}"/>
    <cellStyle name="Migliaia 28 6 4" xfId="13816" xr:uid="{00000000-0005-0000-0000-00003D470000}"/>
    <cellStyle name="Migliaia 28 6 4 2" xfId="19634" xr:uid="{00000000-0005-0000-0000-00003E470000}"/>
    <cellStyle name="Migliaia 28 6 4 3" xfId="24936" xr:uid="{00000000-0005-0000-0000-00003F470000}"/>
    <cellStyle name="Migliaia 28 6 5" xfId="16983" xr:uid="{00000000-0005-0000-0000-000040470000}"/>
    <cellStyle name="Migliaia 28 6 6" xfId="22285" xr:uid="{00000000-0005-0000-0000-000041470000}"/>
    <cellStyle name="Migliaia 28 7" xfId="3243" xr:uid="{00000000-0005-0000-0000-000042470000}"/>
    <cellStyle name="Migliaia 28 7 2" xfId="12079" xr:uid="{00000000-0005-0000-0000-000043470000}"/>
    <cellStyle name="Migliaia 28 7 2 2" xfId="15602" xr:uid="{00000000-0005-0000-0000-000044470000}"/>
    <cellStyle name="Migliaia 28 7 2 2 2" xfId="20948" xr:uid="{00000000-0005-0000-0000-000045470000}"/>
    <cellStyle name="Migliaia 28 7 2 2 3" xfId="26250" xr:uid="{00000000-0005-0000-0000-000046470000}"/>
    <cellStyle name="Migliaia 28 7 2 3" xfId="18297" xr:uid="{00000000-0005-0000-0000-000047470000}"/>
    <cellStyle name="Migliaia 28 7 2 4" xfId="23599" xr:uid="{00000000-0005-0000-0000-000048470000}"/>
    <cellStyle name="Migliaia 28 7 3" xfId="13817" xr:uid="{00000000-0005-0000-0000-000049470000}"/>
    <cellStyle name="Migliaia 28 7 3 2" xfId="19635" xr:uid="{00000000-0005-0000-0000-00004A470000}"/>
    <cellStyle name="Migliaia 28 7 3 3" xfId="24937" xr:uid="{00000000-0005-0000-0000-00004B470000}"/>
    <cellStyle name="Migliaia 28 7 4" xfId="16984" xr:uid="{00000000-0005-0000-0000-00004C470000}"/>
    <cellStyle name="Migliaia 28 7 5" xfId="22286" xr:uid="{00000000-0005-0000-0000-00004D470000}"/>
    <cellStyle name="Migliaia 28 8" xfId="3244" xr:uid="{00000000-0005-0000-0000-00004E470000}"/>
    <cellStyle name="Migliaia 28 8 2" xfId="12080" xr:uid="{00000000-0005-0000-0000-00004F470000}"/>
    <cellStyle name="Migliaia 28 8 2 2" xfId="15603" xr:uid="{00000000-0005-0000-0000-000050470000}"/>
    <cellStyle name="Migliaia 28 8 2 2 2" xfId="20949" xr:uid="{00000000-0005-0000-0000-000051470000}"/>
    <cellStyle name="Migliaia 28 8 2 2 3" xfId="26251" xr:uid="{00000000-0005-0000-0000-000052470000}"/>
    <cellStyle name="Migliaia 28 8 2 3" xfId="18298" xr:uid="{00000000-0005-0000-0000-000053470000}"/>
    <cellStyle name="Migliaia 28 8 2 4" xfId="23600" xr:uid="{00000000-0005-0000-0000-000054470000}"/>
    <cellStyle name="Migliaia 28 8 3" xfId="13818" xr:uid="{00000000-0005-0000-0000-000055470000}"/>
    <cellStyle name="Migliaia 28 8 3 2" xfId="19636" xr:uid="{00000000-0005-0000-0000-000056470000}"/>
    <cellStyle name="Migliaia 28 8 3 3" xfId="24938" xr:uid="{00000000-0005-0000-0000-000057470000}"/>
    <cellStyle name="Migliaia 28 8 4" xfId="16985" xr:uid="{00000000-0005-0000-0000-000058470000}"/>
    <cellStyle name="Migliaia 28 8 5" xfId="22287" xr:uid="{00000000-0005-0000-0000-000059470000}"/>
    <cellStyle name="Migliaia 28 9" xfId="3245" xr:uid="{00000000-0005-0000-0000-00005A470000}"/>
    <cellStyle name="Migliaia 28 9 2" xfId="13819" xr:uid="{00000000-0005-0000-0000-00005B470000}"/>
    <cellStyle name="Migliaia 28 9 2 2" xfId="19637" xr:uid="{00000000-0005-0000-0000-00005C470000}"/>
    <cellStyle name="Migliaia 28 9 2 3" xfId="24939" xr:uid="{00000000-0005-0000-0000-00005D470000}"/>
    <cellStyle name="Migliaia 28 9 3" xfId="16986" xr:uid="{00000000-0005-0000-0000-00005E470000}"/>
    <cellStyle name="Migliaia 28 9 4" xfId="22288" xr:uid="{00000000-0005-0000-0000-00005F470000}"/>
    <cellStyle name="Migliaia 29" xfId="289" xr:uid="{00000000-0005-0000-0000-000060470000}"/>
    <cellStyle name="Migliaia 29 10" xfId="13820" xr:uid="{00000000-0005-0000-0000-000061470000}"/>
    <cellStyle name="Migliaia 29 10 2" xfId="19638" xr:uid="{00000000-0005-0000-0000-000062470000}"/>
    <cellStyle name="Migliaia 29 10 3" xfId="24940" xr:uid="{00000000-0005-0000-0000-000063470000}"/>
    <cellStyle name="Migliaia 29 11" xfId="16987" xr:uid="{00000000-0005-0000-0000-000064470000}"/>
    <cellStyle name="Migliaia 29 12" xfId="22289" xr:uid="{00000000-0005-0000-0000-000065470000}"/>
    <cellStyle name="Migliaia 29 13" xfId="3246" xr:uid="{00000000-0005-0000-0000-000066470000}"/>
    <cellStyle name="Migliaia 29 2" xfId="290" xr:uid="{00000000-0005-0000-0000-000067470000}"/>
    <cellStyle name="Migliaia 29 2 2" xfId="3248" xr:uid="{00000000-0005-0000-0000-000068470000}"/>
    <cellStyle name="Migliaia 29 2 2 2" xfId="3249" xr:uid="{00000000-0005-0000-0000-000069470000}"/>
    <cellStyle name="Migliaia 29 2 2 2 2" xfId="13821" xr:uid="{00000000-0005-0000-0000-00006A470000}"/>
    <cellStyle name="Migliaia 29 2 2 2 2 2" xfId="19639" xr:uid="{00000000-0005-0000-0000-00006B470000}"/>
    <cellStyle name="Migliaia 29 2 2 2 2 3" xfId="24941" xr:uid="{00000000-0005-0000-0000-00006C470000}"/>
    <cellStyle name="Migliaia 29 2 2 2 3" xfId="16988" xr:uid="{00000000-0005-0000-0000-00006D470000}"/>
    <cellStyle name="Migliaia 29 2 2 2 4" xfId="22290" xr:uid="{00000000-0005-0000-0000-00006E470000}"/>
    <cellStyle name="Migliaia 29 2 2 3" xfId="12081" xr:uid="{00000000-0005-0000-0000-00006F470000}"/>
    <cellStyle name="Migliaia 29 2 2 3 2" xfId="15604" xr:uid="{00000000-0005-0000-0000-000070470000}"/>
    <cellStyle name="Migliaia 29 2 2 3 2 2" xfId="20950" xr:uid="{00000000-0005-0000-0000-000071470000}"/>
    <cellStyle name="Migliaia 29 2 2 3 2 3" xfId="26252" xr:uid="{00000000-0005-0000-0000-000072470000}"/>
    <cellStyle name="Migliaia 29 2 2 3 3" xfId="18299" xr:uid="{00000000-0005-0000-0000-000073470000}"/>
    <cellStyle name="Migliaia 29 2 2 3 4" xfId="23601" xr:uid="{00000000-0005-0000-0000-000074470000}"/>
    <cellStyle name="Migliaia 29 2 3" xfId="3250" xr:uid="{00000000-0005-0000-0000-000075470000}"/>
    <cellStyle name="Migliaia 29 2 3 2" xfId="12082" xr:uid="{00000000-0005-0000-0000-000076470000}"/>
    <cellStyle name="Migliaia 29 2 3 2 2" xfId="15605" xr:uid="{00000000-0005-0000-0000-000077470000}"/>
    <cellStyle name="Migliaia 29 2 3 2 2 2" xfId="20951" xr:uid="{00000000-0005-0000-0000-000078470000}"/>
    <cellStyle name="Migliaia 29 2 3 2 2 3" xfId="26253" xr:uid="{00000000-0005-0000-0000-000079470000}"/>
    <cellStyle name="Migliaia 29 2 3 2 3" xfId="18300" xr:uid="{00000000-0005-0000-0000-00007A470000}"/>
    <cellStyle name="Migliaia 29 2 3 2 4" xfId="23602" xr:uid="{00000000-0005-0000-0000-00007B470000}"/>
    <cellStyle name="Migliaia 29 2 3 3" xfId="13822" xr:uid="{00000000-0005-0000-0000-00007C470000}"/>
    <cellStyle name="Migliaia 29 2 3 3 2" xfId="19640" xr:uid="{00000000-0005-0000-0000-00007D470000}"/>
    <cellStyle name="Migliaia 29 2 3 3 3" xfId="24942" xr:uid="{00000000-0005-0000-0000-00007E470000}"/>
    <cellStyle name="Migliaia 29 2 3 4" xfId="16989" xr:uid="{00000000-0005-0000-0000-00007F470000}"/>
    <cellStyle name="Migliaia 29 2 3 5" xfId="22291" xr:uid="{00000000-0005-0000-0000-000080470000}"/>
    <cellStyle name="Migliaia 29 2 4" xfId="3251" xr:uid="{00000000-0005-0000-0000-000081470000}"/>
    <cellStyle name="Migliaia 29 2 4 2" xfId="13823" xr:uid="{00000000-0005-0000-0000-000082470000}"/>
    <cellStyle name="Migliaia 29 2 4 2 2" xfId="19641" xr:uid="{00000000-0005-0000-0000-000083470000}"/>
    <cellStyle name="Migliaia 29 2 4 2 3" xfId="24943" xr:uid="{00000000-0005-0000-0000-000084470000}"/>
    <cellStyle name="Migliaia 29 2 4 3" xfId="16990" xr:uid="{00000000-0005-0000-0000-000085470000}"/>
    <cellStyle name="Migliaia 29 2 4 4" xfId="22292" xr:uid="{00000000-0005-0000-0000-000086470000}"/>
    <cellStyle name="Migliaia 29 2 5" xfId="3252" xr:uid="{00000000-0005-0000-0000-000087470000}"/>
    <cellStyle name="Migliaia 29 2 5 2" xfId="13824" xr:uid="{00000000-0005-0000-0000-000088470000}"/>
    <cellStyle name="Migliaia 29 2 5 2 2" xfId="19642" xr:uid="{00000000-0005-0000-0000-000089470000}"/>
    <cellStyle name="Migliaia 29 2 5 2 3" xfId="24944" xr:uid="{00000000-0005-0000-0000-00008A470000}"/>
    <cellStyle name="Migliaia 29 2 5 3" xfId="16991" xr:uid="{00000000-0005-0000-0000-00008B470000}"/>
    <cellStyle name="Migliaia 29 2 5 4" xfId="22293" xr:uid="{00000000-0005-0000-0000-00008C470000}"/>
    <cellStyle name="Migliaia 29 2 6" xfId="3253" xr:uid="{00000000-0005-0000-0000-00008D470000}"/>
    <cellStyle name="Migliaia 29 2 6 2" xfId="13825" xr:uid="{00000000-0005-0000-0000-00008E470000}"/>
    <cellStyle name="Migliaia 29 2 6 2 2" xfId="19643" xr:uid="{00000000-0005-0000-0000-00008F470000}"/>
    <cellStyle name="Migliaia 29 2 6 2 3" xfId="24945" xr:uid="{00000000-0005-0000-0000-000090470000}"/>
    <cellStyle name="Migliaia 29 2 6 3" xfId="16992" xr:uid="{00000000-0005-0000-0000-000091470000}"/>
    <cellStyle name="Migliaia 29 2 6 4" xfId="22294" xr:uid="{00000000-0005-0000-0000-000092470000}"/>
    <cellStyle name="Migliaia 29 2 7" xfId="3247" xr:uid="{00000000-0005-0000-0000-000093470000}"/>
    <cellStyle name="Migliaia 29 3" xfId="3254" xr:uid="{00000000-0005-0000-0000-000094470000}"/>
    <cellStyle name="Migliaia 29 3 2" xfId="3255" xr:uid="{00000000-0005-0000-0000-000095470000}"/>
    <cellStyle name="Migliaia 29 3 2 2" xfId="3256" xr:uid="{00000000-0005-0000-0000-000096470000}"/>
    <cellStyle name="Migliaia 29 3 2 2 2" xfId="3257" xr:uid="{00000000-0005-0000-0000-000097470000}"/>
    <cellStyle name="Migliaia 29 3 2 2 2 2" xfId="13826" xr:uid="{00000000-0005-0000-0000-000098470000}"/>
    <cellStyle name="Migliaia 29 3 2 2 2 2 2" xfId="19644" xr:uid="{00000000-0005-0000-0000-000099470000}"/>
    <cellStyle name="Migliaia 29 3 2 2 2 2 3" xfId="24946" xr:uid="{00000000-0005-0000-0000-00009A470000}"/>
    <cellStyle name="Migliaia 29 3 2 2 2 3" xfId="16993" xr:uid="{00000000-0005-0000-0000-00009B470000}"/>
    <cellStyle name="Migliaia 29 3 2 2 2 4" xfId="22295" xr:uid="{00000000-0005-0000-0000-00009C470000}"/>
    <cellStyle name="Migliaia 29 3 2 3" xfId="3258" xr:uid="{00000000-0005-0000-0000-00009D470000}"/>
    <cellStyle name="Migliaia 29 3 2 3 2" xfId="13827" xr:uid="{00000000-0005-0000-0000-00009E470000}"/>
    <cellStyle name="Migliaia 29 3 2 3 2 2" xfId="19645" xr:uid="{00000000-0005-0000-0000-00009F470000}"/>
    <cellStyle name="Migliaia 29 3 2 3 2 3" xfId="24947" xr:uid="{00000000-0005-0000-0000-0000A0470000}"/>
    <cellStyle name="Migliaia 29 3 2 3 3" xfId="16994" xr:uid="{00000000-0005-0000-0000-0000A1470000}"/>
    <cellStyle name="Migliaia 29 3 2 3 4" xfId="22296" xr:uid="{00000000-0005-0000-0000-0000A2470000}"/>
    <cellStyle name="Migliaia 29 3 2 4" xfId="3259" xr:uid="{00000000-0005-0000-0000-0000A3470000}"/>
    <cellStyle name="Migliaia 29 3 2 4 2" xfId="13828" xr:uid="{00000000-0005-0000-0000-0000A4470000}"/>
    <cellStyle name="Migliaia 29 3 2 4 2 2" xfId="19646" xr:uid="{00000000-0005-0000-0000-0000A5470000}"/>
    <cellStyle name="Migliaia 29 3 2 4 2 3" xfId="24948" xr:uid="{00000000-0005-0000-0000-0000A6470000}"/>
    <cellStyle name="Migliaia 29 3 2 4 3" xfId="16995" xr:uid="{00000000-0005-0000-0000-0000A7470000}"/>
    <cellStyle name="Migliaia 29 3 2 4 4" xfId="22297" xr:uid="{00000000-0005-0000-0000-0000A8470000}"/>
    <cellStyle name="Migliaia 29 3 2 5" xfId="3260" xr:uid="{00000000-0005-0000-0000-0000A9470000}"/>
    <cellStyle name="Migliaia 29 3 2 5 2" xfId="13829" xr:uid="{00000000-0005-0000-0000-0000AA470000}"/>
    <cellStyle name="Migliaia 29 3 2 5 2 2" xfId="19647" xr:uid="{00000000-0005-0000-0000-0000AB470000}"/>
    <cellStyle name="Migliaia 29 3 2 5 2 3" xfId="24949" xr:uid="{00000000-0005-0000-0000-0000AC470000}"/>
    <cellStyle name="Migliaia 29 3 2 5 3" xfId="16996" xr:uid="{00000000-0005-0000-0000-0000AD470000}"/>
    <cellStyle name="Migliaia 29 3 2 5 4" xfId="22298" xr:uid="{00000000-0005-0000-0000-0000AE470000}"/>
    <cellStyle name="Migliaia 29 3 2 6" xfId="3261" xr:uid="{00000000-0005-0000-0000-0000AF470000}"/>
    <cellStyle name="Migliaia 29 3 2 6 2" xfId="13830" xr:uid="{00000000-0005-0000-0000-0000B0470000}"/>
    <cellStyle name="Migliaia 29 3 2 6 2 2" xfId="19648" xr:uid="{00000000-0005-0000-0000-0000B1470000}"/>
    <cellStyle name="Migliaia 29 3 2 6 2 3" xfId="24950" xr:uid="{00000000-0005-0000-0000-0000B2470000}"/>
    <cellStyle name="Migliaia 29 3 2 6 3" xfId="16997" xr:uid="{00000000-0005-0000-0000-0000B3470000}"/>
    <cellStyle name="Migliaia 29 3 2 6 4" xfId="22299" xr:uid="{00000000-0005-0000-0000-0000B4470000}"/>
    <cellStyle name="Migliaia 29 3 3" xfId="3262" xr:uid="{00000000-0005-0000-0000-0000B5470000}"/>
    <cellStyle name="Migliaia 29 3 3 2" xfId="3263" xr:uid="{00000000-0005-0000-0000-0000B6470000}"/>
    <cellStyle name="Migliaia 29 3 3 2 2" xfId="13832" xr:uid="{00000000-0005-0000-0000-0000B7470000}"/>
    <cellStyle name="Migliaia 29 3 3 2 2 2" xfId="19650" xr:uid="{00000000-0005-0000-0000-0000B8470000}"/>
    <cellStyle name="Migliaia 29 3 3 2 2 3" xfId="24952" xr:uid="{00000000-0005-0000-0000-0000B9470000}"/>
    <cellStyle name="Migliaia 29 3 3 2 3" xfId="16999" xr:uid="{00000000-0005-0000-0000-0000BA470000}"/>
    <cellStyle name="Migliaia 29 3 3 2 4" xfId="22301" xr:uid="{00000000-0005-0000-0000-0000BB470000}"/>
    <cellStyle name="Migliaia 29 3 3 3" xfId="3264" xr:uid="{00000000-0005-0000-0000-0000BC470000}"/>
    <cellStyle name="Migliaia 29 3 3 3 2" xfId="13833" xr:uid="{00000000-0005-0000-0000-0000BD470000}"/>
    <cellStyle name="Migliaia 29 3 3 3 2 2" xfId="19651" xr:uid="{00000000-0005-0000-0000-0000BE470000}"/>
    <cellStyle name="Migliaia 29 3 3 3 2 3" xfId="24953" xr:uid="{00000000-0005-0000-0000-0000BF470000}"/>
    <cellStyle name="Migliaia 29 3 3 3 3" xfId="17000" xr:uid="{00000000-0005-0000-0000-0000C0470000}"/>
    <cellStyle name="Migliaia 29 3 3 3 4" xfId="22302" xr:uid="{00000000-0005-0000-0000-0000C1470000}"/>
    <cellStyle name="Migliaia 29 3 3 4" xfId="3265" xr:uid="{00000000-0005-0000-0000-0000C2470000}"/>
    <cellStyle name="Migliaia 29 3 3 4 2" xfId="13834" xr:uid="{00000000-0005-0000-0000-0000C3470000}"/>
    <cellStyle name="Migliaia 29 3 3 4 2 2" xfId="19652" xr:uid="{00000000-0005-0000-0000-0000C4470000}"/>
    <cellStyle name="Migliaia 29 3 3 4 2 3" xfId="24954" xr:uid="{00000000-0005-0000-0000-0000C5470000}"/>
    <cellStyle name="Migliaia 29 3 3 4 3" xfId="17001" xr:uid="{00000000-0005-0000-0000-0000C6470000}"/>
    <cellStyle name="Migliaia 29 3 3 4 4" xfId="22303" xr:uid="{00000000-0005-0000-0000-0000C7470000}"/>
    <cellStyle name="Migliaia 29 3 3 5" xfId="3266" xr:uid="{00000000-0005-0000-0000-0000C8470000}"/>
    <cellStyle name="Migliaia 29 3 3 5 2" xfId="13835" xr:uid="{00000000-0005-0000-0000-0000C9470000}"/>
    <cellStyle name="Migliaia 29 3 3 5 2 2" xfId="19653" xr:uid="{00000000-0005-0000-0000-0000CA470000}"/>
    <cellStyle name="Migliaia 29 3 3 5 2 3" xfId="24955" xr:uid="{00000000-0005-0000-0000-0000CB470000}"/>
    <cellStyle name="Migliaia 29 3 3 5 3" xfId="17002" xr:uid="{00000000-0005-0000-0000-0000CC470000}"/>
    <cellStyle name="Migliaia 29 3 3 5 4" xfId="22304" xr:uid="{00000000-0005-0000-0000-0000CD470000}"/>
    <cellStyle name="Migliaia 29 3 3 6" xfId="13831" xr:uid="{00000000-0005-0000-0000-0000CE470000}"/>
    <cellStyle name="Migliaia 29 3 3 6 2" xfId="19649" xr:uid="{00000000-0005-0000-0000-0000CF470000}"/>
    <cellStyle name="Migliaia 29 3 3 6 3" xfId="24951" xr:uid="{00000000-0005-0000-0000-0000D0470000}"/>
    <cellStyle name="Migliaia 29 3 3 7" xfId="16998" xr:uid="{00000000-0005-0000-0000-0000D1470000}"/>
    <cellStyle name="Migliaia 29 3 3 8" xfId="22300" xr:uid="{00000000-0005-0000-0000-0000D2470000}"/>
    <cellStyle name="Migliaia 29 3 4" xfId="3267" xr:uid="{00000000-0005-0000-0000-0000D3470000}"/>
    <cellStyle name="Migliaia 29 3 4 2" xfId="12083" xr:uid="{00000000-0005-0000-0000-0000D4470000}"/>
    <cellStyle name="Migliaia 29 3 4 3" xfId="12084" xr:uid="{00000000-0005-0000-0000-0000D5470000}"/>
    <cellStyle name="Migliaia 29 3 4 3 2" xfId="15606" xr:uid="{00000000-0005-0000-0000-0000D6470000}"/>
    <cellStyle name="Migliaia 29 3 4 3 2 2" xfId="20952" xr:uid="{00000000-0005-0000-0000-0000D7470000}"/>
    <cellStyle name="Migliaia 29 3 4 3 2 3" xfId="26254" xr:uid="{00000000-0005-0000-0000-0000D8470000}"/>
    <cellStyle name="Migliaia 29 3 4 3 3" xfId="18301" xr:uid="{00000000-0005-0000-0000-0000D9470000}"/>
    <cellStyle name="Migliaia 29 3 4 3 4" xfId="23603" xr:uid="{00000000-0005-0000-0000-0000DA470000}"/>
    <cellStyle name="Migliaia 29 3 4 4" xfId="13836" xr:uid="{00000000-0005-0000-0000-0000DB470000}"/>
    <cellStyle name="Migliaia 29 3 4 4 2" xfId="19654" xr:uid="{00000000-0005-0000-0000-0000DC470000}"/>
    <cellStyle name="Migliaia 29 3 4 4 3" xfId="24956" xr:uid="{00000000-0005-0000-0000-0000DD470000}"/>
    <cellStyle name="Migliaia 29 3 4 5" xfId="17003" xr:uid="{00000000-0005-0000-0000-0000DE470000}"/>
    <cellStyle name="Migliaia 29 3 4 6" xfId="22305" xr:uid="{00000000-0005-0000-0000-0000DF470000}"/>
    <cellStyle name="Migliaia 29 3 5" xfId="3268" xr:uid="{00000000-0005-0000-0000-0000E0470000}"/>
    <cellStyle name="Migliaia 29 3 5 2" xfId="12085" xr:uid="{00000000-0005-0000-0000-0000E1470000}"/>
    <cellStyle name="Migliaia 29 3 5 2 2" xfId="15607" xr:uid="{00000000-0005-0000-0000-0000E2470000}"/>
    <cellStyle name="Migliaia 29 3 5 2 2 2" xfId="20953" xr:uid="{00000000-0005-0000-0000-0000E3470000}"/>
    <cellStyle name="Migliaia 29 3 5 2 2 3" xfId="26255" xr:uid="{00000000-0005-0000-0000-0000E4470000}"/>
    <cellStyle name="Migliaia 29 3 5 2 3" xfId="18302" xr:uid="{00000000-0005-0000-0000-0000E5470000}"/>
    <cellStyle name="Migliaia 29 3 5 2 4" xfId="23604" xr:uid="{00000000-0005-0000-0000-0000E6470000}"/>
    <cellStyle name="Migliaia 29 3 5 3" xfId="13837" xr:uid="{00000000-0005-0000-0000-0000E7470000}"/>
    <cellStyle name="Migliaia 29 3 5 3 2" xfId="19655" xr:uid="{00000000-0005-0000-0000-0000E8470000}"/>
    <cellStyle name="Migliaia 29 3 5 3 3" xfId="24957" xr:uid="{00000000-0005-0000-0000-0000E9470000}"/>
    <cellStyle name="Migliaia 29 3 5 4" xfId="17004" xr:uid="{00000000-0005-0000-0000-0000EA470000}"/>
    <cellStyle name="Migliaia 29 3 5 5" xfId="22306" xr:uid="{00000000-0005-0000-0000-0000EB470000}"/>
    <cellStyle name="Migliaia 29 3 6" xfId="3269" xr:uid="{00000000-0005-0000-0000-0000EC470000}"/>
    <cellStyle name="Migliaia 29 3 6 2" xfId="13838" xr:uid="{00000000-0005-0000-0000-0000ED470000}"/>
    <cellStyle name="Migliaia 29 3 6 2 2" xfId="19656" xr:uid="{00000000-0005-0000-0000-0000EE470000}"/>
    <cellStyle name="Migliaia 29 3 6 2 3" xfId="24958" xr:uid="{00000000-0005-0000-0000-0000EF470000}"/>
    <cellStyle name="Migliaia 29 3 6 3" xfId="17005" xr:uid="{00000000-0005-0000-0000-0000F0470000}"/>
    <cellStyle name="Migliaia 29 3 6 4" xfId="22307" xr:uid="{00000000-0005-0000-0000-0000F1470000}"/>
    <cellStyle name="Migliaia 29 3 7" xfId="3270" xr:uid="{00000000-0005-0000-0000-0000F2470000}"/>
    <cellStyle name="Migliaia 29 3 7 2" xfId="13839" xr:uid="{00000000-0005-0000-0000-0000F3470000}"/>
    <cellStyle name="Migliaia 29 3 7 2 2" xfId="19657" xr:uid="{00000000-0005-0000-0000-0000F4470000}"/>
    <cellStyle name="Migliaia 29 3 7 2 3" xfId="24959" xr:uid="{00000000-0005-0000-0000-0000F5470000}"/>
    <cellStyle name="Migliaia 29 3 7 3" xfId="17006" xr:uid="{00000000-0005-0000-0000-0000F6470000}"/>
    <cellStyle name="Migliaia 29 3 7 4" xfId="22308" xr:uid="{00000000-0005-0000-0000-0000F7470000}"/>
    <cellStyle name="Migliaia 29 3 8" xfId="3271" xr:uid="{00000000-0005-0000-0000-0000F8470000}"/>
    <cellStyle name="Migliaia 29 3 8 2" xfId="13840" xr:uid="{00000000-0005-0000-0000-0000F9470000}"/>
    <cellStyle name="Migliaia 29 3 8 2 2" xfId="19658" xr:uid="{00000000-0005-0000-0000-0000FA470000}"/>
    <cellStyle name="Migliaia 29 3 8 2 3" xfId="24960" xr:uid="{00000000-0005-0000-0000-0000FB470000}"/>
    <cellStyle name="Migliaia 29 3 8 3" xfId="17007" xr:uid="{00000000-0005-0000-0000-0000FC470000}"/>
    <cellStyle name="Migliaia 29 3 8 4" xfId="22309" xr:uid="{00000000-0005-0000-0000-0000FD470000}"/>
    <cellStyle name="Migliaia 29 4" xfId="3272" xr:uid="{00000000-0005-0000-0000-0000FE470000}"/>
    <cellStyle name="Migliaia 29 4 2" xfId="3273" xr:uid="{00000000-0005-0000-0000-0000FF470000}"/>
    <cellStyle name="Migliaia 29 4 2 2" xfId="3274" xr:uid="{00000000-0005-0000-0000-000000480000}"/>
    <cellStyle name="Migliaia 29 4 2 2 2" xfId="13841" xr:uid="{00000000-0005-0000-0000-000001480000}"/>
    <cellStyle name="Migliaia 29 4 2 2 2 2" xfId="19659" xr:uid="{00000000-0005-0000-0000-000002480000}"/>
    <cellStyle name="Migliaia 29 4 2 2 2 3" xfId="24961" xr:uid="{00000000-0005-0000-0000-000003480000}"/>
    <cellStyle name="Migliaia 29 4 2 2 3" xfId="17008" xr:uid="{00000000-0005-0000-0000-000004480000}"/>
    <cellStyle name="Migliaia 29 4 2 2 4" xfId="22310" xr:uid="{00000000-0005-0000-0000-000005480000}"/>
    <cellStyle name="Migliaia 29 4 2 3" xfId="3275" xr:uid="{00000000-0005-0000-0000-000006480000}"/>
    <cellStyle name="Migliaia 29 4 2 3 2" xfId="13842" xr:uid="{00000000-0005-0000-0000-000007480000}"/>
    <cellStyle name="Migliaia 29 4 2 3 2 2" xfId="19660" xr:uid="{00000000-0005-0000-0000-000008480000}"/>
    <cellStyle name="Migliaia 29 4 2 3 2 3" xfId="24962" xr:uid="{00000000-0005-0000-0000-000009480000}"/>
    <cellStyle name="Migliaia 29 4 2 3 3" xfId="17009" xr:uid="{00000000-0005-0000-0000-00000A480000}"/>
    <cellStyle name="Migliaia 29 4 2 3 4" xfId="22311" xr:uid="{00000000-0005-0000-0000-00000B480000}"/>
    <cellStyle name="Migliaia 29 4 3" xfId="3276" xr:uid="{00000000-0005-0000-0000-00000C480000}"/>
    <cellStyle name="Migliaia 29 4 3 2" xfId="13843" xr:uid="{00000000-0005-0000-0000-00000D480000}"/>
    <cellStyle name="Migliaia 29 4 3 2 2" xfId="19661" xr:uid="{00000000-0005-0000-0000-00000E480000}"/>
    <cellStyle name="Migliaia 29 4 3 2 3" xfId="24963" xr:uid="{00000000-0005-0000-0000-00000F480000}"/>
    <cellStyle name="Migliaia 29 4 3 3" xfId="17010" xr:uid="{00000000-0005-0000-0000-000010480000}"/>
    <cellStyle name="Migliaia 29 4 3 4" xfId="22312" xr:uid="{00000000-0005-0000-0000-000011480000}"/>
    <cellStyle name="Migliaia 29 4 4" xfId="3277" xr:uid="{00000000-0005-0000-0000-000012480000}"/>
    <cellStyle name="Migliaia 29 4 4 2" xfId="13844" xr:uid="{00000000-0005-0000-0000-000013480000}"/>
    <cellStyle name="Migliaia 29 4 4 2 2" xfId="19662" xr:uid="{00000000-0005-0000-0000-000014480000}"/>
    <cellStyle name="Migliaia 29 4 4 2 3" xfId="24964" xr:uid="{00000000-0005-0000-0000-000015480000}"/>
    <cellStyle name="Migliaia 29 4 4 3" xfId="17011" xr:uid="{00000000-0005-0000-0000-000016480000}"/>
    <cellStyle name="Migliaia 29 4 4 4" xfId="22313" xr:uid="{00000000-0005-0000-0000-000017480000}"/>
    <cellStyle name="Migliaia 29 4 5" xfId="3278" xr:uid="{00000000-0005-0000-0000-000018480000}"/>
    <cellStyle name="Migliaia 29 4 5 2" xfId="13845" xr:uid="{00000000-0005-0000-0000-000019480000}"/>
    <cellStyle name="Migliaia 29 4 5 2 2" xfId="19663" xr:uid="{00000000-0005-0000-0000-00001A480000}"/>
    <cellStyle name="Migliaia 29 4 5 2 3" xfId="24965" xr:uid="{00000000-0005-0000-0000-00001B480000}"/>
    <cellStyle name="Migliaia 29 4 5 3" xfId="17012" xr:uid="{00000000-0005-0000-0000-00001C480000}"/>
    <cellStyle name="Migliaia 29 4 5 4" xfId="22314" xr:uid="{00000000-0005-0000-0000-00001D480000}"/>
    <cellStyle name="Migliaia 29 4 6" xfId="3279" xr:uid="{00000000-0005-0000-0000-00001E480000}"/>
    <cellStyle name="Migliaia 29 4 6 2" xfId="13846" xr:uid="{00000000-0005-0000-0000-00001F480000}"/>
    <cellStyle name="Migliaia 29 4 6 2 2" xfId="19664" xr:uid="{00000000-0005-0000-0000-000020480000}"/>
    <cellStyle name="Migliaia 29 4 6 2 3" xfId="24966" xr:uid="{00000000-0005-0000-0000-000021480000}"/>
    <cellStyle name="Migliaia 29 4 6 3" xfId="17013" xr:uid="{00000000-0005-0000-0000-000022480000}"/>
    <cellStyle name="Migliaia 29 4 6 4" xfId="22315" xr:uid="{00000000-0005-0000-0000-000023480000}"/>
    <cellStyle name="Migliaia 29 4 7" xfId="3280" xr:uid="{00000000-0005-0000-0000-000024480000}"/>
    <cellStyle name="Migliaia 29 4 7 2" xfId="13847" xr:uid="{00000000-0005-0000-0000-000025480000}"/>
    <cellStyle name="Migliaia 29 4 7 2 2" xfId="19665" xr:uid="{00000000-0005-0000-0000-000026480000}"/>
    <cellStyle name="Migliaia 29 4 7 2 3" xfId="24967" xr:uid="{00000000-0005-0000-0000-000027480000}"/>
    <cellStyle name="Migliaia 29 4 7 3" xfId="17014" xr:uid="{00000000-0005-0000-0000-000028480000}"/>
    <cellStyle name="Migliaia 29 4 7 4" xfId="22316" xr:uid="{00000000-0005-0000-0000-000029480000}"/>
    <cellStyle name="Migliaia 29 5" xfId="3281" xr:uid="{00000000-0005-0000-0000-00002A480000}"/>
    <cellStyle name="Migliaia 29 5 2" xfId="3282" xr:uid="{00000000-0005-0000-0000-00002B480000}"/>
    <cellStyle name="Migliaia 29 5 2 2" xfId="13848" xr:uid="{00000000-0005-0000-0000-00002C480000}"/>
    <cellStyle name="Migliaia 29 5 2 2 2" xfId="19666" xr:uid="{00000000-0005-0000-0000-00002D480000}"/>
    <cellStyle name="Migliaia 29 5 2 2 3" xfId="24968" xr:uid="{00000000-0005-0000-0000-00002E480000}"/>
    <cellStyle name="Migliaia 29 5 2 3" xfId="17015" xr:uid="{00000000-0005-0000-0000-00002F480000}"/>
    <cellStyle name="Migliaia 29 5 2 4" xfId="22317" xr:uid="{00000000-0005-0000-0000-000030480000}"/>
    <cellStyle name="Migliaia 29 5 3" xfId="3283" xr:uid="{00000000-0005-0000-0000-000031480000}"/>
    <cellStyle name="Migliaia 29 5 3 2" xfId="13849" xr:uid="{00000000-0005-0000-0000-000032480000}"/>
    <cellStyle name="Migliaia 29 5 3 2 2" xfId="19667" xr:uid="{00000000-0005-0000-0000-000033480000}"/>
    <cellStyle name="Migliaia 29 5 3 2 3" xfId="24969" xr:uid="{00000000-0005-0000-0000-000034480000}"/>
    <cellStyle name="Migliaia 29 5 3 3" xfId="17016" xr:uid="{00000000-0005-0000-0000-000035480000}"/>
    <cellStyle name="Migliaia 29 5 3 4" xfId="22318" xr:uid="{00000000-0005-0000-0000-000036480000}"/>
    <cellStyle name="Migliaia 29 5 4" xfId="3284" xr:uid="{00000000-0005-0000-0000-000037480000}"/>
    <cellStyle name="Migliaia 29 5 4 2" xfId="13850" xr:uid="{00000000-0005-0000-0000-000038480000}"/>
    <cellStyle name="Migliaia 29 5 4 2 2" xfId="19668" xr:uid="{00000000-0005-0000-0000-000039480000}"/>
    <cellStyle name="Migliaia 29 5 4 2 3" xfId="24970" xr:uid="{00000000-0005-0000-0000-00003A480000}"/>
    <cellStyle name="Migliaia 29 5 4 3" xfId="17017" xr:uid="{00000000-0005-0000-0000-00003B480000}"/>
    <cellStyle name="Migliaia 29 5 4 4" xfId="22319" xr:uid="{00000000-0005-0000-0000-00003C480000}"/>
    <cellStyle name="Migliaia 29 5 5" xfId="3285" xr:uid="{00000000-0005-0000-0000-00003D480000}"/>
    <cellStyle name="Migliaia 29 5 5 2" xfId="13851" xr:uid="{00000000-0005-0000-0000-00003E480000}"/>
    <cellStyle name="Migliaia 29 5 5 2 2" xfId="19669" xr:uid="{00000000-0005-0000-0000-00003F480000}"/>
    <cellStyle name="Migliaia 29 5 5 2 3" xfId="24971" xr:uid="{00000000-0005-0000-0000-000040480000}"/>
    <cellStyle name="Migliaia 29 5 5 3" xfId="17018" xr:uid="{00000000-0005-0000-0000-000041480000}"/>
    <cellStyle name="Migliaia 29 5 5 4" xfId="22320" xr:uid="{00000000-0005-0000-0000-000042480000}"/>
    <cellStyle name="Migliaia 29 5 6" xfId="3286" xr:uid="{00000000-0005-0000-0000-000043480000}"/>
    <cellStyle name="Migliaia 29 5 6 2" xfId="13852" xr:uid="{00000000-0005-0000-0000-000044480000}"/>
    <cellStyle name="Migliaia 29 5 6 2 2" xfId="19670" xr:uid="{00000000-0005-0000-0000-000045480000}"/>
    <cellStyle name="Migliaia 29 5 6 2 3" xfId="24972" xr:uid="{00000000-0005-0000-0000-000046480000}"/>
    <cellStyle name="Migliaia 29 5 6 3" xfId="17019" xr:uid="{00000000-0005-0000-0000-000047480000}"/>
    <cellStyle name="Migliaia 29 5 6 4" xfId="22321" xr:uid="{00000000-0005-0000-0000-000048480000}"/>
    <cellStyle name="Migliaia 29 6" xfId="3287" xr:uid="{00000000-0005-0000-0000-000049480000}"/>
    <cellStyle name="Migliaia 29 6 2" xfId="12086" xr:uid="{00000000-0005-0000-0000-00004A480000}"/>
    <cellStyle name="Migliaia 29 6 3" xfId="12087" xr:uid="{00000000-0005-0000-0000-00004B480000}"/>
    <cellStyle name="Migliaia 29 6 3 2" xfId="15608" xr:uid="{00000000-0005-0000-0000-00004C480000}"/>
    <cellStyle name="Migliaia 29 6 3 2 2" xfId="20954" xr:uid="{00000000-0005-0000-0000-00004D480000}"/>
    <cellStyle name="Migliaia 29 6 3 2 3" xfId="26256" xr:uid="{00000000-0005-0000-0000-00004E480000}"/>
    <cellStyle name="Migliaia 29 6 3 3" xfId="18303" xr:uid="{00000000-0005-0000-0000-00004F480000}"/>
    <cellStyle name="Migliaia 29 6 3 4" xfId="23605" xr:uid="{00000000-0005-0000-0000-000050480000}"/>
    <cellStyle name="Migliaia 29 6 4" xfId="13853" xr:uid="{00000000-0005-0000-0000-000051480000}"/>
    <cellStyle name="Migliaia 29 6 4 2" xfId="19671" xr:uid="{00000000-0005-0000-0000-000052480000}"/>
    <cellStyle name="Migliaia 29 6 4 3" xfId="24973" xr:uid="{00000000-0005-0000-0000-000053480000}"/>
    <cellStyle name="Migliaia 29 6 5" xfId="17020" xr:uid="{00000000-0005-0000-0000-000054480000}"/>
    <cellStyle name="Migliaia 29 6 6" xfId="22322" xr:uid="{00000000-0005-0000-0000-000055480000}"/>
    <cellStyle name="Migliaia 29 7" xfId="3288" xr:uid="{00000000-0005-0000-0000-000056480000}"/>
    <cellStyle name="Migliaia 29 7 2" xfId="12088" xr:uid="{00000000-0005-0000-0000-000057480000}"/>
    <cellStyle name="Migliaia 29 7 2 2" xfId="15609" xr:uid="{00000000-0005-0000-0000-000058480000}"/>
    <cellStyle name="Migliaia 29 7 2 2 2" xfId="20955" xr:uid="{00000000-0005-0000-0000-000059480000}"/>
    <cellStyle name="Migliaia 29 7 2 2 3" xfId="26257" xr:uid="{00000000-0005-0000-0000-00005A480000}"/>
    <cellStyle name="Migliaia 29 7 2 3" xfId="18304" xr:uid="{00000000-0005-0000-0000-00005B480000}"/>
    <cellStyle name="Migliaia 29 7 2 4" xfId="23606" xr:uid="{00000000-0005-0000-0000-00005C480000}"/>
    <cellStyle name="Migliaia 29 7 3" xfId="13854" xr:uid="{00000000-0005-0000-0000-00005D480000}"/>
    <cellStyle name="Migliaia 29 7 3 2" xfId="19672" xr:uid="{00000000-0005-0000-0000-00005E480000}"/>
    <cellStyle name="Migliaia 29 7 3 3" xfId="24974" xr:uid="{00000000-0005-0000-0000-00005F480000}"/>
    <cellStyle name="Migliaia 29 7 4" xfId="17021" xr:uid="{00000000-0005-0000-0000-000060480000}"/>
    <cellStyle name="Migliaia 29 7 5" xfId="22323" xr:uid="{00000000-0005-0000-0000-000061480000}"/>
    <cellStyle name="Migliaia 29 8" xfId="3289" xr:uid="{00000000-0005-0000-0000-000062480000}"/>
    <cellStyle name="Migliaia 29 8 2" xfId="12089" xr:uid="{00000000-0005-0000-0000-000063480000}"/>
    <cellStyle name="Migliaia 29 8 2 2" xfId="15610" xr:uid="{00000000-0005-0000-0000-000064480000}"/>
    <cellStyle name="Migliaia 29 8 2 2 2" xfId="20956" xr:uid="{00000000-0005-0000-0000-000065480000}"/>
    <cellStyle name="Migliaia 29 8 2 2 3" xfId="26258" xr:uid="{00000000-0005-0000-0000-000066480000}"/>
    <cellStyle name="Migliaia 29 8 2 3" xfId="18305" xr:uid="{00000000-0005-0000-0000-000067480000}"/>
    <cellStyle name="Migliaia 29 8 2 4" xfId="23607" xr:uid="{00000000-0005-0000-0000-000068480000}"/>
    <cellStyle name="Migliaia 29 8 3" xfId="13855" xr:uid="{00000000-0005-0000-0000-000069480000}"/>
    <cellStyle name="Migliaia 29 8 3 2" xfId="19673" xr:uid="{00000000-0005-0000-0000-00006A480000}"/>
    <cellStyle name="Migliaia 29 8 3 3" xfId="24975" xr:uid="{00000000-0005-0000-0000-00006B480000}"/>
    <cellStyle name="Migliaia 29 8 4" xfId="17022" xr:uid="{00000000-0005-0000-0000-00006C480000}"/>
    <cellStyle name="Migliaia 29 8 5" xfId="22324" xr:uid="{00000000-0005-0000-0000-00006D480000}"/>
    <cellStyle name="Migliaia 29 9" xfId="3290" xr:uid="{00000000-0005-0000-0000-00006E480000}"/>
    <cellStyle name="Migliaia 29 9 2" xfId="13856" xr:uid="{00000000-0005-0000-0000-00006F480000}"/>
    <cellStyle name="Migliaia 29 9 2 2" xfId="19674" xr:uid="{00000000-0005-0000-0000-000070480000}"/>
    <cellStyle name="Migliaia 29 9 2 3" xfId="24976" xr:uid="{00000000-0005-0000-0000-000071480000}"/>
    <cellStyle name="Migliaia 29 9 3" xfId="17023" xr:uid="{00000000-0005-0000-0000-000072480000}"/>
    <cellStyle name="Migliaia 29 9 4" xfId="22325" xr:uid="{00000000-0005-0000-0000-000073480000}"/>
    <cellStyle name="Migliaia 3" xfId="291" xr:uid="{00000000-0005-0000-0000-000074480000}"/>
    <cellStyle name="Migliaia 3 10" xfId="13857" xr:uid="{00000000-0005-0000-0000-000075480000}"/>
    <cellStyle name="Migliaia 3 10 2" xfId="19675" xr:uid="{00000000-0005-0000-0000-000076480000}"/>
    <cellStyle name="Migliaia 3 10 3" xfId="24977" xr:uid="{00000000-0005-0000-0000-000077480000}"/>
    <cellStyle name="Migliaia 3 11" xfId="17024" xr:uid="{00000000-0005-0000-0000-000078480000}"/>
    <cellStyle name="Migliaia 3 12" xfId="22326" xr:uid="{00000000-0005-0000-0000-000079480000}"/>
    <cellStyle name="Migliaia 3 13" xfId="3291" xr:uid="{00000000-0005-0000-0000-00007A480000}"/>
    <cellStyle name="Migliaia 3 2" xfId="292" xr:uid="{00000000-0005-0000-0000-00007B480000}"/>
    <cellStyle name="Migliaia 3 2 2" xfId="3293" xr:uid="{00000000-0005-0000-0000-00007C480000}"/>
    <cellStyle name="Migliaia 3 2 2 2" xfId="3294" xr:uid="{00000000-0005-0000-0000-00007D480000}"/>
    <cellStyle name="Migliaia 3 2 2 2 2" xfId="13858" xr:uid="{00000000-0005-0000-0000-00007E480000}"/>
    <cellStyle name="Migliaia 3 2 2 2 2 2" xfId="19676" xr:uid="{00000000-0005-0000-0000-00007F480000}"/>
    <cellStyle name="Migliaia 3 2 2 2 2 3" xfId="24978" xr:uid="{00000000-0005-0000-0000-000080480000}"/>
    <cellStyle name="Migliaia 3 2 2 2 3" xfId="17025" xr:uid="{00000000-0005-0000-0000-000081480000}"/>
    <cellStyle name="Migliaia 3 2 2 2 4" xfId="22327" xr:uid="{00000000-0005-0000-0000-000082480000}"/>
    <cellStyle name="Migliaia 3 2 2 3" xfId="12090" xr:uid="{00000000-0005-0000-0000-000083480000}"/>
    <cellStyle name="Migliaia 3 2 2 3 2" xfId="15611" xr:uid="{00000000-0005-0000-0000-000084480000}"/>
    <cellStyle name="Migliaia 3 2 2 3 2 2" xfId="20957" xr:uid="{00000000-0005-0000-0000-000085480000}"/>
    <cellStyle name="Migliaia 3 2 2 3 2 3" xfId="26259" xr:uid="{00000000-0005-0000-0000-000086480000}"/>
    <cellStyle name="Migliaia 3 2 2 3 3" xfId="18306" xr:uid="{00000000-0005-0000-0000-000087480000}"/>
    <cellStyle name="Migliaia 3 2 2 3 4" xfId="23608" xr:uid="{00000000-0005-0000-0000-000088480000}"/>
    <cellStyle name="Migliaia 3 2 3" xfId="3295" xr:uid="{00000000-0005-0000-0000-000089480000}"/>
    <cellStyle name="Migliaia 3 2 3 2" xfId="12091" xr:uid="{00000000-0005-0000-0000-00008A480000}"/>
    <cellStyle name="Migliaia 3 2 3 2 2" xfId="15612" xr:uid="{00000000-0005-0000-0000-00008B480000}"/>
    <cellStyle name="Migliaia 3 2 3 2 2 2" xfId="20958" xr:uid="{00000000-0005-0000-0000-00008C480000}"/>
    <cellStyle name="Migliaia 3 2 3 2 2 3" xfId="26260" xr:uid="{00000000-0005-0000-0000-00008D480000}"/>
    <cellStyle name="Migliaia 3 2 3 2 3" xfId="18307" xr:uid="{00000000-0005-0000-0000-00008E480000}"/>
    <cellStyle name="Migliaia 3 2 3 2 4" xfId="23609" xr:uid="{00000000-0005-0000-0000-00008F480000}"/>
    <cellStyle name="Migliaia 3 2 3 3" xfId="13859" xr:uid="{00000000-0005-0000-0000-000090480000}"/>
    <cellStyle name="Migliaia 3 2 3 3 2" xfId="19677" xr:uid="{00000000-0005-0000-0000-000091480000}"/>
    <cellStyle name="Migliaia 3 2 3 3 3" xfId="24979" xr:uid="{00000000-0005-0000-0000-000092480000}"/>
    <cellStyle name="Migliaia 3 2 3 4" xfId="17026" xr:uid="{00000000-0005-0000-0000-000093480000}"/>
    <cellStyle name="Migliaia 3 2 3 5" xfId="22328" xr:uid="{00000000-0005-0000-0000-000094480000}"/>
    <cellStyle name="Migliaia 3 2 4" xfId="3296" xr:uid="{00000000-0005-0000-0000-000095480000}"/>
    <cellStyle name="Migliaia 3 2 4 2" xfId="13860" xr:uid="{00000000-0005-0000-0000-000096480000}"/>
    <cellStyle name="Migliaia 3 2 4 2 2" xfId="19678" xr:uid="{00000000-0005-0000-0000-000097480000}"/>
    <cellStyle name="Migliaia 3 2 4 2 3" xfId="24980" xr:uid="{00000000-0005-0000-0000-000098480000}"/>
    <cellStyle name="Migliaia 3 2 4 3" xfId="17027" xr:uid="{00000000-0005-0000-0000-000099480000}"/>
    <cellStyle name="Migliaia 3 2 4 4" xfId="22329" xr:uid="{00000000-0005-0000-0000-00009A480000}"/>
    <cellStyle name="Migliaia 3 2 5" xfId="3297" xr:uid="{00000000-0005-0000-0000-00009B480000}"/>
    <cellStyle name="Migliaia 3 2 5 2" xfId="13861" xr:uid="{00000000-0005-0000-0000-00009C480000}"/>
    <cellStyle name="Migliaia 3 2 5 2 2" xfId="19679" xr:uid="{00000000-0005-0000-0000-00009D480000}"/>
    <cellStyle name="Migliaia 3 2 5 2 3" xfId="24981" xr:uid="{00000000-0005-0000-0000-00009E480000}"/>
    <cellStyle name="Migliaia 3 2 5 3" xfId="17028" xr:uid="{00000000-0005-0000-0000-00009F480000}"/>
    <cellStyle name="Migliaia 3 2 5 4" xfId="22330" xr:uid="{00000000-0005-0000-0000-0000A0480000}"/>
    <cellStyle name="Migliaia 3 2 6" xfId="3298" xr:uid="{00000000-0005-0000-0000-0000A1480000}"/>
    <cellStyle name="Migliaia 3 2 6 2" xfId="13862" xr:uid="{00000000-0005-0000-0000-0000A2480000}"/>
    <cellStyle name="Migliaia 3 2 6 2 2" xfId="19680" xr:uid="{00000000-0005-0000-0000-0000A3480000}"/>
    <cellStyle name="Migliaia 3 2 6 2 3" xfId="24982" xr:uid="{00000000-0005-0000-0000-0000A4480000}"/>
    <cellStyle name="Migliaia 3 2 6 3" xfId="17029" xr:uid="{00000000-0005-0000-0000-0000A5480000}"/>
    <cellStyle name="Migliaia 3 2 6 4" xfId="22331" xr:uid="{00000000-0005-0000-0000-0000A6480000}"/>
    <cellStyle name="Migliaia 3 2 7" xfId="3292" xr:uid="{00000000-0005-0000-0000-0000A7480000}"/>
    <cellStyle name="Migliaia 3 3" xfId="3299" xr:uid="{00000000-0005-0000-0000-0000A8480000}"/>
    <cellStyle name="Migliaia 3 3 2" xfId="3300" xr:uid="{00000000-0005-0000-0000-0000A9480000}"/>
    <cellStyle name="Migliaia 3 3 2 2" xfId="3301" xr:uid="{00000000-0005-0000-0000-0000AA480000}"/>
    <cellStyle name="Migliaia 3 3 2 2 2" xfId="3302" xr:uid="{00000000-0005-0000-0000-0000AB480000}"/>
    <cellStyle name="Migliaia 3 3 2 2 2 2" xfId="13863" xr:uid="{00000000-0005-0000-0000-0000AC480000}"/>
    <cellStyle name="Migliaia 3 3 2 2 2 2 2" xfId="19681" xr:uid="{00000000-0005-0000-0000-0000AD480000}"/>
    <cellStyle name="Migliaia 3 3 2 2 2 2 3" xfId="24983" xr:uid="{00000000-0005-0000-0000-0000AE480000}"/>
    <cellStyle name="Migliaia 3 3 2 2 2 3" xfId="17030" xr:uid="{00000000-0005-0000-0000-0000AF480000}"/>
    <cellStyle name="Migliaia 3 3 2 2 2 4" xfId="22332" xr:uid="{00000000-0005-0000-0000-0000B0480000}"/>
    <cellStyle name="Migliaia 3 3 2 3" xfId="3303" xr:uid="{00000000-0005-0000-0000-0000B1480000}"/>
    <cellStyle name="Migliaia 3 3 2 3 2" xfId="13864" xr:uid="{00000000-0005-0000-0000-0000B2480000}"/>
    <cellStyle name="Migliaia 3 3 2 3 2 2" xfId="19682" xr:uid="{00000000-0005-0000-0000-0000B3480000}"/>
    <cellStyle name="Migliaia 3 3 2 3 2 3" xfId="24984" xr:uid="{00000000-0005-0000-0000-0000B4480000}"/>
    <cellStyle name="Migliaia 3 3 2 3 3" xfId="17031" xr:uid="{00000000-0005-0000-0000-0000B5480000}"/>
    <cellStyle name="Migliaia 3 3 2 3 4" xfId="22333" xr:uid="{00000000-0005-0000-0000-0000B6480000}"/>
    <cellStyle name="Migliaia 3 3 2 4" xfId="3304" xr:uid="{00000000-0005-0000-0000-0000B7480000}"/>
    <cellStyle name="Migliaia 3 3 2 4 2" xfId="13865" xr:uid="{00000000-0005-0000-0000-0000B8480000}"/>
    <cellStyle name="Migliaia 3 3 2 4 2 2" xfId="19683" xr:uid="{00000000-0005-0000-0000-0000B9480000}"/>
    <cellStyle name="Migliaia 3 3 2 4 2 3" xfId="24985" xr:uid="{00000000-0005-0000-0000-0000BA480000}"/>
    <cellStyle name="Migliaia 3 3 2 4 3" xfId="17032" xr:uid="{00000000-0005-0000-0000-0000BB480000}"/>
    <cellStyle name="Migliaia 3 3 2 4 4" xfId="22334" xr:uid="{00000000-0005-0000-0000-0000BC480000}"/>
    <cellStyle name="Migliaia 3 3 2 5" xfId="3305" xr:uid="{00000000-0005-0000-0000-0000BD480000}"/>
    <cellStyle name="Migliaia 3 3 2 5 2" xfId="13866" xr:uid="{00000000-0005-0000-0000-0000BE480000}"/>
    <cellStyle name="Migliaia 3 3 2 5 2 2" xfId="19684" xr:uid="{00000000-0005-0000-0000-0000BF480000}"/>
    <cellStyle name="Migliaia 3 3 2 5 2 3" xfId="24986" xr:uid="{00000000-0005-0000-0000-0000C0480000}"/>
    <cellStyle name="Migliaia 3 3 2 5 3" xfId="17033" xr:uid="{00000000-0005-0000-0000-0000C1480000}"/>
    <cellStyle name="Migliaia 3 3 2 5 4" xfId="22335" xr:uid="{00000000-0005-0000-0000-0000C2480000}"/>
    <cellStyle name="Migliaia 3 3 2 6" xfId="3306" xr:uid="{00000000-0005-0000-0000-0000C3480000}"/>
    <cellStyle name="Migliaia 3 3 2 6 2" xfId="13867" xr:uid="{00000000-0005-0000-0000-0000C4480000}"/>
    <cellStyle name="Migliaia 3 3 2 6 2 2" xfId="19685" xr:uid="{00000000-0005-0000-0000-0000C5480000}"/>
    <cellStyle name="Migliaia 3 3 2 6 2 3" xfId="24987" xr:uid="{00000000-0005-0000-0000-0000C6480000}"/>
    <cellStyle name="Migliaia 3 3 2 6 3" xfId="17034" xr:uid="{00000000-0005-0000-0000-0000C7480000}"/>
    <cellStyle name="Migliaia 3 3 2 6 4" xfId="22336" xr:uid="{00000000-0005-0000-0000-0000C8480000}"/>
    <cellStyle name="Migliaia 3 3 3" xfId="3307" xr:uid="{00000000-0005-0000-0000-0000C9480000}"/>
    <cellStyle name="Migliaia 3 3 3 2" xfId="3308" xr:uid="{00000000-0005-0000-0000-0000CA480000}"/>
    <cellStyle name="Migliaia 3 3 3 2 2" xfId="13869" xr:uid="{00000000-0005-0000-0000-0000CB480000}"/>
    <cellStyle name="Migliaia 3 3 3 2 2 2" xfId="19687" xr:uid="{00000000-0005-0000-0000-0000CC480000}"/>
    <cellStyle name="Migliaia 3 3 3 2 2 3" xfId="24989" xr:uid="{00000000-0005-0000-0000-0000CD480000}"/>
    <cellStyle name="Migliaia 3 3 3 2 3" xfId="17036" xr:uid="{00000000-0005-0000-0000-0000CE480000}"/>
    <cellStyle name="Migliaia 3 3 3 2 4" xfId="22338" xr:uid="{00000000-0005-0000-0000-0000CF480000}"/>
    <cellStyle name="Migliaia 3 3 3 3" xfId="3309" xr:uid="{00000000-0005-0000-0000-0000D0480000}"/>
    <cellStyle name="Migliaia 3 3 3 3 2" xfId="13870" xr:uid="{00000000-0005-0000-0000-0000D1480000}"/>
    <cellStyle name="Migliaia 3 3 3 3 2 2" xfId="19688" xr:uid="{00000000-0005-0000-0000-0000D2480000}"/>
    <cellStyle name="Migliaia 3 3 3 3 2 3" xfId="24990" xr:uid="{00000000-0005-0000-0000-0000D3480000}"/>
    <cellStyle name="Migliaia 3 3 3 3 3" xfId="17037" xr:uid="{00000000-0005-0000-0000-0000D4480000}"/>
    <cellStyle name="Migliaia 3 3 3 3 4" xfId="22339" xr:uid="{00000000-0005-0000-0000-0000D5480000}"/>
    <cellStyle name="Migliaia 3 3 3 4" xfId="3310" xr:uid="{00000000-0005-0000-0000-0000D6480000}"/>
    <cellStyle name="Migliaia 3 3 3 4 2" xfId="13871" xr:uid="{00000000-0005-0000-0000-0000D7480000}"/>
    <cellStyle name="Migliaia 3 3 3 4 2 2" xfId="19689" xr:uid="{00000000-0005-0000-0000-0000D8480000}"/>
    <cellStyle name="Migliaia 3 3 3 4 2 3" xfId="24991" xr:uid="{00000000-0005-0000-0000-0000D9480000}"/>
    <cellStyle name="Migliaia 3 3 3 4 3" xfId="17038" xr:uid="{00000000-0005-0000-0000-0000DA480000}"/>
    <cellStyle name="Migliaia 3 3 3 4 4" xfId="22340" xr:uid="{00000000-0005-0000-0000-0000DB480000}"/>
    <cellStyle name="Migliaia 3 3 3 5" xfId="3311" xr:uid="{00000000-0005-0000-0000-0000DC480000}"/>
    <cellStyle name="Migliaia 3 3 3 5 2" xfId="13872" xr:uid="{00000000-0005-0000-0000-0000DD480000}"/>
    <cellStyle name="Migliaia 3 3 3 5 2 2" xfId="19690" xr:uid="{00000000-0005-0000-0000-0000DE480000}"/>
    <cellStyle name="Migliaia 3 3 3 5 2 3" xfId="24992" xr:uid="{00000000-0005-0000-0000-0000DF480000}"/>
    <cellStyle name="Migliaia 3 3 3 5 3" xfId="17039" xr:uid="{00000000-0005-0000-0000-0000E0480000}"/>
    <cellStyle name="Migliaia 3 3 3 5 4" xfId="22341" xr:uid="{00000000-0005-0000-0000-0000E1480000}"/>
    <cellStyle name="Migliaia 3 3 3 6" xfId="13868" xr:uid="{00000000-0005-0000-0000-0000E2480000}"/>
    <cellStyle name="Migliaia 3 3 3 6 2" xfId="19686" xr:uid="{00000000-0005-0000-0000-0000E3480000}"/>
    <cellStyle name="Migliaia 3 3 3 6 3" xfId="24988" xr:uid="{00000000-0005-0000-0000-0000E4480000}"/>
    <cellStyle name="Migliaia 3 3 3 7" xfId="17035" xr:uid="{00000000-0005-0000-0000-0000E5480000}"/>
    <cellStyle name="Migliaia 3 3 3 8" xfId="22337" xr:uid="{00000000-0005-0000-0000-0000E6480000}"/>
    <cellStyle name="Migliaia 3 3 4" xfId="3312" xr:uid="{00000000-0005-0000-0000-0000E7480000}"/>
    <cellStyle name="Migliaia 3 3 4 2" xfId="12092" xr:uid="{00000000-0005-0000-0000-0000E8480000}"/>
    <cellStyle name="Migliaia 3 3 4 3" xfId="12093" xr:uid="{00000000-0005-0000-0000-0000E9480000}"/>
    <cellStyle name="Migliaia 3 3 4 3 2" xfId="15613" xr:uid="{00000000-0005-0000-0000-0000EA480000}"/>
    <cellStyle name="Migliaia 3 3 4 3 2 2" xfId="20959" xr:uid="{00000000-0005-0000-0000-0000EB480000}"/>
    <cellStyle name="Migliaia 3 3 4 3 2 3" xfId="26261" xr:uid="{00000000-0005-0000-0000-0000EC480000}"/>
    <cellStyle name="Migliaia 3 3 4 3 3" xfId="18308" xr:uid="{00000000-0005-0000-0000-0000ED480000}"/>
    <cellStyle name="Migliaia 3 3 4 3 4" xfId="23610" xr:uid="{00000000-0005-0000-0000-0000EE480000}"/>
    <cellStyle name="Migliaia 3 3 4 4" xfId="13873" xr:uid="{00000000-0005-0000-0000-0000EF480000}"/>
    <cellStyle name="Migliaia 3 3 4 4 2" xfId="19691" xr:uid="{00000000-0005-0000-0000-0000F0480000}"/>
    <cellStyle name="Migliaia 3 3 4 4 3" xfId="24993" xr:uid="{00000000-0005-0000-0000-0000F1480000}"/>
    <cellStyle name="Migliaia 3 3 4 5" xfId="17040" xr:uid="{00000000-0005-0000-0000-0000F2480000}"/>
    <cellStyle name="Migliaia 3 3 4 6" xfId="22342" xr:uid="{00000000-0005-0000-0000-0000F3480000}"/>
    <cellStyle name="Migliaia 3 3 5" xfId="3313" xr:uid="{00000000-0005-0000-0000-0000F4480000}"/>
    <cellStyle name="Migliaia 3 3 5 2" xfId="12094" xr:uid="{00000000-0005-0000-0000-0000F5480000}"/>
    <cellStyle name="Migliaia 3 3 5 2 2" xfId="15614" xr:uid="{00000000-0005-0000-0000-0000F6480000}"/>
    <cellStyle name="Migliaia 3 3 5 2 2 2" xfId="20960" xr:uid="{00000000-0005-0000-0000-0000F7480000}"/>
    <cellStyle name="Migliaia 3 3 5 2 2 3" xfId="26262" xr:uid="{00000000-0005-0000-0000-0000F8480000}"/>
    <cellStyle name="Migliaia 3 3 5 2 3" xfId="18309" xr:uid="{00000000-0005-0000-0000-0000F9480000}"/>
    <cellStyle name="Migliaia 3 3 5 2 4" xfId="23611" xr:uid="{00000000-0005-0000-0000-0000FA480000}"/>
    <cellStyle name="Migliaia 3 3 5 3" xfId="13874" xr:uid="{00000000-0005-0000-0000-0000FB480000}"/>
    <cellStyle name="Migliaia 3 3 5 3 2" xfId="19692" xr:uid="{00000000-0005-0000-0000-0000FC480000}"/>
    <cellStyle name="Migliaia 3 3 5 3 3" xfId="24994" xr:uid="{00000000-0005-0000-0000-0000FD480000}"/>
    <cellStyle name="Migliaia 3 3 5 4" xfId="17041" xr:uid="{00000000-0005-0000-0000-0000FE480000}"/>
    <cellStyle name="Migliaia 3 3 5 5" xfId="22343" xr:uid="{00000000-0005-0000-0000-0000FF480000}"/>
    <cellStyle name="Migliaia 3 3 6" xfId="3314" xr:uid="{00000000-0005-0000-0000-000000490000}"/>
    <cellStyle name="Migliaia 3 3 6 2" xfId="13875" xr:uid="{00000000-0005-0000-0000-000001490000}"/>
    <cellStyle name="Migliaia 3 3 6 2 2" xfId="19693" xr:uid="{00000000-0005-0000-0000-000002490000}"/>
    <cellStyle name="Migliaia 3 3 6 2 3" xfId="24995" xr:uid="{00000000-0005-0000-0000-000003490000}"/>
    <cellStyle name="Migliaia 3 3 6 3" xfId="17042" xr:uid="{00000000-0005-0000-0000-000004490000}"/>
    <cellStyle name="Migliaia 3 3 6 4" xfId="22344" xr:uid="{00000000-0005-0000-0000-000005490000}"/>
    <cellStyle name="Migliaia 3 3 7" xfId="3315" xr:uid="{00000000-0005-0000-0000-000006490000}"/>
    <cellStyle name="Migliaia 3 3 7 2" xfId="13876" xr:uid="{00000000-0005-0000-0000-000007490000}"/>
    <cellStyle name="Migliaia 3 3 7 2 2" xfId="19694" xr:uid="{00000000-0005-0000-0000-000008490000}"/>
    <cellStyle name="Migliaia 3 3 7 2 3" xfId="24996" xr:uid="{00000000-0005-0000-0000-000009490000}"/>
    <cellStyle name="Migliaia 3 3 7 3" xfId="17043" xr:uid="{00000000-0005-0000-0000-00000A490000}"/>
    <cellStyle name="Migliaia 3 3 7 4" xfId="22345" xr:uid="{00000000-0005-0000-0000-00000B490000}"/>
    <cellStyle name="Migliaia 3 3 8" xfId="3316" xr:uid="{00000000-0005-0000-0000-00000C490000}"/>
    <cellStyle name="Migliaia 3 3 8 2" xfId="13877" xr:uid="{00000000-0005-0000-0000-00000D490000}"/>
    <cellStyle name="Migliaia 3 3 8 2 2" xfId="19695" xr:uid="{00000000-0005-0000-0000-00000E490000}"/>
    <cellStyle name="Migliaia 3 3 8 2 3" xfId="24997" xr:uid="{00000000-0005-0000-0000-00000F490000}"/>
    <cellStyle name="Migliaia 3 3 8 3" xfId="17044" xr:uid="{00000000-0005-0000-0000-000010490000}"/>
    <cellStyle name="Migliaia 3 3 8 4" xfId="22346" xr:uid="{00000000-0005-0000-0000-000011490000}"/>
    <cellStyle name="Migliaia 3 4" xfId="3317" xr:uid="{00000000-0005-0000-0000-000012490000}"/>
    <cellStyle name="Migliaia 3 4 2" xfId="3318" xr:uid="{00000000-0005-0000-0000-000013490000}"/>
    <cellStyle name="Migliaia 3 4 2 2" xfId="3319" xr:uid="{00000000-0005-0000-0000-000014490000}"/>
    <cellStyle name="Migliaia 3 4 2 2 2" xfId="13878" xr:uid="{00000000-0005-0000-0000-000015490000}"/>
    <cellStyle name="Migliaia 3 4 2 2 2 2" xfId="19696" xr:uid="{00000000-0005-0000-0000-000016490000}"/>
    <cellStyle name="Migliaia 3 4 2 2 2 3" xfId="24998" xr:uid="{00000000-0005-0000-0000-000017490000}"/>
    <cellStyle name="Migliaia 3 4 2 2 3" xfId="17045" xr:uid="{00000000-0005-0000-0000-000018490000}"/>
    <cellStyle name="Migliaia 3 4 2 2 4" xfId="22347" xr:uid="{00000000-0005-0000-0000-000019490000}"/>
    <cellStyle name="Migliaia 3 4 2 3" xfId="3320" xr:uid="{00000000-0005-0000-0000-00001A490000}"/>
    <cellStyle name="Migliaia 3 4 2 3 2" xfId="13879" xr:uid="{00000000-0005-0000-0000-00001B490000}"/>
    <cellStyle name="Migliaia 3 4 2 3 2 2" xfId="19697" xr:uid="{00000000-0005-0000-0000-00001C490000}"/>
    <cellStyle name="Migliaia 3 4 2 3 2 3" xfId="24999" xr:uid="{00000000-0005-0000-0000-00001D490000}"/>
    <cellStyle name="Migliaia 3 4 2 3 3" xfId="17046" xr:uid="{00000000-0005-0000-0000-00001E490000}"/>
    <cellStyle name="Migliaia 3 4 2 3 4" xfId="22348" xr:uid="{00000000-0005-0000-0000-00001F490000}"/>
    <cellStyle name="Migliaia 3 4 3" xfId="3321" xr:uid="{00000000-0005-0000-0000-000020490000}"/>
    <cellStyle name="Migliaia 3 4 3 2" xfId="13880" xr:uid="{00000000-0005-0000-0000-000021490000}"/>
    <cellStyle name="Migliaia 3 4 3 2 2" xfId="19698" xr:uid="{00000000-0005-0000-0000-000022490000}"/>
    <cellStyle name="Migliaia 3 4 3 2 3" xfId="25000" xr:uid="{00000000-0005-0000-0000-000023490000}"/>
    <cellStyle name="Migliaia 3 4 3 3" xfId="17047" xr:uid="{00000000-0005-0000-0000-000024490000}"/>
    <cellStyle name="Migliaia 3 4 3 4" xfId="22349" xr:uid="{00000000-0005-0000-0000-000025490000}"/>
    <cellStyle name="Migliaia 3 4 4" xfId="3322" xr:uid="{00000000-0005-0000-0000-000026490000}"/>
    <cellStyle name="Migliaia 3 4 4 2" xfId="13881" xr:uid="{00000000-0005-0000-0000-000027490000}"/>
    <cellStyle name="Migliaia 3 4 4 2 2" xfId="19699" xr:uid="{00000000-0005-0000-0000-000028490000}"/>
    <cellStyle name="Migliaia 3 4 4 2 3" xfId="25001" xr:uid="{00000000-0005-0000-0000-000029490000}"/>
    <cellStyle name="Migliaia 3 4 4 3" xfId="17048" xr:uid="{00000000-0005-0000-0000-00002A490000}"/>
    <cellStyle name="Migliaia 3 4 4 4" xfId="22350" xr:uid="{00000000-0005-0000-0000-00002B490000}"/>
    <cellStyle name="Migliaia 3 4 5" xfId="3323" xr:uid="{00000000-0005-0000-0000-00002C490000}"/>
    <cellStyle name="Migliaia 3 4 5 2" xfId="13882" xr:uid="{00000000-0005-0000-0000-00002D490000}"/>
    <cellStyle name="Migliaia 3 4 5 2 2" xfId="19700" xr:uid="{00000000-0005-0000-0000-00002E490000}"/>
    <cellStyle name="Migliaia 3 4 5 2 3" xfId="25002" xr:uid="{00000000-0005-0000-0000-00002F490000}"/>
    <cellStyle name="Migliaia 3 4 5 3" xfId="17049" xr:uid="{00000000-0005-0000-0000-000030490000}"/>
    <cellStyle name="Migliaia 3 4 5 4" xfId="22351" xr:uid="{00000000-0005-0000-0000-000031490000}"/>
    <cellStyle name="Migliaia 3 4 6" xfId="3324" xr:uid="{00000000-0005-0000-0000-000032490000}"/>
    <cellStyle name="Migliaia 3 4 6 2" xfId="13883" xr:uid="{00000000-0005-0000-0000-000033490000}"/>
    <cellStyle name="Migliaia 3 4 6 2 2" xfId="19701" xr:uid="{00000000-0005-0000-0000-000034490000}"/>
    <cellStyle name="Migliaia 3 4 6 2 3" xfId="25003" xr:uid="{00000000-0005-0000-0000-000035490000}"/>
    <cellStyle name="Migliaia 3 4 6 3" xfId="17050" xr:uid="{00000000-0005-0000-0000-000036490000}"/>
    <cellStyle name="Migliaia 3 4 6 4" xfId="22352" xr:uid="{00000000-0005-0000-0000-000037490000}"/>
    <cellStyle name="Migliaia 3 4 7" xfId="3325" xr:uid="{00000000-0005-0000-0000-000038490000}"/>
    <cellStyle name="Migliaia 3 4 7 2" xfId="13884" xr:uid="{00000000-0005-0000-0000-000039490000}"/>
    <cellStyle name="Migliaia 3 4 7 2 2" xfId="19702" xr:uid="{00000000-0005-0000-0000-00003A490000}"/>
    <cellStyle name="Migliaia 3 4 7 2 3" xfId="25004" xr:uid="{00000000-0005-0000-0000-00003B490000}"/>
    <cellStyle name="Migliaia 3 4 7 3" xfId="17051" xr:uid="{00000000-0005-0000-0000-00003C490000}"/>
    <cellStyle name="Migliaia 3 4 7 4" xfId="22353" xr:uid="{00000000-0005-0000-0000-00003D490000}"/>
    <cellStyle name="Migliaia 3 5" xfId="3326" xr:uid="{00000000-0005-0000-0000-00003E490000}"/>
    <cellStyle name="Migliaia 3 5 2" xfId="3327" xr:uid="{00000000-0005-0000-0000-00003F490000}"/>
    <cellStyle name="Migliaia 3 5 2 2" xfId="13885" xr:uid="{00000000-0005-0000-0000-000040490000}"/>
    <cellStyle name="Migliaia 3 5 2 2 2" xfId="19703" xr:uid="{00000000-0005-0000-0000-000041490000}"/>
    <cellStyle name="Migliaia 3 5 2 2 3" xfId="25005" xr:uid="{00000000-0005-0000-0000-000042490000}"/>
    <cellStyle name="Migliaia 3 5 2 3" xfId="17052" xr:uid="{00000000-0005-0000-0000-000043490000}"/>
    <cellStyle name="Migliaia 3 5 2 4" xfId="22354" xr:uid="{00000000-0005-0000-0000-000044490000}"/>
    <cellStyle name="Migliaia 3 5 3" xfId="3328" xr:uid="{00000000-0005-0000-0000-000045490000}"/>
    <cellStyle name="Migliaia 3 5 3 2" xfId="13886" xr:uid="{00000000-0005-0000-0000-000046490000}"/>
    <cellStyle name="Migliaia 3 5 3 2 2" xfId="19704" xr:uid="{00000000-0005-0000-0000-000047490000}"/>
    <cellStyle name="Migliaia 3 5 3 2 3" xfId="25006" xr:uid="{00000000-0005-0000-0000-000048490000}"/>
    <cellStyle name="Migliaia 3 5 3 3" xfId="17053" xr:uid="{00000000-0005-0000-0000-000049490000}"/>
    <cellStyle name="Migliaia 3 5 3 4" xfId="22355" xr:uid="{00000000-0005-0000-0000-00004A490000}"/>
    <cellStyle name="Migliaia 3 5 4" xfId="3329" xr:uid="{00000000-0005-0000-0000-00004B490000}"/>
    <cellStyle name="Migliaia 3 5 4 2" xfId="13887" xr:uid="{00000000-0005-0000-0000-00004C490000}"/>
    <cellStyle name="Migliaia 3 5 4 2 2" xfId="19705" xr:uid="{00000000-0005-0000-0000-00004D490000}"/>
    <cellStyle name="Migliaia 3 5 4 2 3" xfId="25007" xr:uid="{00000000-0005-0000-0000-00004E490000}"/>
    <cellStyle name="Migliaia 3 5 4 3" xfId="17054" xr:uid="{00000000-0005-0000-0000-00004F490000}"/>
    <cellStyle name="Migliaia 3 5 4 4" xfId="22356" xr:uid="{00000000-0005-0000-0000-000050490000}"/>
    <cellStyle name="Migliaia 3 5 5" xfId="3330" xr:uid="{00000000-0005-0000-0000-000051490000}"/>
    <cellStyle name="Migliaia 3 5 5 2" xfId="13888" xr:uid="{00000000-0005-0000-0000-000052490000}"/>
    <cellStyle name="Migliaia 3 5 5 2 2" xfId="19706" xr:uid="{00000000-0005-0000-0000-000053490000}"/>
    <cellStyle name="Migliaia 3 5 5 2 3" xfId="25008" xr:uid="{00000000-0005-0000-0000-000054490000}"/>
    <cellStyle name="Migliaia 3 5 5 3" xfId="17055" xr:uid="{00000000-0005-0000-0000-000055490000}"/>
    <cellStyle name="Migliaia 3 5 5 4" xfId="22357" xr:uid="{00000000-0005-0000-0000-000056490000}"/>
    <cellStyle name="Migliaia 3 5 6" xfId="3331" xr:uid="{00000000-0005-0000-0000-000057490000}"/>
    <cellStyle name="Migliaia 3 5 6 2" xfId="13889" xr:uid="{00000000-0005-0000-0000-000058490000}"/>
    <cellStyle name="Migliaia 3 5 6 2 2" xfId="19707" xr:uid="{00000000-0005-0000-0000-000059490000}"/>
    <cellStyle name="Migliaia 3 5 6 2 3" xfId="25009" xr:uid="{00000000-0005-0000-0000-00005A490000}"/>
    <cellStyle name="Migliaia 3 5 6 3" xfId="17056" xr:uid="{00000000-0005-0000-0000-00005B490000}"/>
    <cellStyle name="Migliaia 3 5 6 4" xfId="22358" xr:uid="{00000000-0005-0000-0000-00005C490000}"/>
    <cellStyle name="Migliaia 3 6" xfId="3332" xr:uid="{00000000-0005-0000-0000-00005D490000}"/>
    <cellStyle name="Migliaia 3 6 2" xfId="12095" xr:uid="{00000000-0005-0000-0000-00005E490000}"/>
    <cellStyle name="Migliaia 3 6 3" xfId="12096" xr:uid="{00000000-0005-0000-0000-00005F490000}"/>
    <cellStyle name="Migliaia 3 6 3 2" xfId="15615" xr:uid="{00000000-0005-0000-0000-000060490000}"/>
    <cellStyle name="Migliaia 3 6 3 2 2" xfId="20961" xr:uid="{00000000-0005-0000-0000-000061490000}"/>
    <cellStyle name="Migliaia 3 6 3 2 3" xfId="26263" xr:uid="{00000000-0005-0000-0000-000062490000}"/>
    <cellStyle name="Migliaia 3 6 3 3" xfId="18310" xr:uid="{00000000-0005-0000-0000-000063490000}"/>
    <cellStyle name="Migliaia 3 6 3 4" xfId="23612" xr:uid="{00000000-0005-0000-0000-000064490000}"/>
    <cellStyle name="Migliaia 3 6 4" xfId="13890" xr:uid="{00000000-0005-0000-0000-000065490000}"/>
    <cellStyle name="Migliaia 3 6 4 2" xfId="19708" xr:uid="{00000000-0005-0000-0000-000066490000}"/>
    <cellStyle name="Migliaia 3 6 4 3" xfId="25010" xr:uid="{00000000-0005-0000-0000-000067490000}"/>
    <cellStyle name="Migliaia 3 6 5" xfId="17057" xr:uid="{00000000-0005-0000-0000-000068490000}"/>
    <cellStyle name="Migliaia 3 6 6" xfId="22359" xr:uid="{00000000-0005-0000-0000-000069490000}"/>
    <cellStyle name="Migliaia 3 7" xfId="3333" xr:uid="{00000000-0005-0000-0000-00006A490000}"/>
    <cellStyle name="Migliaia 3 7 2" xfId="12097" xr:uid="{00000000-0005-0000-0000-00006B490000}"/>
    <cellStyle name="Migliaia 3 7 2 2" xfId="15616" xr:uid="{00000000-0005-0000-0000-00006C490000}"/>
    <cellStyle name="Migliaia 3 7 2 2 2" xfId="20962" xr:uid="{00000000-0005-0000-0000-00006D490000}"/>
    <cellStyle name="Migliaia 3 7 2 2 3" xfId="26264" xr:uid="{00000000-0005-0000-0000-00006E490000}"/>
    <cellStyle name="Migliaia 3 7 2 3" xfId="18311" xr:uid="{00000000-0005-0000-0000-00006F490000}"/>
    <cellStyle name="Migliaia 3 7 2 4" xfId="23613" xr:uid="{00000000-0005-0000-0000-000070490000}"/>
    <cellStyle name="Migliaia 3 7 3" xfId="13891" xr:uid="{00000000-0005-0000-0000-000071490000}"/>
    <cellStyle name="Migliaia 3 7 3 2" xfId="19709" xr:uid="{00000000-0005-0000-0000-000072490000}"/>
    <cellStyle name="Migliaia 3 7 3 3" xfId="25011" xr:uid="{00000000-0005-0000-0000-000073490000}"/>
    <cellStyle name="Migliaia 3 7 4" xfId="17058" xr:uid="{00000000-0005-0000-0000-000074490000}"/>
    <cellStyle name="Migliaia 3 7 5" xfId="22360" xr:uid="{00000000-0005-0000-0000-000075490000}"/>
    <cellStyle name="Migliaia 3 8" xfId="3334" xr:uid="{00000000-0005-0000-0000-000076490000}"/>
    <cellStyle name="Migliaia 3 8 2" xfId="12098" xr:uid="{00000000-0005-0000-0000-000077490000}"/>
    <cellStyle name="Migliaia 3 8 2 2" xfId="15617" xr:uid="{00000000-0005-0000-0000-000078490000}"/>
    <cellStyle name="Migliaia 3 8 2 2 2" xfId="20963" xr:uid="{00000000-0005-0000-0000-000079490000}"/>
    <cellStyle name="Migliaia 3 8 2 2 3" xfId="26265" xr:uid="{00000000-0005-0000-0000-00007A490000}"/>
    <cellStyle name="Migliaia 3 8 2 3" xfId="18312" xr:uid="{00000000-0005-0000-0000-00007B490000}"/>
    <cellStyle name="Migliaia 3 8 2 4" xfId="23614" xr:uid="{00000000-0005-0000-0000-00007C490000}"/>
    <cellStyle name="Migliaia 3 8 3" xfId="13892" xr:uid="{00000000-0005-0000-0000-00007D490000}"/>
    <cellStyle name="Migliaia 3 8 3 2" xfId="19710" xr:uid="{00000000-0005-0000-0000-00007E490000}"/>
    <cellStyle name="Migliaia 3 8 3 3" xfId="25012" xr:uid="{00000000-0005-0000-0000-00007F490000}"/>
    <cellStyle name="Migliaia 3 8 4" xfId="17059" xr:uid="{00000000-0005-0000-0000-000080490000}"/>
    <cellStyle name="Migliaia 3 8 5" xfId="22361" xr:uid="{00000000-0005-0000-0000-000081490000}"/>
    <cellStyle name="Migliaia 3 9" xfId="3335" xr:uid="{00000000-0005-0000-0000-000082490000}"/>
    <cellStyle name="Migliaia 3 9 2" xfId="13893" xr:uid="{00000000-0005-0000-0000-000083490000}"/>
    <cellStyle name="Migliaia 3 9 2 2" xfId="19711" xr:uid="{00000000-0005-0000-0000-000084490000}"/>
    <cellStyle name="Migliaia 3 9 2 3" xfId="25013" xr:uid="{00000000-0005-0000-0000-000085490000}"/>
    <cellStyle name="Migliaia 3 9 3" xfId="17060" xr:uid="{00000000-0005-0000-0000-000086490000}"/>
    <cellStyle name="Migliaia 3 9 4" xfId="22362" xr:uid="{00000000-0005-0000-0000-000087490000}"/>
    <cellStyle name="Migliaia 30" xfId="293" xr:uid="{00000000-0005-0000-0000-000088490000}"/>
    <cellStyle name="Migliaia 30 10" xfId="13894" xr:uid="{00000000-0005-0000-0000-000089490000}"/>
    <cellStyle name="Migliaia 30 10 2" xfId="19712" xr:uid="{00000000-0005-0000-0000-00008A490000}"/>
    <cellStyle name="Migliaia 30 10 3" xfId="25014" xr:uid="{00000000-0005-0000-0000-00008B490000}"/>
    <cellStyle name="Migliaia 30 11" xfId="17061" xr:uid="{00000000-0005-0000-0000-00008C490000}"/>
    <cellStyle name="Migliaia 30 12" xfId="22363" xr:uid="{00000000-0005-0000-0000-00008D490000}"/>
    <cellStyle name="Migliaia 30 13" xfId="3336" xr:uid="{00000000-0005-0000-0000-00008E490000}"/>
    <cellStyle name="Migliaia 30 2" xfId="294" xr:uid="{00000000-0005-0000-0000-00008F490000}"/>
    <cellStyle name="Migliaia 30 2 2" xfId="3338" xr:uid="{00000000-0005-0000-0000-000090490000}"/>
    <cellStyle name="Migliaia 30 2 2 2" xfId="3339" xr:uid="{00000000-0005-0000-0000-000091490000}"/>
    <cellStyle name="Migliaia 30 2 2 2 2" xfId="13895" xr:uid="{00000000-0005-0000-0000-000092490000}"/>
    <cellStyle name="Migliaia 30 2 2 2 2 2" xfId="19713" xr:uid="{00000000-0005-0000-0000-000093490000}"/>
    <cellStyle name="Migliaia 30 2 2 2 2 3" xfId="25015" xr:uid="{00000000-0005-0000-0000-000094490000}"/>
    <cellStyle name="Migliaia 30 2 2 2 3" xfId="17062" xr:uid="{00000000-0005-0000-0000-000095490000}"/>
    <cellStyle name="Migliaia 30 2 2 2 4" xfId="22364" xr:uid="{00000000-0005-0000-0000-000096490000}"/>
    <cellStyle name="Migliaia 30 2 2 3" xfId="12099" xr:uid="{00000000-0005-0000-0000-000097490000}"/>
    <cellStyle name="Migliaia 30 2 2 3 2" xfId="15618" xr:uid="{00000000-0005-0000-0000-000098490000}"/>
    <cellStyle name="Migliaia 30 2 2 3 2 2" xfId="20964" xr:uid="{00000000-0005-0000-0000-000099490000}"/>
    <cellStyle name="Migliaia 30 2 2 3 2 3" xfId="26266" xr:uid="{00000000-0005-0000-0000-00009A490000}"/>
    <cellStyle name="Migliaia 30 2 2 3 3" xfId="18313" xr:uid="{00000000-0005-0000-0000-00009B490000}"/>
    <cellStyle name="Migliaia 30 2 2 3 4" xfId="23615" xr:uid="{00000000-0005-0000-0000-00009C490000}"/>
    <cellStyle name="Migliaia 30 2 3" xfId="3340" xr:uid="{00000000-0005-0000-0000-00009D490000}"/>
    <cellStyle name="Migliaia 30 2 3 2" xfId="12100" xr:uid="{00000000-0005-0000-0000-00009E490000}"/>
    <cellStyle name="Migliaia 30 2 3 2 2" xfId="15619" xr:uid="{00000000-0005-0000-0000-00009F490000}"/>
    <cellStyle name="Migliaia 30 2 3 2 2 2" xfId="20965" xr:uid="{00000000-0005-0000-0000-0000A0490000}"/>
    <cellStyle name="Migliaia 30 2 3 2 2 3" xfId="26267" xr:uid="{00000000-0005-0000-0000-0000A1490000}"/>
    <cellStyle name="Migliaia 30 2 3 2 3" xfId="18314" xr:uid="{00000000-0005-0000-0000-0000A2490000}"/>
    <cellStyle name="Migliaia 30 2 3 2 4" xfId="23616" xr:uid="{00000000-0005-0000-0000-0000A3490000}"/>
    <cellStyle name="Migliaia 30 2 3 3" xfId="13896" xr:uid="{00000000-0005-0000-0000-0000A4490000}"/>
    <cellStyle name="Migliaia 30 2 3 3 2" xfId="19714" xr:uid="{00000000-0005-0000-0000-0000A5490000}"/>
    <cellStyle name="Migliaia 30 2 3 3 3" xfId="25016" xr:uid="{00000000-0005-0000-0000-0000A6490000}"/>
    <cellStyle name="Migliaia 30 2 3 4" xfId="17063" xr:uid="{00000000-0005-0000-0000-0000A7490000}"/>
    <cellStyle name="Migliaia 30 2 3 5" xfId="22365" xr:uid="{00000000-0005-0000-0000-0000A8490000}"/>
    <cellStyle name="Migliaia 30 2 4" xfId="3341" xr:uid="{00000000-0005-0000-0000-0000A9490000}"/>
    <cellStyle name="Migliaia 30 2 4 2" xfId="13897" xr:uid="{00000000-0005-0000-0000-0000AA490000}"/>
    <cellStyle name="Migliaia 30 2 4 2 2" xfId="19715" xr:uid="{00000000-0005-0000-0000-0000AB490000}"/>
    <cellStyle name="Migliaia 30 2 4 2 3" xfId="25017" xr:uid="{00000000-0005-0000-0000-0000AC490000}"/>
    <cellStyle name="Migliaia 30 2 4 3" xfId="17064" xr:uid="{00000000-0005-0000-0000-0000AD490000}"/>
    <cellStyle name="Migliaia 30 2 4 4" xfId="22366" xr:uid="{00000000-0005-0000-0000-0000AE490000}"/>
    <cellStyle name="Migliaia 30 2 5" xfId="3342" xr:uid="{00000000-0005-0000-0000-0000AF490000}"/>
    <cellStyle name="Migliaia 30 2 5 2" xfId="13898" xr:uid="{00000000-0005-0000-0000-0000B0490000}"/>
    <cellStyle name="Migliaia 30 2 5 2 2" xfId="19716" xr:uid="{00000000-0005-0000-0000-0000B1490000}"/>
    <cellStyle name="Migliaia 30 2 5 2 3" xfId="25018" xr:uid="{00000000-0005-0000-0000-0000B2490000}"/>
    <cellStyle name="Migliaia 30 2 5 3" xfId="17065" xr:uid="{00000000-0005-0000-0000-0000B3490000}"/>
    <cellStyle name="Migliaia 30 2 5 4" xfId="22367" xr:uid="{00000000-0005-0000-0000-0000B4490000}"/>
    <cellStyle name="Migliaia 30 2 6" xfId="3343" xr:uid="{00000000-0005-0000-0000-0000B5490000}"/>
    <cellStyle name="Migliaia 30 2 6 2" xfId="13899" xr:uid="{00000000-0005-0000-0000-0000B6490000}"/>
    <cellStyle name="Migliaia 30 2 6 2 2" xfId="19717" xr:uid="{00000000-0005-0000-0000-0000B7490000}"/>
    <cellStyle name="Migliaia 30 2 6 2 3" xfId="25019" xr:uid="{00000000-0005-0000-0000-0000B8490000}"/>
    <cellStyle name="Migliaia 30 2 6 3" xfId="17066" xr:uid="{00000000-0005-0000-0000-0000B9490000}"/>
    <cellStyle name="Migliaia 30 2 6 4" xfId="22368" xr:uid="{00000000-0005-0000-0000-0000BA490000}"/>
    <cellStyle name="Migliaia 30 2 7" xfId="3337" xr:uid="{00000000-0005-0000-0000-0000BB490000}"/>
    <cellStyle name="Migliaia 30 3" xfId="3344" xr:uid="{00000000-0005-0000-0000-0000BC490000}"/>
    <cellStyle name="Migliaia 30 3 2" xfId="3345" xr:uid="{00000000-0005-0000-0000-0000BD490000}"/>
    <cellStyle name="Migliaia 30 3 2 2" xfId="3346" xr:uid="{00000000-0005-0000-0000-0000BE490000}"/>
    <cellStyle name="Migliaia 30 3 2 2 2" xfId="3347" xr:uid="{00000000-0005-0000-0000-0000BF490000}"/>
    <cellStyle name="Migliaia 30 3 2 2 2 2" xfId="13900" xr:uid="{00000000-0005-0000-0000-0000C0490000}"/>
    <cellStyle name="Migliaia 30 3 2 2 2 2 2" xfId="19718" xr:uid="{00000000-0005-0000-0000-0000C1490000}"/>
    <cellStyle name="Migliaia 30 3 2 2 2 2 3" xfId="25020" xr:uid="{00000000-0005-0000-0000-0000C2490000}"/>
    <cellStyle name="Migliaia 30 3 2 2 2 3" xfId="17067" xr:uid="{00000000-0005-0000-0000-0000C3490000}"/>
    <cellStyle name="Migliaia 30 3 2 2 2 4" xfId="22369" xr:uid="{00000000-0005-0000-0000-0000C4490000}"/>
    <cellStyle name="Migliaia 30 3 2 3" xfId="3348" xr:uid="{00000000-0005-0000-0000-0000C5490000}"/>
    <cellStyle name="Migliaia 30 3 2 3 2" xfId="13901" xr:uid="{00000000-0005-0000-0000-0000C6490000}"/>
    <cellStyle name="Migliaia 30 3 2 3 2 2" xfId="19719" xr:uid="{00000000-0005-0000-0000-0000C7490000}"/>
    <cellStyle name="Migliaia 30 3 2 3 2 3" xfId="25021" xr:uid="{00000000-0005-0000-0000-0000C8490000}"/>
    <cellStyle name="Migliaia 30 3 2 3 3" xfId="17068" xr:uid="{00000000-0005-0000-0000-0000C9490000}"/>
    <cellStyle name="Migliaia 30 3 2 3 4" xfId="22370" xr:uid="{00000000-0005-0000-0000-0000CA490000}"/>
    <cellStyle name="Migliaia 30 3 2 4" xfId="3349" xr:uid="{00000000-0005-0000-0000-0000CB490000}"/>
    <cellStyle name="Migliaia 30 3 2 4 2" xfId="13902" xr:uid="{00000000-0005-0000-0000-0000CC490000}"/>
    <cellStyle name="Migliaia 30 3 2 4 2 2" xfId="19720" xr:uid="{00000000-0005-0000-0000-0000CD490000}"/>
    <cellStyle name="Migliaia 30 3 2 4 2 3" xfId="25022" xr:uid="{00000000-0005-0000-0000-0000CE490000}"/>
    <cellStyle name="Migliaia 30 3 2 4 3" xfId="17069" xr:uid="{00000000-0005-0000-0000-0000CF490000}"/>
    <cellStyle name="Migliaia 30 3 2 4 4" xfId="22371" xr:uid="{00000000-0005-0000-0000-0000D0490000}"/>
    <cellStyle name="Migliaia 30 3 2 5" xfId="3350" xr:uid="{00000000-0005-0000-0000-0000D1490000}"/>
    <cellStyle name="Migliaia 30 3 2 5 2" xfId="13903" xr:uid="{00000000-0005-0000-0000-0000D2490000}"/>
    <cellStyle name="Migliaia 30 3 2 5 2 2" xfId="19721" xr:uid="{00000000-0005-0000-0000-0000D3490000}"/>
    <cellStyle name="Migliaia 30 3 2 5 2 3" xfId="25023" xr:uid="{00000000-0005-0000-0000-0000D4490000}"/>
    <cellStyle name="Migliaia 30 3 2 5 3" xfId="17070" xr:uid="{00000000-0005-0000-0000-0000D5490000}"/>
    <cellStyle name="Migliaia 30 3 2 5 4" xfId="22372" xr:uid="{00000000-0005-0000-0000-0000D6490000}"/>
    <cellStyle name="Migliaia 30 3 2 6" xfId="3351" xr:uid="{00000000-0005-0000-0000-0000D7490000}"/>
    <cellStyle name="Migliaia 30 3 2 6 2" xfId="13904" xr:uid="{00000000-0005-0000-0000-0000D8490000}"/>
    <cellStyle name="Migliaia 30 3 2 6 2 2" xfId="19722" xr:uid="{00000000-0005-0000-0000-0000D9490000}"/>
    <cellStyle name="Migliaia 30 3 2 6 2 3" xfId="25024" xr:uid="{00000000-0005-0000-0000-0000DA490000}"/>
    <cellStyle name="Migliaia 30 3 2 6 3" xfId="17071" xr:uid="{00000000-0005-0000-0000-0000DB490000}"/>
    <cellStyle name="Migliaia 30 3 2 6 4" xfId="22373" xr:uid="{00000000-0005-0000-0000-0000DC490000}"/>
    <cellStyle name="Migliaia 30 3 3" xfId="3352" xr:uid="{00000000-0005-0000-0000-0000DD490000}"/>
    <cellStyle name="Migliaia 30 3 3 2" xfId="3353" xr:uid="{00000000-0005-0000-0000-0000DE490000}"/>
    <cellStyle name="Migliaia 30 3 3 2 2" xfId="13906" xr:uid="{00000000-0005-0000-0000-0000DF490000}"/>
    <cellStyle name="Migliaia 30 3 3 2 2 2" xfId="19724" xr:uid="{00000000-0005-0000-0000-0000E0490000}"/>
    <cellStyle name="Migliaia 30 3 3 2 2 3" xfId="25026" xr:uid="{00000000-0005-0000-0000-0000E1490000}"/>
    <cellStyle name="Migliaia 30 3 3 2 3" xfId="17073" xr:uid="{00000000-0005-0000-0000-0000E2490000}"/>
    <cellStyle name="Migliaia 30 3 3 2 4" xfId="22375" xr:uid="{00000000-0005-0000-0000-0000E3490000}"/>
    <cellStyle name="Migliaia 30 3 3 3" xfId="3354" xr:uid="{00000000-0005-0000-0000-0000E4490000}"/>
    <cellStyle name="Migliaia 30 3 3 3 2" xfId="13907" xr:uid="{00000000-0005-0000-0000-0000E5490000}"/>
    <cellStyle name="Migliaia 30 3 3 3 2 2" xfId="19725" xr:uid="{00000000-0005-0000-0000-0000E6490000}"/>
    <cellStyle name="Migliaia 30 3 3 3 2 3" xfId="25027" xr:uid="{00000000-0005-0000-0000-0000E7490000}"/>
    <cellStyle name="Migliaia 30 3 3 3 3" xfId="17074" xr:uid="{00000000-0005-0000-0000-0000E8490000}"/>
    <cellStyle name="Migliaia 30 3 3 3 4" xfId="22376" xr:uid="{00000000-0005-0000-0000-0000E9490000}"/>
    <cellStyle name="Migliaia 30 3 3 4" xfId="3355" xr:uid="{00000000-0005-0000-0000-0000EA490000}"/>
    <cellStyle name="Migliaia 30 3 3 4 2" xfId="13908" xr:uid="{00000000-0005-0000-0000-0000EB490000}"/>
    <cellStyle name="Migliaia 30 3 3 4 2 2" xfId="19726" xr:uid="{00000000-0005-0000-0000-0000EC490000}"/>
    <cellStyle name="Migliaia 30 3 3 4 2 3" xfId="25028" xr:uid="{00000000-0005-0000-0000-0000ED490000}"/>
    <cellStyle name="Migliaia 30 3 3 4 3" xfId="17075" xr:uid="{00000000-0005-0000-0000-0000EE490000}"/>
    <cellStyle name="Migliaia 30 3 3 4 4" xfId="22377" xr:uid="{00000000-0005-0000-0000-0000EF490000}"/>
    <cellStyle name="Migliaia 30 3 3 5" xfId="3356" xr:uid="{00000000-0005-0000-0000-0000F0490000}"/>
    <cellStyle name="Migliaia 30 3 3 5 2" xfId="13909" xr:uid="{00000000-0005-0000-0000-0000F1490000}"/>
    <cellStyle name="Migliaia 30 3 3 5 2 2" xfId="19727" xr:uid="{00000000-0005-0000-0000-0000F2490000}"/>
    <cellStyle name="Migliaia 30 3 3 5 2 3" xfId="25029" xr:uid="{00000000-0005-0000-0000-0000F3490000}"/>
    <cellStyle name="Migliaia 30 3 3 5 3" xfId="17076" xr:uid="{00000000-0005-0000-0000-0000F4490000}"/>
    <cellStyle name="Migliaia 30 3 3 5 4" xfId="22378" xr:uid="{00000000-0005-0000-0000-0000F5490000}"/>
    <cellStyle name="Migliaia 30 3 3 6" xfId="13905" xr:uid="{00000000-0005-0000-0000-0000F6490000}"/>
    <cellStyle name="Migliaia 30 3 3 6 2" xfId="19723" xr:uid="{00000000-0005-0000-0000-0000F7490000}"/>
    <cellStyle name="Migliaia 30 3 3 6 3" xfId="25025" xr:uid="{00000000-0005-0000-0000-0000F8490000}"/>
    <cellStyle name="Migliaia 30 3 3 7" xfId="17072" xr:uid="{00000000-0005-0000-0000-0000F9490000}"/>
    <cellStyle name="Migliaia 30 3 3 8" xfId="22374" xr:uid="{00000000-0005-0000-0000-0000FA490000}"/>
    <cellStyle name="Migliaia 30 3 4" xfId="3357" xr:uid="{00000000-0005-0000-0000-0000FB490000}"/>
    <cellStyle name="Migliaia 30 3 4 2" xfId="12101" xr:uid="{00000000-0005-0000-0000-0000FC490000}"/>
    <cellStyle name="Migliaia 30 3 4 3" xfId="12102" xr:uid="{00000000-0005-0000-0000-0000FD490000}"/>
    <cellStyle name="Migliaia 30 3 4 3 2" xfId="15620" xr:uid="{00000000-0005-0000-0000-0000FE490000}"/>
    <cellStyle name="Migliaia 30 3 4 3 2 2" xfId="20966" xr:uid="{00000000-0005-0000-0000-0000FF490000}"/>
    <cellStyle name="Migliaia 30 3 4 3 2 3" xfId="26268" xr:uid="{00000000-0005-0000-0000-0000004A0000}"/>
    <cellStyle name="Migliaia 30 3 4 3 3" xfId="18315" xr:uid="{00000000-0005-0000-0000-0000014A0000}"/>
    <cellStyle name="Migliaia 30 3 4 3 4" xfId="23617" xr:uid="{00000000-0005-0000-0000-0000024A0000}"/>
    <cellStyle name="Migliaia 30 3 4 4" xfId="13910" xr:uid="{00000000-0005-0000-0000-0000034A0000}"/>
    <cellStyle name="Migliaia 30 3 4 4 2" xfId="19728" xr:uid="{00000000-0005-0000-0000-0000044A0000}"/>
    <cellStyle name="Migliaia 30 3 4 4 3" xfId="25030" xr:uid="{00000000-0005-0000-0000-0000054A0000}"/>
    <cellStyle name="Migliaia 30 3 4 5" xfId="17077" xr:uid="{00000000-0005-0000-0000-0000064A0000}"/>
    <cellStyle name="Migliaia 30 3 4 6" xfId="22379" xr:uid="{00000000-0005-0000-0000-0000074A0000}"/>
    <cellStyle name="Migliaia 30 3 5" xfId="3358" xr:uid="{00000000-0005-0000-0000-0000084A0000}"/>
    <cellStyle name="Migliaia 30 3 5 2" xfId="12103" xr:uid="{00000000-0005-0000-0000-0000094A0000}"/>
    <cellStyle name="Migliaia 30 3 5 2 2" xfId="15621" xr:uid="{00000000-0005-0000-0000-00000A4A0000}"/>
    <cellStyle name="Migliaia 30 3 5 2 2 2" xfId="20967" xr:uid="{00000000-0005-0000-0000-00000B4A0000}"/>
    <cellStyle name="Migliaia 30 3 5 2 2 3" xfId="26269" xr:uid="{00000000-0005-0000-0000-00000C4A0000}"/>
    <cellStyle name="Migliaia 30 3 5 2 3" xfId="18316" xr:uid="{00000000-0005-0000-0000-00000D4A0000}"/>
    <cellStyle name="Migliaia 30 3 5 2 4" xfId="23618" xr:uid="{00000000-0005-0000-0000-00000E4A0000}"/>
    <cellStyle name="Migliaia 30 3 5 3" xfId="13911" xr:uid="{00000000-0005-0000-0000-00000F4A0000}"/>
    <cellStyle name="Migliaia 30 3 5 3 2" xfId="19729" xr:uid="{00000000-0005-0000-0000-0000104A0000}"/>
    <cellStyle name="Migliaia 30 3 5 3 3" xfId="25031" xr:uid="{00000000-0005-0000-0000-0000114A0000}"/>
    <cellStyle name="Migliaia 30 3 5 4" xfId="17078" xr:uid="{00000000-0005-0000-0000-0000124A0000}"/>
    <cellStyle name="Migliaia 30 3 5 5" xfId="22380" xr:uid="{00000000-0005-0000-0000-0000134A0000}"/>
    <cellStyle name="Migliaia 30 3 6" xfId="3359" xr:uid="{00000000-0005-0000-0000-0000144A0000}"/>
    <cellStyle name="Migliaia 30 3 6 2" xfId="13912" xr:uid="{00000000-0005-0000-0000-0000154A0000}"/>
    <cellStyle name="Migliaia 30 3 6 2 2" xfId="19730" xr:uid="{00000000-0005-0000-0000-0000164A0000}"/>
    <cellStyle name="Migliaia 30 3 6 2 3" xfId="25032" xr:uid="{00000000-0005-0000-0000-0000174A0000}"/>
    <cellStyle name="Migliaia 30 3 6 3" xfId="17079" xr:uid="{00000000-0005-0000-0000-0000184A0000}"/>
    <cellStyle name="Migliaia 30 3 6 4" xfId="22381" xr:uid="{00000000-0005-0000-0000-0000194A0000}"/>
    <cellStyle name="Migliaia 30 3 7" xfId="3360" xr:uid="{00000000-0005-0000-0000-00001A4A0000}"/>
    <cellStyle name="Migliaia 30 3 7 2" xfId="13913" xr:uid="{00000000-0005-0000-0000-00001B4A0000}"/>
    <cellStyle name="Migliaia 30 3 7 2 2" xfId="19731" xr:uid="{00000000-0005-0000-0000-00001C4A0000}"/>
    <cellStyle name="Migliaia 30 3 7 2 3" xfId="25033" xr:uid="{00000000-0005-0000-0000-00001D4A0000}"/>
    <cellStyle name="Migliaia 30 3 7 3" xfId="17080" xr:uid="{00000000-0005-0000-0000-00001E4A0000}"/>
    <cellStyle name="Migliaia 30 3 7 4" xfId="22382" xr:uid="{00000000-0005-0000-0000-00001F4A0000}"/>
    <cellStyle name="Migliaia 30 3 8" xfId="3361" xr:uid="{00000000-0005-0000-0000-0000204A0000}"/>
    <cellStyle name="Migliaia 30 3 8 2" xfId="13914" xr:uid="{00000000-0005-0000-0000-0000214A0000}"/>
    <cellStyle name="Migliaia 30 3 8 2 2" xfId="19732" xr:uid="{00000000-0005-0000-0000-0000224A0000}"/>
    <cellStyle name="Migliaia 30 3 8 2 3" xfId="25034" xr:uid="{00000000-0005-0000-0000-0000234A0000}"/>
    <cellStyle name="Migliaia 30 3 8 3" xfId="17081" xr:uid="{00000000-0005-0000-0000-0000244A0000}"/>
    <cellStyle name="Migliaia 30 3 8 4" xfId="22383" xr:uid="{00000000-0005-0000-0000-0000254A0000}"/>
    <cellStyle name="Migliaia 30 4" xfId="3362" xr:uid="{00000000-0005-0000-0000-0000264A0000}"/>
    <cellStyle name="Migliaia 30 4 2" xfId="3363" xr:uid="{00000000-0005-0000-0000-0000274A0000}"/>
    <cellStyle name="Migliaia 30 4 2 2" xfId="3364" xr:uid="{00000000-0005-0000-0000-0000284A0000}"/>
    <cellStyle name="Migliaia 30 4 2 2 2" xfId="13915" xr:uid="{00000000-0005-0000-0000-0000294A0000}"/>
    <cellStyle name="Migliaia 30 4 2 2 2 2" xfId="19733" xr:uid="{00000000-0005-0000-0000-00002A4A0000}"/>
    <cellStyle name="Migliaia 30 4 2 2 2 3" xfId="25035" xr:uid="{00000000-0005-0000-0000-00002B4A0000}"/>
    <cellStyle name="Migliaia 30 4 2 2 3" xfId="17082" xr:uid="{00000000-0005-0000-0000-00002C4A0000}"/>
    <cellStyle name="Migliaia 30 4 2 2 4" xfId="22384" xr:uid="{00000000-0005-0000-0000-00002D4A0000}"/>
    <cellStyle name="Migliaia 30 4 2 3" xfId="3365" xr:uid="{00000000-0005-0000-0000-00002E4A0000}"/>
    <cellStyle name="Migliaia 30 4 2 3 2" xfId="13916" xr:uid="{00000000-0005-0000-0000-00002F4A0000}"/>
    <cellStyle name="Migliaia 30 4 2 3 2 2" xfId="19734" xr:uid="{00000000-0005-0000-0000-0000304A0000}"/>
    <cellStyle name="Migliaia 30 4 2 3 2 3" xfId="25036" xr:uid="{00000000-0005-0000-0000-0000314A0000}"/>
    <cellStyle name="Migliaia 30 4 2 3 3" xfId="17083" xr:uid="{00000000-0005-0000-0000-0000324A0000}"/>
    <cellStyle name="Migliaia 30 4 2 3 4" xfId="22385" xr:uid="{00000000-0005-0000-0000-0000334A0000}"/>
    <cellStyle name="Migliaia 30 4 3" xfId="3366" xr:uid="{00000000-0005-0000-0000-0000344A0000}"/>
    <cellStyle name="Migliaia 30 4 3 2" xfId="13917" xr:uid="{00000000-0005-0000-0000-0000354A0000}"/>
    <cellStyle name="Migliaia 30 4 3 2 2" xfId="19735" xr:uid="{00000000-0005-0000-0000-0000364A0000}"/>
    <cellStyle name="Migliaia 30 4 3 2 3" xfId="25037" xr:uid="{00000000-0005-0000-0000-0000374A0000}"/>
    <cellStyle name="Migliaia 30 4 3 3" xfId="17084" xr:uid="{00000000-0005-0000-0000-0000384A0000}"/>
    <cellStyle name="Migliaia 30 4 3 4" xfId="22386" xr:uid="{00000000-0005-0000-0000-0000394A0000}"/>
    <cellStyle name="Migliaia 30 4 4" xfId="3367" xr:uid="{00000000-0005-0000-0000-00003A4A0000}"/>
    <cellStyle name="Migliaia 30 4 4 2" xfId="13918" xr:uid="{00000000-0005-0000-0000-00003B4A0000}"/>
    <cellStyle name="Migliaia 30 4 4 2 2" xfId="19736" xr:uid="{00000000-0005-0000-0000-00003C4A0000}"/>
    <cellStyle name="Migliaia 30 4 4 2 3" xfId="25038" xr:uid="{00000000-0005-0000-0000-00003D4A0000}"/>
    <cellStyle name="Migliaia 30 4 4 3" xfId="17085" xr:uid="{00000000-0005-0000-0000-00003E4A0000}"/>
    <cellStyle name="Migliaia 30 4 4 4" xfId="22387" xr:uid="{00000000-0005-0000-0000-00003F4A0000}"/>
    <cellStyle name="Migliaia 30 4 5" xfId="3368" xr:uid="{00000000-0005-0000-0000-0000404A0000}"/>
    <cellStyle name="Migliaia 30 4 5 2" xfId="13919" xr:uid="{00000000-0005-0000-0000-0000414A0000}"/>
    <cellStyle name="Migliaia 30 4 5 2 2" xfId="19737" xr:uid="{00000000-0005-0000-0000-0000424A0000}"/>
    <cellStyle name="Migliaia 30 4 5 2 3" xfId="25039" xr:uid="{00000000-0005-0000-0000-0000434A0000}"/>
    <cellStyle name="Migliaia 30 4 5 3" xfId="17086" xr:uid="{00000000-0005-0000-0000-0000444A0000}"/>
    <cellStyle name="Migliaia 30 4 5 4" xfId="22388" xr:uid="{00000000-0005-0000-0000-0000454A0000}"/>
    <cellStyle name="Migliaia 30 4 6" xfId="3369" xr:uid="{00000000-0005-0000-0000-0000464A0000}"/>
    <cellStyle name="Migliaia 30 4 6 2" xfId="13920" xr:uid="{00000000-0005-0000-0000-0000474A0000}"/>
    <cellStyle name="Migliaia 30 4 6 2 2" xfId="19738" xr:uid="{00000000-0005-0000-0000-0000484A0000}"/>
    <cellStyle name="Migliaia 30 4 6 2 3" xfId="25040" xr:uid="{00000000-0005-0000-0000-0000494A0000}"/>
    <cellStyle name="Migliaia 30 4 6 3" xfId="17087" xr:uid="{00000000-0005-0000-0000-00004A4A0000}"/>
    <cellStyle name="Migliaia 30 4 6 4" xfId="22389" xr:uid="{00000000-0005-0000-0000-00004B4A0000}"/>
    <cellStyle name="Migliaia 30 4 7" xfId="3370" xr:uid="{00000000-0005-0000-0000-00004C4A0000}"/>
    <cellStyle name="Migliaia 30 4 7 2" xfId="13921" xr:uid="{00000000-0005-0000-0000-00004D4A0000}"/>
    <cellStyle name="Migliaia 30 4 7 2 2" xfId="19739" xr:uid="{00000000-0005-0000-0000-00004E4A0000}"/>
    <cellStyle name="Migliaia 30 4 7 2 3" xfId="25041" xr:uid="{00000000-0005-0000-0000-00004F4A0000}"/>
    <cellStyle name="Migliaia 30 4 7 3" xfId="17088" xr:uid="{00000000-0005-0000-0000-0000504A0000}"/>
    <cellStyle name="Migliaia 30 4 7 4" xfId="22390" xr:uid="{00000000-0005-0000-0000-0000514A0000}"/>
    <cellStyle name="Migliaia 30 5" xfId="3371" xr:uid="{00000000-0005-0000-0000-0000524A0000}"/>
    <cellStyle name="Migliaia 30 5 2" xfId="3372" xr:uid="{00000000-0005-0000-0000-0000534A0000}"/>
    <cellStyle name="Migliaia 30 5 2 2" xfId="13922" xr:uid="{00000000-0005-0000-0000-0000544A0000}"/>
    <cellStyle name="Migliaia 30 5 2 2 2" xfId="19740" xr:uid="{00000000-0005-0000-0000-0000554A0000}"/>
    <cellStyle name="Migliaia 30 5 2 2 3" xfId="25042" xr:uid="{00000000-0005-0000-0000-0000564A0000}"/>
    <cellStyle name="Migliaia 30 5 2 3" xfId="17089" xr:uid="{00000000-0005-0000-0000-0000574A0000}"/>
    <cellStyle name="Migliaia 30 5 2 4" xfId="22391" xr:uid="{00000000-0005-0000-0000-0000584A0000}"/>
    <cellStyle name="Migliaia 30 5 3" xfId="3373" xr:uid="{00000000-0005-0000-0000-0000594A0000}"/>
    <cellStyle name="Migliaia 30 5 3 2" xfId="13923" xr:uid="{00000000-0005-0000-0000-00005A4A0000}"/>
    <cellStyle name="Migliaia 30 5 3 2 2" xfId="19741" xr:uid="{00000000-0005-0000-0000-00005B4A0000}"/>
    <cellStyle name="Migliaia 30 5 3 2 3" xfId="25043" xr:uid="{00000000-0005-0000-0000-00005C4A0000}"/>
    <cellStyle name="Migliaia 30 5 3 3" xfId="17090" xr:uid="{00000000-0005-0000-0000-00005D4A0000}"/>
    <cellStyle name="Migliaia 30 5 3 4" xfId="22392" xr:uid="{00000000-0005-0000-0000-00005E4A0000}"/>
    <cellStyle name="Migliaia 30 5 4" xfId="3374" xr:uid="{00000000-0005-0000-0000-00005F4A0000}"/>
    <cellStyle name="Migliaia 30 5 4 2" xfId="13924" xr:uid="{00000000-0005-0000-0000-0000604A0000}"/>
    <cellStyle name="Migliaia 30 5 4 2 2" xfId="19742" xr:uid="{00000000-0005-0000-0000-0000614A0000}"/>
    <cellStyle name="Migliaia 30 5 4 2 3" xfId="25044" xr:uid="{00000000-0005-0000-0000-0000624A0000}"/>
    <cellStyle name="Migliaia 30 5 4 3" xfId="17091" xr:uid="{00000000-0005-0000-0000-0000634A0000}"/>
    <cellStyle name="Migliaia 30 5 4 4" xfId="22393" xr:uid="{00000000-0005-0000-0000-0000644A0000}"/>
    <cellStyle name="Migliaia 30 5 5" xfId="3375" xr:uid="{00000000-0005-0000-0000-0000654A0000}"/>
    <cellStyle name="Migliaia 30 5 5 2" xfId="13925" xr:uid="{00000000-0005-0000-0000-0000664A0000}"/>
    <cellStyle name="Migliaia 30 5 5 2 2" xfId="19743" xr:uid="{00000000-0005-0000-0000-0000674A0000}"/>
    <cellStyle name="Migliaia 30 5 5 2 3" xfId="25045" xr:uid="{00000000-0005-0000-0000-0000684A0000}"/>
    <cellStyle name="Migliaia 30 5 5 3" xfId="17092" xr:uid="{00000000-0005-0000-0000-0000694A0000}"/>
    <cellStyle name="Migliaia 30 5 5 4" xfId="22394" xr:uid="{00000000-0005-0000-0000-00006A4A0000}"/>
    <cellStyle name="Migliaia 30 5 6" xfId="3376" xr:uid="{00000000-0005-0000-0000-00006B4A0000}"/>
    <cellStyle name="Migliaia 30 5 6 2" xfId="13926" xr:uid="{00000000-0005-0000-0000-00006C4A0000}"/>
    <cellStyle name="Migliaia 30 5 6 2 2" xfId="19744" xr:uid="{00000000-0005-0000-0000-00006D4A0000}"/>
    <cellStyle name="Migliaia 30 5 6 2 3" xfId="25046" xr:uid="{00000000-0005-0000-0000-00006E4A0000}"/>
    <cellStyle name="Migliaia 30 5 6 3" xfId="17093" xr:uid="{00000000-0005-0000-0000-00006F4A0000}"/>
    <cellStyle name="Migliaia 30 5 6 4" xfId="22395" xr:uid="{00000000-0005-0000-0000-0000704A0000}"/>
    <cellStyle name="Migliaia 30 6" xfId="3377" xr:uid="{00000000-0005-0000-0000-0000714A0000}"/>
    <cellStyle name="Migliaia 30 6 2" xfId="12104" xr:uid="{00000000-0005-0000-0000-0000724A0000}"/>
    <cellStyle name="Migliaia 30 6 3" xfId="12105" xr:uid="{00000000-0005-0000-0000-0000734A0000}"/>
    <cellStyle name="Migliaia 30 6 3 2" xfId="15622" xr:uid="{00000000-0005-0000-0000-0000744A0000}"/>
    <cellStyle name="Migliaia 30 6 3 2 2" xfId="20968" xr:uid="{00000000-0005-0000-0000-0000754A0000}"/>
    <cellStyle name="Migliaia 30 6 3 2 3" xfId="26270" xr:uid="{00000000-0005-0000-0000-0000764A0000}"/>
    <cellStyle name="Migliaia 30 6 3 3" xfId="18317" xr:uid="{00000000-0005-0000-0000-0000774A0000}"/>
    <cellStyle name="Migliaia 30 6 3 4" xfId="23619" xr:uid="{00000000-0005-0000-0000-0000784A0000}"/>
    <cellStyle name="Migliaia 30 6 4" xfId="13927" xr:uid="{00000000-0005-0000-0000-0000794A0000}"/>
    <cellStyle name="Migliaia 30 6 4 2" xfId="19745" xr:uid="{00000000-0005-0000-0000-00007A4A0000}"/>
    <cellStyle name="Migliaia 30 6 4 3" xfId="25047" xr:uid="{00000000-0005-0000-0000-00007B4A0000}"/>
    <cellStyle name="Migliaia 30 6 5" xfId="17094" xr:uid="{00000000-0005-0000-0000-00007C4A0000}"/>
    <cellStyle name="Migliaia 30 6 6" xfId="22396" xr:uid="{00000000-0005-0000-0000-00007D4A0000}"/>
    <cellStyle name="Migliaia 30 7" xfId="3378" xr:uid="{00000000-0005-0000-0000-00007E4A0000}"/>
    <cellStyle name="Migliaia 30 7 2" xfId="12106" xr:uid="{00000000-0005-0000-0000-00007F4A0000}"/>
    <cellStyle name="Migliaia 30 7 2 2" xfId="15623" xr:uid="{00000000-0005-0000-0000-0000804A0000}"/>
    <cellStyle name="Migliaia 30 7 2 2 2" xfId="20969" xr:uid="{00000000-0005-0000-0000-0000814A0000}"/>
    <cellStyle name="Migliaia 30 7 2 2 3" xfId="26271" xr:uid="{00000000-0005-0000-0000-0000824A0000}"/>
    <cellStyle name="Migliaia 30 7 2 3" xfId="18318" xr:uid="{00000000-0005-0000-0000-0000834A0000}"/>
    <cellStyle name="Migliaia 30 7 2 4" xfId="23620" xr:uid="{00000000-0005-0000-0000-0000844A0000}"/>
    <cellStyle name="Migliaia 30 7 3" xfId="13928" xr:uid="{00000000-0005-0000-0000-0000854A0000}"/>
    <cellStyle name="Migliaia 30 7 3 2" xfId="19746" xr:uid="{00000000-0005-0000-0000-0000864A0000}"/>
    <cellStyle name="Migliaia 30 7 3 3" xfId="25048" xr:uid="{00000000-0005-0000-0000-0000874A0000}"/>
    <cellStyle name="Migliaia 30 7 4" xfId="17095" xr:uid="{00000000-0005-0000-0000-0000884A0000}"/>
    <cellStyle name="Migliaia 30 7 5" xfId="22397" xr:uid="{00000000-0005-0000-0000-0000894A0000}"/>
    <cellStyle name="Migliaia 30 8" xfId="3379" xr:uid="{00000000-0005-0000-0000-00008A4A0000}"/>
    <cellStyle name="Migliaia 30 8 2" xfId="12107" xr:uid="{00000000-0005-0000-0000-00008B4A0000}"/>
    <cellStyle name="Migliaia 30 8 2 2" xfId="15624" xr:uid="{00000000-0005-0000-0000-00008C4A0000}"/>
    <cellStyle name="Migliaia 30 8 2 2 2" xfId="20970" xr:uid="{00000000-0005-0000-0000-00008D4A0000}"/>
    <cellStyle name="Migliaia 30 8 2 2 3" xfId="26272" xr:uid="{00000000-0005-0000-0000-00008E4A0000}"/>
    <cellStyle name="Migliaia 30 8 2 3" xfId="18319" xr:uid="{00000000-0005-0000-0000-00008F4A0000}"/>
    <cellStyle name="Migliaia 30 8 2 4" xfId="23621" xr:uid="{00000000-0005-0000-0000-0000904A0000}"/>
    <cellStyle name="Migliaia 30 8 3" xfId="13929" xr:uid="{00000000-0005-0000-0000-0000914A0000}"/>
    <cellStyle name="Migliaia 30 8 3 2" xfId="19747" xr:uid="{00000000-0005-0000-0000-0000924A0000}"/>
    <cellStyle name="Migliaia 30 8 3 3" xfId="25049" xr:uid="{00000000-0005-0000-0000-0000934A0000}"/>
    <cellStyle name="Migliaia 30 8 4" xfId="17096" xr:uid="{00000000-0005-0000-0000-0000944A0000}"/>
    <cellStyle name="Migliaia 30 8 5" xfId="22398" xr:uid="{00000000-0005-0000-0000-0000954A0000}"/>
    <cellStyle name="Migliaia 30 9" xfId="3380" xr:uid="{00000000-0005-0000-0000-0000964A0000}"/>
    <cellStyle name="Migliaia 30 9 2" xfId="13930" xr:uid="{00000000-0005-0000-0000-0000974A0000}"/>
    <cellStyle name="Migliaia 30 9 2 2" xfId="19748" xr:uid="{00000000-0005-0000-0000-0000984A0000}"/>
    <cellStyle name="Migliaia 30 9 2 3" xfId="25050" xr:uid="{00000000-0005-0000-0000-0000994A0000}"/>
    <cellStyle name="Migliaia 30 9 3" xfId="17097" xr:uid="{00000000-0005-0000-0000-00009A4A0000}"/>
    <cellStyle name="Migliaia 30 9 4" xfId="22399" xr:uid="{00000000-0005-0000-0000-00009B4A0000}"/>
    <cellStyle name="Migliaia 31" xfId="295" xr:uid="{00000000-0005-0000-0000-00009C4A0000}"/>
    <cellStyle name="Migliaia 31 10" xfId="13931" xr:uid="{00000000-0005-0000-0000-00009D4A0000}"/>
    <cellStyle name="Migliaia 31 10 2" xfId="19749" xr:uid="{00000000-0005-0000-0000-00009E4A0000}"/>
    <cellStyle name="Migliaia 31 10 3" xfId="25051" xr:uid="{00000000-0005-0000-0000-00009F4A0000}"/>
    <cellStyle name="Migliaia 31 11" xfId="17098" xr:uid="{00000000-0005-0000-0000-0000A04A0000}"/>
    <cellStyle name="Migliaia 31 12" xfId="22400" xr:uid="{00000000-0005-0000-0000-0000A14A0000}"/>
    <cellStyle name="Migliaia 31 13" xfId="3381" xr:uid="{00000000-0005-0000-0000-0000A24A0000}"/>
    <cellStyle name="Migliaia 31 2" xfId="296" xr:uid="{00000000-0005-0000-0000-0000A34A0000}"/>
    <cellStyle name="Migliaia 31 2 2" xfId="3383" xr:uid="{00000000-0005-0000-0000-0000A44A0000}"/>
    <cellStyle name="Migliaia 31 2 2 2" xfId="3384" xr:uid="{00000000-0005-0000-0000-0000A54A0000}"/>
    <cellStyle name="Migliaia 31 2 2 2 2" xfId="13932" xr:uid="{00000000-0005-0000-0000-0000A64A0000}"/>
    <cellStyle name="Migliaia 31 2 2 2 2 2" xfId="19750" xr:uid="{00000000-0005-0000-0000-0000A74A0000}"/>
    <cellStyle name="Migliaia 31 2 2 2 2 3" xfId="25052" xr:uid="{00000000-0005-0000-0000-0000A84A0000}"/>
    <cellStyle name="Migliaia 31 2 2 2 3" xfId="17099" xr:uid="{00000000-0005-0000-0000-0000A94A0000}"/>
    <cellStyle name="Migliaia 31 2 2 2 4" xfId="22401" xr:uid="{00000000-0005-0000-0000-0000AA4A0000}"/>
    <cellStyle name="Migliaia 31 2 2 3" xfId="12108" xr:uid="{00000000-0005-0000-0000-0000AB4A0000}"/>
    <cellStyle name="Migliaia 31 2 2 3 2" xfId="15625" xr:uid="{00000000-0005-0000-0000-0000AC4A0000}"/>
    <cellStyle name="Migliaia 31 2 2 3 2 2" xfId="20971" xr:uid="{00000000-0005-0000-0000-0000AD4A0000}"/>
    <cellStyle name="Migliaia 31 2 2 3 2 3" xfId="26273" xr:uid="{00000000-0005-0000-0000-0000AE4A0000}"/>
    <cellStyle name="Migliaia 31 2 2 3 3" xfId="18320" xr:uid="{00000000-0005-0000-0000-0000AF4A0000}"/>
    <cellStyle name="Migliaia 31 2 2 3 4" xfId="23622" xr:uid="{00000000-0005-0000-0000-0000B04A0000}"/>
    <cellStyle name="Migliaia 31 2 3" xfId="3385" xr:uid="{00000000-0005-0000-0000-0000B14A0000}"/>
    <cellStyle name="Migliaia 31 2 3 2" xfId="12109" xr:uid="{00000000-0005-0000-0000-0000B24A0000}"/>
    <cellStyle name="Migliaia 31 2 3 2 2" xfId="15626" xr:uid="{00000000-0005-0000-0000-0000B34A0000}"/>
    <cellStyle name="Migliaia 31 2 3 2 2 2" xfId="20972" xr:uid="{00000000-0005-0000-0000-0000B44A0000}"/>
    <cellStyle name="Migliaia 31 2 3 2 2 3" xfId="26274" xr:uid="{00000000-0005-0000-0000-0000B54A0000}"/>
    <cellStyle name="Migliaia 31 2 3 2 3" xfId="18321" xr:uid="{00000000-0005-0000-0000-0000B64A0000}"/>
    <cellStyle name="Migliaia 31 2 3 2 4" xfId="23623" xr:uid="{00000000-0005-0000-0000-0000B74A0000}"/>
    <cellStyle name="Migliaia 31 2 3 3" xfId="13933" xr:uid="{00000000-0005-0000-0000-0000B84A0000}"/>
    <cellStyle name="Migliaia 31 2 3 3 2" xfId="19751" xr:uid="{00000000-0005-0000-0000-0000B94A0000}"/>
    <cellStyle name="Migliaia 31 2 3 3 3" xfId="25053" xr:uid="{00000000-0005-0000-0000-0000BA4A0000}"/>
    <cellStyle name="Migliaia 31 2 3 4" xfId="17100" xr:uid="{00000000-0005-0000-0000-0000BB4A0000}"/>
    <cellStyle name="Migliaia 31 2 3 5" xfId="22402" xr:uid="{00000000-0005-0000-0000-0000BC4A0000}"/>
    <cellStyle name="Migliaia 31 2 4" xfId="3386" xr:uid="{00000000-0005-0000-0000-0000BD4A0000}"/>
    <cellStyle name="Migliaia 31 2 4 2" xfId="13934" xr:uid="{00000000-0005-0000-0000-0000BE4A0000}"/>
    <cellStyle name="Migliaia 31 2 4 2 2" xfId="19752" xr:uid="{00000000-0005-0000-0000-0000BF4A0000}"/>
    <cellStyle name="Migliaia 31 2 4 2 3" xfId="25054" xr:uid="{00000000-0005-0000-0000-0000C04A0000}"/>
    <cellStyle name="Migliaia 31 2 4 3" xfId="17101" xr:uid="{00000000-0005-0000-0000-0000C14A0000}"/>
    <cellStyle name="Migliaia 31 2 4 4" xfId="22403" xr:uid="{00000000-0005-0000-0000-0000C24A0000}"/>
    <cellStyle name="Migliaia 31 2 5" xfId="3387" xr:uid="{00000000-0005-0000-0000-0000C34A0000}"/>
    <cellStyle name="Migliaia 31 2 5 2" xfId="13935" xr:uid="{00000000-0005-0000-0000-0000C44A0000}"/>
    <cellStyle name="Migliaia 31 2 5 2 2" xfId="19753" xr:uid="{00000000-0005-0000-0000-0000C54A0000}"/>
    <cellStyle name="Migliaia 31 2 5 2 3" xfId="25055" xr:uid="{00000000-0005-0000-0000-0000C64A0000}"/>
    <cellStyle name="Migliaia 31 2 5 3" xfId="17102" xr:uid="{00000000-0005-0000-0000-0000C74A0000}"/>
    <cellStyle name="Migliaia 31 2 5 4" xfId="22404" xr:uid="{00000000-0005-0000-0000-0000C84A0000}"/>
    <cellStyle name="Migliaia 31 2 6" xfId="3388" xr:uid="{00000000-0005-0000-0000-0000C94A0000}"/>
    <cellStyle name="Migliaia 31 2 6 2" xfId="13936" xr:uid="{00000000-0005-0000-0000-0000CA4A0000}"/>
    <cellStyle name="Migliaia 31 2 6 2 2" xfId="19754" xr:uid="{00000000-0005-0000-0000-0000CB4A0000}"/>
    <cellStyle name="Migliaia 31 2 6 2 3" xfId="25056" xr:uid="{00000000-0005-0000-0000-0000CC4A0000}"/>
    <cellStyle name="Migliaia 31 2 6 3" xfId="17103" xr:uid="{00000000-0005-0000-0000-0000CD4A0000}"/>
    <cellStyle name="Migliaia 31 2 6 4" xfId="22405" xr:uid="{00000000-0005-0000-0000-0000CE4A0000}"/>
    <cellStyle name="Migliaia 31 2 7" xfId="3382" xr:uid="{00000000-0005-0000-0000-0000CF4A0000}"/>
    <cellStyle name="Migliaia 31 3" xfId="3389" xr:uid="{00000000-0005-0000-0000-0000D04A0000}"/>
    <cellStyle name="Migliaia 31 3 2" xfId="3390" xr:uid="{00000000-0005-0000-0000-0000D14A0000}"/>
    <cellStyle name="Migliaia 31 3 2 2" xfId="3391" xr:uid="{00000000-0005-0000-0000-0000D24A0000}"/>
    <cellStyle name="Migliaia 31 3 2 2 2" xfId="3392" xr:uid="{00000000-0005-0000-0000-0000D34A0000}"/>
    <cellStyle name="Migliaia 31 3 2 2 2 2" xfId="13937" xr:uid="{00000000-0005-0000-0000-0000D44A0000}"/>
    <cellStyle name="Migliaia 31 3 2 2 2 2 2" xfId="19755" xr:uid="{00000000-0005-0000-0000-0000D54A0000}"/>
    <cellStyle name="Migliaia 31 3 2 2 2 2 3" xfId="25057" xr:uid="{00000000-0005-0000-0000-0000D64A0000}"/>
    <cellStyle name="Migliaia 31 3 2 2 2 3" xfId="17104" xr:uid="{00000000-0005-0000-0000-0000D74A0000}"/>
    <cellStyle name="Migliaia 31 3 2 2 2 4" xfId="22406" xr:uid="{00000000-0005-0000-0000-0000D84A0000}"/>
    <cellStyle name="Migliaia 31 3 2 3" xfId="3393" xr:uid="{00000000-0005-0000-0000-0000D94A0000}"/>
    <cellStyle name="Migliaia 31 3 2 3 2" xfId="13938" xr:uid="{00000000-0005-0000-0000-0000DA4A0000}"/>
    <cellStyle name="Migliaia 31 3 2 3 2 2" xfId="19756" xr:uid="{00000000-0005-0000-0000-0000DB4A0000}"/>
    <cellStyle name="Migliaia 31 3 2 3 2 3" xfId="25058" xr:uid="{00000000-0005-0000-0000-0000DC4A0000}"/>
    <cellStyle name="Migliaia 31 3 2 3 3" xfId="17105" xr:uid="{00000000-0005-0000-0000-0000DD4A0000}"/>
    <cellStyle name="Migliaia 31 3 2 3 4" xfId="22407" xr:uid="{00000000-0005-0000-0000-0000DE4A0000}"/>
    <cellStyle name="Migliaia 31 3 2 4" xfId="3394" xr:uid="{00000000-0005-0000-0000-0000DF4A0000}"/>
    <cellStyle name="Migliaia 31 3 2 4 2" xfId="13939" xr:uid="{00000000-0005-0000-0000-0000E04A0000}"/>
    <cellStyle name="Migliaia 31 3 2 4 2 2" xfId="19757" xr:uid="{00000000-0005-0000-0000-0000E14A0000}"/>
    <cellStyle name="Migliaia 31 3 2 4 2 3" xfId="25059" xr:uid="{00000000-0005-0000-0000-0000E24A0000}"/>
    <cellStyle name="Migliaia 31 3 2 4 3" xfId="17106" xr:uid="{00000000-0005-0000-0000-0000E34A0000}"/>
    <cellStyle name="Migliaia 31 3 2 4 4" xfId="22408" xr:uid="{00000000-0005-0000-0000-0000E44A0000}"/>
    <cellStyle name="Migliaia 31 3 2 5" xfId="3395" xr:uid="{00000000-0005-0000-0000-0000E54A0000}"/>
    <cellStyle name="Migliaia 31 3 2 5 2" xfId="13940" xr:uid="{00000000-0005-0000-0000-0000E64A0000}"/>
    <cellStyle name="Migliaia 31 3 2 5 2 2" xfId="19758" xr:uid="{00000000-0005-0000-0000-0000E74A0000}"/>
    <cellStyle name="Migliaia 31 3 2 5 2 3" xfId="25060" xr:uid="{00000000-0005-0000-0000-0000E84A0000}"/>
    <cellStyle name="Migliaia 31 3 2 5 3" xfId="17107" xr:uid="{00000000-0005-0000-0000-0000E94A0000}"/>
    <cellStyle name="Migliaia 31 3 2 5 4" xfId="22409" xr:uid="{00000000-0005-0000-0000-0000EA4A0000}"/>
    <cellStyle name="Migliaia 31 3 2 6" xfId="3396" xr:uid="{00000000-0005-0000-0000-0000EB4A0000}"/>
    <cellStyle name="Migliaia 31 3 2 6 2" xfId="13941" xr:uid="{00000000-0005-0000-0000-0000EC4A0000}"/>
    <cellStyle name="Migliaia 31 3 2 6 2 2" xfId="19759" xr:uid="{00000000-0005-0000-0000-0000ED4A0000}"/>
    <cellStyle name="Migliaia 31 3 2 6 2 3" xfId="25061" xr:uid="{00000000-0005-0000-0000-0000EE4A0000}"/>
    <cellStyle name="Migliaia 31 3 2 6 3" xfId="17108" xr:uid="{00000000-0005-0000-0000-0000EF4A0000}"/>
    <cellStyle name="Migliaia 31 3 2 6 4" xfId="22410" xr:uid="{00000000-0005-0000-0000-0000F04A0000}"/>
    <cellStyle name="Migliaia 31 3 3" xfId="3397" xr:uid="{00000000-0005-0000-0000-0000F14A0000}"/>
    <cellStyle name="Migliaia 31 3 3 2" xfId="3398" xr:uid="{00000000-0005-0000-0000-0000F24A0000}"/>
    <cellStyle name="Migliaia 31 3 3 2 2" xfId="13943" xr:uid="{00000000-0005-0000-0000-0000F34A0000}"/>
    <cellStyle name="Migliaia 31 3 3 2 2 2" xfId="19761" xr:uid="{00000000-0005-0000-0000-0000F44A0000}"/>
    <cellStyle name="Migliaia 31 3 3 2 2 3" xfId="25063" xr:uid="{00000000-0005-0000-0000-0000F54A0000}"/>
    <cellStyle name="Migliaia 31 3 3 2 3" xfId="17110" xr:uid="{00000000-0005-0000-0000-0000F64A0000}"/>
    <cellStyle name="Migliaia 31 3 3 2 4" xfId="22412" xr:uid="{00000000-0005-0000-0000-0000F74A0000}"/>
    <cellStyle name="Migliaia 31 3 3 3" xfId="3399" xr:uid="{00000000-0005-0000-0000-0000F84A0000}"/>
    <cellStyle name="Migliaia 31 3 3 3 2" xfId="13944" xr:uid="{00000000-0005-0000-0000-0000F94A0000}"/>
    <cellStyle name="Migliaia 31 3 3 3 2 2" xfId="19762" xr:uid="{00000000-0005-0000-0000-0000FA4A0000}"/>
    <cellStyle name="Migliaia 31 3 3 3 2 3" xfId="25064" xr:uid="{00000000-0005-0000-0000-0000FB4A0000}"/>
    <cellStyle name="Migliaia 31 3 3 3 3" xfId="17111" xr:uid="{00000000-0005-0000-0000-0000FC4A0000}"/>
    <cellStyle name="Migliaia 31 3 3 3 4" xfId="22413" xr:uid="{00000000-0005-0000-0000-0000FD4A0000}"/>
    <cellStyle name="Migliaia 31 3 3 4" xfId="3400" xr:uid="{00000000-0005-0000-0000-0000FE4A0000}"/>
    <cellStyle name="Migliaia 31 3 3 4 2" xfId="13945" xr:uid="{00000000-0005-0000-0000-0000FF4A0000}"/>
    <cellStyle name="Migliaia 31 3 3 4 2 2" xfId="19763" xr:uid="{00000000-0005-0000-0000-0000004B0000}"/>
    <cellStyle name="Migliaia 31 3 3 4 2 3" xfId="25065" xr:uid="{00000000-0005-0000-0000-0000014B0000}"/>
    <cellStyle name="Migliaia 31 3 3 4 3" xfId="17112" xr:uid="{00000000-0005-0000-0000-0000024B0000}"/>
    <cellStyle name="Migliaia 31 3 3 4 4" xfId="22414" xr:uid="{00000000-0005-0000-0000-0000034B0000}"/>
    <cellStyle name="Migliaia 31 3 3 5" xfId="3401" xr:uid="{00000000-0005-0000-0000-0000044B0000}"/>
    <cellStyle name="Migliaia 31 3 3 5 2" xfId="13946" xr:uid="{00000000-0005-0000-0000-0000054B0000}"/>
    <cellStyle name="Migliaia 31 3 3 5 2 2" xfId="19764" xr:uid="{00000000-0005-0000-0000-0000064B0000}"/>
    <cellStyle name="Migliaia 31 3 3 5 2 3" xfId="25066" xr:uid="{00000000-0005-0000-0000-0000074B0000}"/>
    <cellStyle name="Migliaia 31 3 3 5 3" xfId="17113" xr:uid="{00000000-0005-0000-0000-0000084B0000}"/>
    <cellStyle name="Migliaia 31 3 3 5 4" xfId="22415" xr:uid="{00000000-0005-0000-0000-0000094B0000}"/>
    <cellStyle name="Migliaia 31 3 3 6" xfId="13942" xr:uid="{00000000-0005-0000-0000-00000A4B0000}"/>
    <cellStyle name="Migliaia 31 3 3 6 2" xfId="19760" xr:uid="{00000000-0005-0000-0000-00000B4B0000}"/>
    <cellStyle name="Migliaia 31 3 3 6 3" xfId="25062" xr:uid="{00000000-0005-0000-0000-00000C4B0000}"/>
    <cellStyle name="Migliaia 31 3 3 7" xfId="17109" xr:uid="{00000000-0005-0000-0000-00000D4B0000}"/>
    <cellStyle name="Migliaia 31 3 3 8" xfId="22411" xr:uid="{00000000-0005-0000-0000-00000E4B0000}"/>
    <cellStyle name="Migliaia 31 3 4" xfId="3402" xr:uid="{00000000-0005-0000-0000-00000F4B0000}"/>
    <cellStyle name="Migliaia 31 3 4 2" xfId="12110" xr:uid="{00000000-0005-0000-0000-0000104B0000}"/>
    <cellStyle name="Migliaia 31 3 4 3" xfId="12111" xr:uid="{00000000-0005-0000-0000-0000114B0000}"/>
    <cellStyle name="Migliaia 31 3 4 3 2" xfId="15627" xr:uid="{00000000-0005-0000-0000-0000124B0000}"/>
    <cellStyle name="Migliaia 31 3 4 3 2 2" xfId="20973" xr:uid="{00000000-0005-0000-0000-0000134B0000}"/>
    <cellStyle name="Migliaia 31 3 4 3 2 3" xfId="26275" xr:uid="{00000000-0005-0000-0000-0000144B0000}"/>
    <cellStyle name="Migliaia 31 3 4 3 3" xfId="18322" xr:uid="{00000000-0005-0000-0000-0000154B0000}"/>
    <cellStyle name="Migliaia 31 3 4 3 4" xfId="23624" xr:uid="{00000000-0005-0000-0000-0000164B0000}"/>
    <cellStyle name="Migliaia 31 3 4 4" xfId="13947" xr:uid="{00000000-0005-0000-0000-0000174B0000}"/>
    <cellStyle name="Migliaia 31 3 4 4 2" xfId="19765" xr:uid="{00000000-0005-0000-0000-0000184B0000}"/>
    <cellStyle name="Migliaia 31 3 4 4 3" xfId="25067" xr:uid="{00000000-0005-0000-0000-0000194B0000}"/>
    <cellStyle name="Migliaia 31 3 4 5" xfId="17114" xr:uid="{00000000-0005-0000-0000-00001A4B0000}"/>
    <cellStyle name="Migliaia 31 3 4 6" xfId="22416" xr:uid="{00000000-0005-0000-0000-00001B4B0000}"/>
    <cellStyle name="Migliaia 31 3 5" xfId="3403" xr:uid="{00000000-0005-0000-0000-00001C4B0000}"/>
    <cellStyle name="Migliaia 31 3 5 2" xfId="12112" xr:uid="{00000000-0005-0000-0000-00001D4B0000}"/>
    <cellStyle name="Migliaia 31 3 5 2 2" xfId="15628" xr:uid="{00000000-0005-0000-0000-00001E4B0000}"/>
    <cellStyle name="Migliaia 31 3 5 2 2 2" xfId="20974" xr:uid="{00000000-0005-0000-0000-00001F4B0000}"/>
    <cellStyle name="Migliaia 31 3 5 2 2 3" xfId="26276" xr:uid="{00000000-0005-0000-0000-0000204B0000}"/>
    <cellStyle name="Migliaia 31 3 5 2 3" xfId="18323" xr:uid="{00000000-0005-0000-0000-0000214B0000}"/>
    <cellStyle name="Migliaia 31 3 5 2 4" xfId="23625" xr:uid="{00000000-0005-0000-0000-0000224B0000}"/>
    <cellStyle name="Migliaia 31 3 5 3" xfId="13948" xr:uid="{00000000-0005-0000-0000-0000234B0000}"/>
    <cellStyle name="Migliaia 31 3 5 3 2" xfId="19766" xr:uid="{00000000-0005-0000-0000-0000244B0000}"/>
    <cellStyle name="Migliaia 31 3 5 3 3" xfId="25068" xr:uid="{00000000-0005-0000-0000-0000254B0000}"/>
    <cellStyle name="Migliaia 31 3 5 4" xfId="17115" xr:uid="{00000000-0005-0000-0000-0000264B0000}"/>
    <cellStyle name="Migliaia 31 3 5 5" xfId="22417" xr:uid="{00000000-0005-0000-0000-0000274B0000}"/>
    <cellStyle name="Migliaia 31 3 6" xfId="3404" xr:uid="{00000000-0005-0000-0000-0000284B0000}"/>
    <cellStyle name="Migliaia 31 3 6 2" xfId="13949" xr:uid="{00000000-0005-0000-0000-0000294B0000}"/>
    <cellStyle name="Migliaia 31 3 6 2 2" xfId="19767" xr:uid="{00000000-0005-0000-0000-00002A4B0000}"/>
    <cellStyle name="Migliaia 31 3 6 2 3" xfId="25069" xr:uid="{00000000-0005-0000-0000-00002B4B0000}"/>
    <cellStyle name="Migliaia 31 3 6 3" xfId="17116" xr:uid="{00000000-0005-0000-0000-00002C4B0000}"/>
    <cellStyle name="Migliaia 31 3 6 4" xfId="22418" xr:uid="{00000000-0005-0000-0000-00002D4B0000}"/>
    <cellStyle name="Migliaia 31 3 7" xfId="3405" xr:uid="{00000000-0005-0000-0000-00002E4B0000}"/>
    <cellStyle name="Migliaia 31 3 7 2" xfId="13950" xr:uid="{00000000-0005-0000-0000-00002F4B0000}"/>
    <cellStyle name="Migliaia 31 3 7 2 2" xfId="19768" xr:uid="{00000000-0005-0000-0000-0000304B0000}"/>
    <cellStyle name="Migliaia 31 3 7 2 3" xfId="25070" xr:uid="{00000000-0005-0000-0000-0000314B0000}"/>
    <cellStyle name="Migliaia 31 3 7 3" xfId="17117" xr:uid="{00000000-0005-0000-0000-0000324B0000}"/>
    <cellStyle name="Migliaia 31 3 7 4" xfId="22419" xr:uid="{00000000-0005-0000-0000-0000334B0000}"/>
    <cellStyle name="Migliaia 31 3 8" xfId="3406" xr:uid="{00000000-0005-0000-0000-0000344B0000}"/>
    <cellStyle name="Migliaia 31 3 8 2" xfId="13951" xr:uid="{00000000-0005-0000-0000-0000354B0000}"/>
    <cellStyle name="Migliaia 31 3 8 2 2" xfId="19769" xr:uid="{00000000-0005-0000-0000-0000364B0000}"/>
    <cellStyle name="Migliaia 31 3 8 2 3" xfId="25071" xr:uid="{00000000-0005-0000-0000-0000374B0000}"/>
    <cellStyle name="Migliaia 31 3 8 3" xfId="17118" xr:uid="{00000000-0005-0000-0000-0000384B0000}"/>
    <cellStyle name="Migliaia 31 3 8 4" xfId="22420" xr:uid="{00000000-0005-0000-0000-0000394B0000}"/>
    <cellStyle name="Migliaia 31 4" xfId="3407" xr:uid="{00000000-0005-0000-0000-00003A4B0000}"/>
    <cellStyle name="Migliaia 31 4 2" xfId="3408" xr:uid="{00000000-0005-0000-0000-00003B4B0000}"/>
    <cellStyle name="Migliaia 31 4 2 2" xfId="3409" xr:uid="{00000000-0005-0000-0000-00003C4B0000}"/>
    <cellStyle name="Migliaia 31 4 2 2 2" xfId="13952" xr:uid="{00000000-0005-0000-0000-00003D4B0000}"/>
    <cellStyle name="Migliaia 31 4 2 2 2 2" xfId="19770" xr:uid="{00000000-0005-0000-0000-00003E4B0000}"/>
    <cellStyle name="Migliaia 31 4 2 2 2 3" xfId="25072" xr:uid="{00000000-0005-0000-0000-00003F4B0000}"/>
    <cellStyle name="Migliaia 31 4 2 2 3" xfId="17119" xr:uid="{00000000-0005-0000-0000-0000404B0000}"/>
    <cellStyle name="Migliaia 31 4 2 2 4" xfId="22421" xr:uid="{00000000-0005-0000-0000-0000414B0000}"/>
    <cellStyle name="Migliaia 31 4 2 3" xfId="3410" xr:uid="{00000000-0005-0000-0000-0000424B0000}"/>
    <cellStyle name="Migliaia 31 4 2 3 2" xfId="13953" xr:uid="{00000000-0005-0000-0000-0000434B0000}"/>
    <cellStyle name="Migliaia 31 4 2 3 2 2" xfId="19771" xr:uid="{00000000-0005-0000-0000-0000444B0000}"/>
    <cellStyle name="Migliaia 31 4 2 3 2 3" xfId="25073" xr:uid="{00000000-0005-0000-0000-0000454B0000}"/>
    <cellStyle name="Migliaia 31 4 2 3 3" xfId="17120" xr:uid="{00000000-0005-0000-0000-0000464B0000}"/>
    <cellStyle name="Migliaia 31 4 2 3 4" xfId="22422" xr:uid="{00000000-0005-0000-0000-0000474B0000}"/>
    <cellStyle name="Migliaia 31 4 3" xfId="3411" xr:uid="{00000000-0005-0000-0000-0000484B0000}"/>
    <cellStyle name="Migliaia 31 4 3 2" xfId="13954" xr:uid="{00000000-0005-0000-0000-0000494B0000}"/>
    <cellStyle name="Migliaia 31 4 3 2 2" xfId="19772" xr:uid="{00000000-0005-0000-0000-00004A4B0000}"/>
    <cellStyle name="Migliaia 31 4 3 2 3" xfId="25074" xr:uid="{00000000-0005-0000-0000-00004B4B0000}"/>
    <cellStyle name="Migliaia 31 4 3 3" xfId="17121" xr:uid="{00000000-0005-0000-0000-00004C4B0000}"/>
    <cellStyle name="Migliaia 31 4 3 4" xfId="22423" xr:uid="{00000000-0005-0000-0000-00004D4B0000}"/>
    <cellStyle name="Migliaia 31 4 4" xfId="3412" xr:uid="{00000000-0005-0000-0000-00004E4B0000}"/>
    <cellStyle name="Migliaia 31 4 4 2" xfId="13955" xr:uid="{00000000-0005-0000-0000-00004F4B0000}"/>
    <cellStyle name="Migliaia 31 4 4 2 2" xfId="19773" xr:uid="{00000000-0005-0000-0000-0000504B0000}"/>
    <cellStyle name="Migliaia 31 4 4 2 3" xfId="25075" xr:uid="{00000000-0005-0000-0000-0000514B0000}"/>
    <cellStyle name="Migliaia 31 4 4 3" xfId="17122" xr:uid="{00000000-0005-0000-0000-0000524B0000}"/>
    <cellStyle name="Migliaia 31 4 4 4" xfId="22424" xr:uid="{00000000-0005-0000-0000-0000534B0000}"/>
    <cellStyle name="Migliaia 31 4 5" xfId="3413" xr:uid="{00000000-0005-0000-0000-0000544B0000}"/>
    <cellStyle name="Migliaia 31 4 5 2" xfId="13956" xr:uid="{00000000-0005-0000-0000-0000554B0000}"/>
    <cellStyle name="Migliaia 31 4 5 2 2" xfId="19774" xr:uid="{00000000-0005-0000-0000-0000564B0000}"/>
    <cellStyle name="Migliaia 31 4 5 2 3" xfId="25076" xr:uid="{00000000-0005-0000-0000-0000574B0000}"/>
    <cellStyle name="Migliaia 31 4 5 3" xfId="17123" xr:uid="{00000000-0005-0000-0000-0000584B0000}"/>
    <cellStyle name="Migliaia 31 4 5 4" xfId="22425" xr:uid="{00000000-0005-0000-0000-0000594B0000}"/>
    <cellStyle name="Migliaia 31 4 6" xfId="3414" xr:uid="{00000000-0005-0000-0000-00005A4B0000}"/>
    <cellStyle name="Migliaia 31 4 6 2" xfId="13957" xr:uid="{00000000-0005-0000-0000-00005B4B0000}"/>
    <cellStyle name="Migliaia 31 4 6 2 2" xfId="19775" xr:uid="{00000000-0005-0000-0000-00005C4B0000}"/>
    <cellStyle name="Migliaia 31 4 6 2 3" xfId="25077" xr:uid="{00000000-0005-0000-0000-00005D4B0000}"/>
    <cellStyle name="Migliaia 31 4 6 3" xfId="17124" xr:uid="{00000000-0005-0000-0000-00005E4B0000}"/>
    <cellStyle name="Migliaia 31 4 6 4" xfId="22426" xr:uid="{00000000-0005-0000-0000-00005F4B0000}"/>
    <cellStyle name="Migliaia 31 4 7" xfId="3415" xr:uid="{00000000-0005-0000-0000-0000604B0000}"/>
    <cellStyle name="Migliaia 31 4 7 2" xfId="13958" xr:uid="{00000000-0005-0000-0000-0000614B0000}"/>
    <cellStyle name="Migliaia 31 4 7 2 2" xfId="19776" xr:uid="{00000000-0005-0000-0000-0000624B0000}"/>
    <cellStyle name="Migliaia 31 4 7 2 3" xfId="25078" xr:uid="{00000000-0005-0000-0000-0000634B0000}"/>
    <cellStyle name="Migliaia 31 4 7 3" xfId="17125" xr:uid="{00000000-0005-0000-0000-0000644B0000}"/>
    <cellStyle name="Migliaia 31 4 7 4" xfId="22427" xr:uid="{00000000-0005-0000-0000-0000654B0000}"/>
    <cellStyle name="Migliaia 31 5" xfId="3416" xr:uid="{00000000-0005-0000-0000-0000664B0000}"/>
    <cellStyle name="Migliaia 31 5 2" xfId="3417" xr:uid="{00000000-0005-0000-0000-0000674B0000}"/>
    <cellStyle name="Migliaia 31 5 2 2" xfId="13959" xr:uid="{00000000-0005-0000-0000-0000684B0000}"/>
    <cellStyle name="Migliaia 31 5 2 2 2" xfId="19777" xr:uid="{00000000-0005-0000-0000-0000694B0000}"/>
    <cellStyle name="Migliaia 31 5 2 2 3" xfId="25079" xr:uid="{00000000-0005-0000-0000-00006A4B0000}"/>
    <cellStyle name="Migliaia 31 5 2 3" xfId="17126" xr:uid="{00000000-0005-0000-0000-00006B4B0000}"/>
    <cellStyle name="Migliaia 31 5 2 4" xfId="22428" xr:uid="{00000000-0005-0000-0000-00006C4B0000}"/>
    <cellStyle name="Migliaia 31 5 3" xfId="3418" xr:uid="{00000000-0005-0000-0000-00006D4B0000}"/>
    <cellStyle name="Migliaia 31 5 3 2" xfId="13960" xr:uid="{00000000-0005-0000-0000-00006E4B0000}"/>
    <cellStyle name="Migliaia 31 5 3 2 2" xfId="19778" xr:uid="{00000000-0005-0000-0000-00006F4B0000}"/>
    <cellStyle name="Migliaia 31 5 3 2 3" xfId="25080" xr:uid="{00000000-0005-0000-0000-0000704B0000}"/>
    <cellStyle name="Migliaia 31 5 3 3" xfId="17127" xr:uid="{00000000-0005-0000-0000-0000714B0000}"/>
    <cellStyle name="Migliaia 31 5 3 4" xfId="22429" xr:uid="{00000000-0005-0000-0000-0000724B0000}"/>
    <cellStyle name="Migliaia 31 5 4" xfId="3419" xr:uid="{00000000-0005-0000-0000-0000734B0000}"/>
    <cellStyle name="Migliaia 31 5 4 2" xfId="13961" xr:uid="{00000000-0005-0000-0000-0000744B0000}"/>
    <cellStyle name="Migliaia 31 5 4 2 2" xfId="19779" xr:uid="{00000000-0005-0000-0000-0000754B0000}"/>
    <cellStyle name="Migliaia 31 5 4 2 3" xfId="25081" xr:uid="{00000000-0005-0000-0000-0000764B0000}"/>
    <cellStyle name="Migliaia 31 5 4 3" xfId="17128" xr:uid="{00000000-0005-0000-0000-0000774B0000}"/>
    <cellStyle name="Migliaia 31 5 4 4" xfId="22430" xr:uid="{00000000-0005-0000-0000-0000784B0000}"/>
    <cellStyle name="Migliaia 31 5 5" xfId="3420" xr:uid="{00000000-0005-0000-0000-0000794B0000}"/>
    <cellStyle name="Migliaia 31 5 5 2" xfId="13962" xr:uid="{00000000-0005-0000-0000-00007A4B0000}"/>
    <cellStyle name="Migliaia 31 5 5 2 2" xfId="19780" xr:uid="{00000000-0005-0000-0000-00007B4B0000}"/>
    <cellStyle name="Migliaia 31 5 5 2 3" xfId="25082" xr:uid="{00000000-0005-0000-0000-00007C4B0000}"/>
    <cellStyle name="Migliaia 31 5 5 3" xfId="17129" xr:uid="{00000000-0005-0000-0000-00007D4B0000}"/>
    <cellStyle name="Migliaia 31 5 5 4" xfId="22431" xr:uid="{00000000-0005-0000-0000-00007E4B0000}"/>
    <cellStyle name="Migliaia 31 5 6" xfId="3421" xr:uid="{00000000-0005-0000-0000-00007F4B0000}"/>
    <cellStyle name="Migliaia 31 5 6 2" xfId="13963" xr:uid="{00000000-0005-0000-0000-0000804B0000}"/>
    <cellStyle name="Migliaia 31 5 6 2 2" xfId="19781" xr:uid="{00000000-0005-0000-0000-0000814B0000}"/>
    <cellStyle name="Migliaia 31 5 6 2 3" xfId="25083" xr:uid="{00000000-0005-0000-0000-0000824B0000}"/>
    <cellStyle name="Migliaia 31 5 6 3" xfId="17130" xr:uid="{00000000-0005-0000-0000-0000834B0000}"/>
    <cellStyle name="Migliaia 31 5 6 4" xfId="22432" xr:uid="{00000000-0005-0000-0000-0000844B0000}"/>
    <cellStyle name="Migliaia 31 6" xfId="3422" xr:uid="{00000000-0005-0000-0000-0000854B0000}"/>
    <cellStyle name="Migliaia 31 6 2" xfId="12113" xr:uid="{00000000-0005-0000-0000-0000864B0000}"/>
    <cellStyle name="Migliaia 31 6 3" xfId="12114" xr:uid="{00000000-0005-0000-0000-0000874B0000}"/>
    <cellStyle name="Migliaia 31 6 3 2" xfId="15629" xr:uid="{00000000-0005-0000-0000-0000884B0000}"/>
    <cellStyle name="Migliaia 31 6 3 2 2" xfId="20975" xr:uid="{00000000-0005-0000-0000-0000894B0000}"/>
    <cellStyle name="Migliaia 31 6 3 2 3" xfId="26277" xr:uid="{00000000-0005-0000-0000-00008A4B0000}"/>
    <cellStyle name="Migliaia 31 6 3 3" xfId="18324" xr:uid="{00000000-0005-0000-0000-00008B4B0000}"/>
    <cellStyle name="Migliaia 31 6 3 4" xfId="23626" xr:uid="{00000000-0005-0000-0000-00008C4B0000}"/>
    <cellStyle name="Migliaia 31 6 4" xfId="13964" xr:uid="{00000000-0005-0000-0000-00008D4B0000}"/>
    <cellStyle name="Migliaia 31 6 4 2" xfId="19782" xr:uid="{00000000-0005-0000-0000-00008E4B0000}"/>
    <cellStyle name="Migliaia 31 6 4 3" xfId="25084" xr:uid="{00000000-0005-0000-0000-00008F4B0000}"/>
    <cellStyle name="Migliaia 31 6 5" xfId="17131" xr:uid="{00000000-0005-0000-0000-0000904B0000}"/>
    <cellStyle name="Migliaia 31 6 6" xfId="22433" xr:uid="{00000000-0005-0000-0000-0000914B0000}"/>
    <cellStyle name="Migliaia 31 7" xfId="3423" xr:uid="{00000000-0005-0000-0000-0000924B0000}"/>
    <cellStyle name="Migliaia 31 7 2" xfId="12115" xr:uid="{00000000-0005-0000-0000-0000934B0000}"/>
    <cellStyle name="Migliaia 31 7 2 2" xfId="15630" xr:uid="{00000000-0005-0000-0000-0000944B0000}"/>
    <cellStyle name="Migliaia 31 7 2 2 2" xfId="20976" xr:uid="{00000000-0005-0000-0000-0000954B0000}"/>
    <cellStyle name="Migliaia 31 7 2 2 3" xfId="26278" xr:uid="{00000000-0005-0000-0000-0000964B0000}"/>
    <cellStyle name="Migliaia 31 7 2 3" xfId="18325" xr:uid="{00000000-0005-0000-0000-0000974B0000}"/>
    <cellStyle name="Migliaia 31 7 2 4" xfId="23627" xr:uid="{00000000-0005-0000-0000-0000984B0000}"/>
    <cellStyle name="Migliaia 31 7 3" xfId="13965" xr:uid="{00000000-0005-0000-0000-0000994B0000}"/>
    <cellStyle name="Migliaia 31 7 3 2" xfId="19783" xr:uid="{00000000-0005-0000-0000-00009A4B0000}"/>
    <cellStyle name="Migliaia 31 7 3 3" xfId="25085" xr:uid="{00000000-0005-0000-0000-00009B4B0000}"/>
    <cellStyle name="Migliaia 31 7 4" xfId="17132" xr:uid="{00000000-0005-0000-0000-00009C4B0000}"/>
    <cellStyle name="Migliaia 31 7 5" xfId="22434" xr:uid="{00000000-0005-0000-0000-00009D4B0000}"/>
    <cellStyle name="Migliaia 31 8" xfId="3424" xr:uid="{00000000-0005-0000-0000-00009E4B0000}"/>
    <cellStyle name="Migliaia 31 8 2" xfId="12116" xr:uid="{00000000-0005-0000-0000-00009F4B0000}"/>
    <cellStyle name="Migliaia 31 8 2 2" xfId="15631" xr:uid="{00000000-0005-0000-0000-0000A04B0000}"/>
    <cellStyle name="Migliaia 31 8 2 2 2" xfId="20977" xr:uid="{00000000-0005-0000-0000-0000A14B0000}"/>
    <cellStyle name="Migliaia 31 8 2 2 3" xfId="26279" xr:uid="{00000000-0005-0000-0000-0000A24B0000}"/>
    <cellStyle name="Migliaia 31 8 2 3" xfId="18326" xr:uid="{00000000-0005-0000-0000-0000A34B0000}"/>
    <cellStyle name="Migliaia 31 8 2 4" xfId="23628" xr:uid="{00000000-0005-0000-0000-0000A44B0000}"/>
    <cellStyle name="Migliaia 31 8 3" xfId="13966" xr:uid="{00000000-0005-0000-0000-0000A54B0000}"/>
    <cellStyle name="Migliaia 31 8 3 2" xfId="19784" xr:uid="{00000000-0005-0000-0000-0000A64B0000}"/>
    <cellStyle name="Migliaia 31 8 3 3" xfId="25086" xr:uid="{00000000-0005-0000-0000-0000A74B0000}"/>
    <cellStyle name="Migliaia 31 8 4" xfId="17133" xr:uid="{00000000-0005-0000-0000-0000A84B0000}"/>
    <cellStyle name="Migliaia 31 8 5" xfId="22435" xr:uid="{00000000-0005-0000-0000-0000A94B0000}"/>
    <cellStyle name="Migliaia 31 9" xfId="3425" xr:uid="{00000000-0005-0000-0000-0000AA4B0000}"/>
    <cellStyle name="Migliaia 31 9 2" xfId="13967" xr:uid="{00000000-0005-0000-0000-0000AB4B0000}"/>
    <cellStyle name="Migliaia 31 9 2 2" xfId="19785" xr:uid="{00000000-0005-0000-0000-0000AC4B0000}"/>
    <cellStyle name="Migliaia 31 9 2 3" xfId="25087" xr:uid="{00000000-0005-0000-0000-0000AD4B0000}"/>
    <cellStyle name="Migliaia 31 9 3" xfId="17134" xr:uid="{00000000-0005-0000-0000-0000AE4B0000}"/>
    <cellStyle name="Migliaia 31 9 4" xfId="22436" xr:uid="{00000000-0005-0000-0000-0000AF4B0000}"/>
    <cellStyle name="Migliaia 32" xfId="297" xr:uid="{00000000-0005-0000-0000-0000B04B0000}"/>
    <cellStyle name="Migliaia 32 10" xfId="13968" xr:uid="{00000000-0005-0000-0000-0000B14B0000}"/>
    <cellStyle name="Migliaia 32 10 2" xfId="19786" xr:uid="{00000000-0005-0000-0000-0000B24B0000}"/>
    <cellStyle name="Migliaia 32 10 3" xfId="25088" xr:uid="{00000000-0005-0000-0000-0000B34B0000}"/>
    <cellStyle name="Migliaia 32 11" xfId="17135" xr:uid="{00000000-0005-0000-0000-0000B44B0000}"/>
    <cellStyle name="Migliaia 32 12" xfId="22437" xr:uid="{00000000-0005-0000-0000-0000B54B0000}"/>
    <cellStyle name="Migliaia 32 13" xfId="3426" xr:uid="{00000000-0005-0000-0000-0000B64B0000}"/>
    <cellStyle name="Migliaia 32 2" xfId="298" xr:uid="{00000000-0005-0000-0000-0000B74B0000}"/>
    <cellStyle name="Migliaia 32 2 2" xfId="3428" xr:uid="{00000000-0005-0000-0000-0000B84B0000}"/>
    <cellStyle name="Migliaia 32 2 2 2" xfId="3429" xr:uid="{00000000-0005-0000-0000-0000B94B0000}"/>
    <cellStyle name="Migliaia 32 2 2 2 2" xfId="13969" xr:uid="{00000000-0005-0000-0000-0000BA4B0000}"/>
    <cellStyle name="Migliaia 32 2 2 2 2 2" xfId="19787" xr:uid="{00000000-0005-0000-0000-0000BB4B0000}"/>
    <cellStyle name="Migliaia 32 2 2 2 2 3" xfId="25089" xr:uid="{00000000-0005-0000-0000-0000BC4B0000}"/>
    <cellStyle name="Migliaia 32 2 2 2 3" xfId="17136" xr:uid="{00000000-0005-0000-0000-0000BD4B0000}"/>
    <cellStyle name="Migliaia 32 2 2 2 4" xfId="22438" xr:uid="{00000000-0005-0000-0000-0000BE4B0000}"/>
    <cellStyle name="Migliaia 32 2 2 3" xfId="12117" xr:uid="{00000000-0005-0000-0000-0000BF4B0000}"/>
    <cellStyle name="Migliaia 32 2 2 3 2" xfId="15632" xr:uid="{00000000-0005-0000-0000-0000C04B0000}"/>
    <cellStyle name="Migliaia 32 2 2 3 2 2" xfId="20978" xr:uid="{00000000-0005-0000-0000-0000C14B0000}"/>
    <cellStyle name="Migliaia 32 2 2 3 2 3" xfId="26280" xr:uid="{00000000-0005-0000-0000-0000C24B0000}"/>
    <cellStyle name="Migliaia 32 2 2 3 3" xfId="18327" xr:uid="{00000000-0005-0000-0000-0000C34B0000}"/>
    <cellStyle name="Migliaia 32 2 2 3 4" xfId="23629" xr:uid="{00000000-0005-0000-0000-0000C44B0000}"/>
    <cellStyle name="Migliaia 32 2 3" xfId="3430" xr:uid="{00000000-0005-0000-0000-0000C54B0000}"/>
    <cellStyle name="Migliaia 32 2 3 2" xfId="12118" xr:uid="{00000000-0005-0000-0000-0000C64B0000}"/>
    <cellStyle name="Migliaia 32 2 3 2 2" xfId="15633" xr:uid="{00000000-0005-0000-0000-0000C74B0000}"/>
    <cellStyle name="Migliaia 32 2 3 2 2 2" xfId="20979" xr:uid="{00000000-0005-0000-0000-0000C84B0000}"/>
    <cellStyle name="Migliaia 32 2 3 2 2 3" xfId="26281" xr:uid="{00000000-0005-0000-0000-0000C94B0000}"/>
    <cellStyle name="Migliaia 32 2 3 2 3" xfId="18328" xr:uid="{00000000-0005-0000-0000-0000CA4B0000}"/>
    <cellStyle name="Migliaia 32 2 3 2 4" xfId="23630" xr:uid="{00000000-0005-0000-0000-0000CB4B0000}"/>
    <cellStyle name="Migliaia 32 2 3 3" xfId="13970" xr:uid="{00000000-0005-0000-0000-0000CC4B0000}"/>
    <cellStyle name="Migliaia 32 2 3 3 2" xfId="19788" xr:uid="{00000000-0005-0000-0000-0000CD4B0000}"/>
    <cellStyle name="Migliaia 32 2 3 3 3" xfId="25090" xr:uid="{00000000-0005-0000-0000-0000CE4B0000}"/>
    <cellStyle name="Migliaia 32 2 3 4" xfId="17137" xr:uid="{00000000-0005-0000-0000-0000CF4B0000}"/>
    <cellStyle name="Migliaia 32 2 3 5" xfId="22439" xr:uid="{00000000-0005-0000-0000-0000D04B0000}"/>
    <cellStyle name="Migliaia 32 2 4" xfId="3431" xr:uid="{00000000-0005-0000-0000-0000D14B0000}"/>
    <cellStyle name="Migliaia 32 2 4 2" xfId="13971" xr:uid="{00000000-0005-0000-0000-0000D24B0000}"/>
    <cellStyle name="Migliaia 32 2 4 2 2" xfId="19789" xr:uid="{00000000-0005-0000-0000-0000D34B0000}"/>
    <cellStyle name="Migliaia 32 2 4 2 3" xfId="25091" xr:uid="{00000000-0005-0000-0000-0000D44B0000}"/>
    <cellStyle name="Migliaia 32 2 4 3" xfId="17138" xr:uid="{00000000-0005-0000-0000-0000D54B0000}"/>
    <cellStyle name="Migliaia 32 2 4 4" xfId="22440" xr:uid="{00000000-0005-0000-0000-0000D64B0000}"/>
    <cellStyle name="Migliaia 32 2 5" xfId="3432" xr:uid="{00000000-0005-0000-0000-0000D74B0000}"/>
    <cellStyle name="Migliaia 32 2 5 2" xfId="13972" xr:uid="{00000000-0005-0000-0000-0000D84B0000}"/>
    <cellStyle name="Migliaia 32 2 5 2 2" xfId="19790" xr:uid="{00000000-0005-0000-0000-0000D94B0000}"/>
    <cellStyle name="Migliaia 32 2 5 2 3" xfId="25092" xr:uid="{00000000-0005-0000-0000-0000DA4B0000}"/>
    <cellStyle name="Migliaia 32 2 5 3" xfId="17139" xr:uid="{00000000-0005-0000-0000-0000DB4B0000}"/>
    <cellStyle name="Migliaia 32 2 5 4" xfId="22441" xr:uid="{00000000-0005-0000-0000-0000DC4B0000}"/>
    <cellStyle name="Migliaia 32 2 6" xfId="3433" xr:uid="{00000000-0005-0000-0000-0000DD4B0000}"/>
    <cellStyle name="Migliaia 32 2 6 2" xfId="13973" xr:uid="{00000000-0005-0000-0000-0000DE4B0000}"/>
    <cellStyle name="Migliaia 32 2 6 2 2" xfId="19791" xr:uid="{00000000-0005-0000-0000-0000DF4B0000}"/>
    <cellStyle name="Migliaia 32 2 6 2 3" xfId="25093" xr:uid="{00000000-0005-0000-0000-0000E04B0000}"/>
    <cellStyle name="Migliaia 32 2 6 3" xfId="17140" xr:uid="{00000000-0005-0000-0000-0000E14B0000}"/>
    <cellStyle name="Migliaia 32 2 6 4" xfId="22442" xr:uid="{00000000-0005-0000-0000-0000E24B0000}"/>
    <cellStyle name="Migliaia 32 2 7" xfId="3427" xr:uid="{00000000-0005-0000-0000-0000E34B0000}"/>
    <cellStyle name="Migliaia 32 3" xfId="3434" xr:uid="{00000000-0005-0000-0000-0000E44B0000}"/>
    <cellStyle name="Migliaia 32 3 2" xfId="3435" xr:uid="{00000000-0005-0000-0000-0000E54B0000}"/>
    <cellStyle name="Migliaia 32 3 2 2" xfId="3436" xr:uid="{00000000-0005-0000-0000-0000E64B0000}"/>
    <cellStyle name="Migliaia 32 3 2 2 2" xfId="3437" xr:uid="{00000000-0005-0000-0000-0000E74B0000}"/>
    <cellStyle name="Migliaia 32 3 2 2 2 2" xfId="13974" xr:uid="{00000000-0005-0000-0000-0000E84B0000}"/>
    <cellStyle name="Migliaia 32 3 2 2 2 2 2" xfId="19792" xr:uid="{00000000-0005-0000-0000-0000E94B0000}"/>
    <cellStyle name="Migliaia 32 3 2 2 2 2 3" xfId="25094" xr:uid="{00000000-0005-0000-0000-0000EA4B0000}"/>
    <cellStyle name="Migliaia 32 3 2 2 2 3" xfId="17141" xr:uid="{00000000-0005-0000-0000-0000EB4B0000}"/>
    <cellStyle name="Migliaia 32 3 2 2 2 4" xfId="22443" xr:uid="{00000000-0005-0000-0000-0000EC4B0000}"/>
    <cellStyle name="Migliaia 32 3 2 3" xfId="3438" xr:uid="{00000000-0005-0000-0000-0000ED4B0000}"/>
    <cellStyle name="Migliaia 32 3 2 3 2" xfId="13975" xr:uid="{00000000-0005-0000-0000-0000EE4B0000}"/>
    <cellStyle name="Migliaia 32 3 2 3 2 2" xfId="19793" xr:uid="{00000000-0005-0000-0000-0000EF4B0000}"/>
    <cellStyle name="Migliaia 32 3 2 3 2 3" xfId="25095" xr:uid="{00000000-0005-0000-0000-0000F04B0000}"/>
    <cellStyle name="Migliaia 32 3 2 3 3" xfId="17142" xr:uid="{00000000-0005-0000-0000-0000F14B0000}"/>
    <cellStyle name="Migliaia 32 3 2 3 4" xfId="22444" xr:uid="{00000000-0005-0000-0000-0000F24B0000}"/>
    <cellStyle name="Migliaia 32 3 2 4" xfId="3439" xr:uid="{00000000-0005-0000-0000-0000F34B0000}"/>
    <cellStyle name="Migliaia 32 3 2 4 2" xfId="13976" xr:uid="{00000000-0005-0000-0000-0000F44B0000}"/>
    <cellStyle name="Migliaia 32 3 2 4 2 2" xfId="19794" xr:uid="{00000000-0005-0000-0000-0000F54B0000}"/>
    <cellStyle name="Migliaia 32 3 2 4 2 3" xfId="25096" xr:uid="{00000000-0005-0000-0000-0000F64B0000}"/>
    <cellStyle name="Migliaia 32 3 2 4 3" xfId="17143" xr:uid="{00000000-0005-0000-0000-0000F74B0000}"/>
    <cellStyle name="Migliaia 32 3 2 4 4" xfId="22445" xr:uid="{00000000-0005-0000-0000-0000F84B0000}"/>
    <cellStyle name="Migliaia 32 3 2 5" xfId="3440" xr:uid="{00000000-0005-0000-0000-0000F94B0000}"/>
    <cellStyle name="Migliaia 32 3 2 5 2" xfId="13977" xr:uid="{00000000-0005-0000-0000-0000FA4B0000}"/>
    <cellStyle name="Migliaia 32 3 2 5 2 2" xfId="19795" xr:uid="{00000000-0005-0000-0000-0000FB4B0000}"/>
    <cellStyle name="Migliaia 32 3 2 5 2 3" xfId="25097" xr:uid="{00000000-0005-0000-0000-0000FC4B0000}"/>
    <cellStyle name="Migliaia 32 3 2 5 3" xfId="17144" xr:uid="{00000000-0005-0000-0000-0000FD4B0000}"/>
    <cellStyle name="Migliaia 32 3 2 5 4" xfId="22446" xr:uid="{00000000-0005-0000-0000-0000FE4B0000}"/>
    <cellStyle name="Migliaia 32 3 2 6" xfId="3441" xr:uid="{00000000-0005-0000-0000-0000FF4B0000}"/>
    <cellStyle name="Migliaia 32 3 2 6 2" xfId="13978" xr:uid="{00000000-0005-0000-0000-0000004C0000}"/>
    <cellStyle name="Migliaia 32 3 2 6 2 2" xfId="19796" xr:uid="{00000000-0005-0000-0000-0000014C0000}"/>
    <cellStyle name="Migliaia 32 3 2 6 2 3" xfId="25098" xr:uid="{00000000-0005-0000-0000-0000024C0000}"/>
    <cellStyle name="Migliaia 32 3 2 6 3" xfId="17145" xr:uid="{00000000-0005-0000-0000-0000034C0000}"/>
    <cellStyle name="Migliaia 32 3 2 6 4" xfId="22447" xr:uid="{00000000-0005-0000-0000-0000044C0000}"/>
    <cellStyle name="Migliaia 32 3 3" xfId="3442" xr:uid="{00000000-0005-0000-0000-0000054C0000}"/>
    <cellStyle name="Migliaia 32 3 3 2" xfId="3443" xr:uid="{00000000-0005-0000-0000-0000064C0000}"/>
    <cellStyle name="Migliaia 32 3 3 2 2" xfId="13980" xr:uid="{00000000-0005-0000-0000-0000074C0000}"/>
    <cellStyle name="Migliaia 32 3 3 2 2 2" xfId="19798" xr:uid="{00000000-0005-0000-0000-0000084C0000}"/>
    <cellStyle name="Migliaia 32 3 3 2 2 3" xfId="25100" xr:uid="{00000000-0005-0000-0000-0000094C0000}"/>
    <cellStyle name="Migliaia 32 3 3 2 3" xfId="17147" xr:uid="{00000000-0005-0000-0000-00000A4C0000}"/>
    <cellStyle name="Migliaia 32 3 3 2 4" xfId="22449" xr:uid="{00000000-0005-0000-0000-00000B4C0000}"/>
    <cellStyle name="Migliaia 32 3 3 3" xfId="3444" xr:uid="{00000000-0005-0000-0000-00000C4C0000}"/>
    <cellStyle name="Migliaia 32 3 3 3 2" xfId="13981" xr:uid="{00000000-0005-0000-0000-00000D4C0000}"/>
    <cellStyle name="Migliaia 32 3 3 3 2 2" xfId="19799" xr:uid="{00000000-0005-0000-0000-00000E4C0000}"/>
    <cellStyle name="Migliaia 32 3 3 3 2 3" xfId="25101" xr:uid="{00000000-0005-0000-0000-00000F4C0000}"/>
    <cellStyle name="Migliaia 32 3 3 3 3" xfId="17148" xr:uid="{00000000-0005-0000-0000-0000104C0000}"/>
    <cellStyle name="Migliaia 32 3 3 3 4" xfId="22450" xr:uid="{00000000-0005-0000-0000-0000114C0000}"/>
    <cellStyle name="Migliaia 32 3 3 4" xfId="3445" xr:uid="{00000000-0005-0000-0000-0000124C0000}"/>
    <cellStyle name="Migliaia 32 3 3 4 2" xfId="13982" xr:uid="{00000000-0005-0000-0000-0000134C0000}"/>
    <cellStyle name="Migliaia 32 3 3 4 2 2" xfId="19800" xr:uid="{00000000-0005-0000-0000-0000144C0000}"/>
    <cellStyle name="Migliaia 32 3 3 4 2 3" xfId="25102" xr:uid="{00000000-0005-0000-0000-0000154C0000}"/>
    <cellStyle name="Migliaia 32 3 3 4 3" xfId="17149" xr:uid="{00000000-0005-0000-0000-0000164C0000}"/>
    <cellStyle name="Migliaia 32 3 3 4 4" xfId="22451" xr:uid="{00000000-0005-0000-0000-0000174C0000}"/>
    <cellStyle name="Migliaia 32 3 3 5" xfId="3446" xr:uid="{00000000-0005-0000-0000-0000184C0000}"/>
    <cellStyle name="Migliaia 32 3 3 5 2" xfId="13983" xr:uid="{00000000-0005-0000-0000-0000194C0000}"/>
    <cellStyle name="Migliaia 32 3 3 5 2 2" xfId="19801" xr:uid="{00000000-0005-0000-0000-00001A4C0000}"/>
    <cellStyle name="Migliaia 32 3 3 5 2 3" xfId="25103" xr:uid="{00000000-0005-0000-0000-00001B4C0000}"/>
    <cellStyle name="Migliaia 32 3 3 5 3" xfId="17150" xr:uid="{00000000-0005-0000-0000-00001C4C0000}"/>
    <cellStyle name="Migliaia 32 3 3 5 4" xfId="22452" xr:uid="{00000000-0005-0000-0000-00001D4C0000}"/>
    <cellStyle name="Migliaia 32 3 3 6" xfId="13979" xr:uid="{00000000-0005-0000-0000-00001E4C0000}"/>
    <cellStyle name="Migliaia 32 3 3 6 2" xfId="19797" xr:uid="{00000000-0005-0000-0000-00001F4C0000}"/>
    <cellStyle name="Migliaia 32 3 3 6 3" xfId="25099" xr:uid="{00000000-0005-0000-0000-0000204C0000}"/>
    <cellStyle name="Migliaia 32 3 3 7" xfId="17146" xr:uid="{00000000-0005-0000-0000-0000214C0000}"/>
    <cellStyle name="Migliaia 32 3 3 8" xfId="22448" xr:uid="{00000000-0005-0000-0000-0000224C0000}"/>
    <cellStyle name="Migliaia 32 3 4" xfId="3447" xr:uid="{00000000-0005-0000-0000-0000234C0000}"/>
    <cellStyle name="Migliaia 32 3 4 2" xfId="12119" xr:uid="{00000000-0005-0000-0000-0000244C0000}"/>
    <cellStyle name="Migliaia 32 3 4 3" xfId="12120" xr:uid="{00000000-0005-0000-0000-0000254C0000}"/>
    <cellStyle name="Migliaia 32 3 4 3 2" xfId="15634" xr:uid="{00000000-0005-0000-0000-0000264C0000}"/>
    <cellStyle name="Migliaia 32 3 4 3 2 2" xfId="20980" xr:uid="{00000000-0005-0000-0000-0000274C0000}"/>
    <cellStyle name="Migliaia 32 3 4 3 2 3" xfId="26282" xr:uid="{00000000-0005-0000-0000-0000284C0000}"/>
    <cellStyle name="Migliaia 32 3 4 3 3" xfId="18329" xr:uid="{00000000-0005-0000-0000-0000294C0000}"/>
    <cellStyle name="Migliaia 32 3 4 3 4" xfId="23631" xr:uid="{00000000-0005-0000-0000-00002A4C0000}"/>
    <cellStyle name="Migliaia 32 3 4 4" xfId="13984" xr:uid="{00000000-0005-0000-0000-00002B4C0000}"/>
    <cellStyle name="Migliaia 32 3 4 4 2" xfId="19802" xr:uid="{00000000-0005-0000-0000-00002C4C0000}"/>
    <cellStyle name="Migliaia 32 3 4 4 3" xfId="25104" xr:uid="{00000000-0005-0000-0000-00002D4C0000}"/>
    <cellStyle name="Migliaia 32 3 4 5" xfId="17151" xr:uid="{00000000-0005-0000-0000-00002E4C0000}"/>
    <cellStyle name="Migliaia 32 3 4 6" xfId="22453" xr:uid="{00000000-0005-0000-0000-00002F4C0000}"/>
    <cellStyle name="Migliaia 32 3 5" xfId="3448" xr:uid="{00000000-0005-0000-0000-0000304C0000}"/>
    <cellStyle name="Migliaia 32 3 5 2" xfId="12121" xr:uid="{00000000-0005-0000-0000-0000314C0000}"/>
    <cellStyle name="Migliaia 32 3 5 2 2" xfId="15635" xr:uid="{00000000-0005-0000-0000-0000324C0000}"/>
    <cellStyle name="Migliaia 32 3 5 2 2 2" xfId="20981" xr:uid="{00000000-0005-0000-0000-0000334C0000}"/>
    <cellStyle name="Migliaia 32 3 5 2 2 3" xfId="26283" xr:uid="{00000000-0005-0000-0000-0000344C0000}"/>
    <cellStyle name="Migliaia 32 3 5 2 3" xfId="18330" xr:uid="{00000000-0005-0000-0000-0000354C0000}"/>
    <cellStyle name="Migliaia 32 3 5 2 4" xfId="23632" xr:uid="{00000000-0005-0000-0000-0000364C0000}"/>
    <cellStyle name="Migliaia 32 3 5 3" xfId="13985" xr:uid="{00000000-0005-0000-0000-0000374C0000}"/>
    <cellStyle name="Migliaia 32 3 5 3 2" xfId="19803" xr:uid="{00000000-0005-0000-0000-0000384C0000}"/>
    <cellStyle name="Migliaia 32 3 5 3 3" xfId="25105" xr:uid="{00000000-0005-0000-0000-0000394C0000}"/>
    <cellStyle name="Migliaia 32 3 5 4" xfId="17152" xr:uid="{00000000-0005-0000-0000-00003A4C0000}"/>
    <cellStyle name="Migliaia 32 3 5 5" xfId="22454" xr:uid="{00000000-0005-0000-0000-00003B4C0000}"/>
    <cellStyle name="Migliaia 32 3 6" xfId="3449" xr:uid="{00000000-0005-0000-0000-00003C4C0000}"/>
    <cellStyle name="Migliaia 32 3 6 2" xfId="13986" xr:uid="{00000000-0005-0000-0000-00003D4C0000}"/>
    <cellStyle name="Migliaia 32 3 6 2 2" xfId="19804" xr:uid="{00000000-0005-0000-0000-00003E4C0000}"/>
    <cellStyle name="Migliaia 32 3 6 2 3" xfId="25106" xr:uid="{00000000-0005-0000-0000-00003F4C0000}"/>
    <cellStyle name="Migliaia 32 3 6 3" xfId="17153" xr:uid="{00000000-0005-0000-0000-0000404C0000}"/>
    <cellStyle name="Migliaia 32 3 6 4" xfId="22455" xr:uid="{00000000-0005-0000-0000-0000414C0000}"/>
    <cellStyle name="Migliaia 32 3 7" xfId="3450" xr:uid="{00000000-0005-0000-0000-0000424C0000}"/>
    <cellStyle name="Migliaia 32 3 7 2" xfId="13987" xr:uid="{00000000-0005-0000-0000-0000434C0000}"/>
    <cellStyle name="Migliaia 32 3 7 2 2" xfId="19805" xr:uid="{00000000-0005-0000-0000-0000444C0000}"/>
    <cellStyle name="Migliaia 32 3 7 2 3" xfId="25107" xr:uid="{00000000-0005-0000-0000-0000454C0000}"/>
    <cellStyle name="Migliaia 32 3 7 3" xfId="17154" xr:uid="{00000000-0005-0000-0000-0000464C0000}"/>
    <cellStyle name="Migliaia 32 3 7 4" xfId="22456" xr:uid="{00000000-0005-0000-0000-0000474C0000}"/>
    <cellStyle name="Migliaia 32 3 8" xfId="3451" xr:uid="{00000000-0005-0000-0000-0000484C0000}"/>
    <cellStyle name="Migliaia 32 3 8 2" xfId="13988" xr:uid="{00000000-0005-0000-0000-0000494C0000}"/>
    <cellStyle name="Migliaia 32 3 8 2 2" xfId="19806" xr:uid="{00000000-0005-0000-0000-00004A4C0000}"/>
    <cellStyle name="Migliaia 32 3 8 2 3" xfId="25108" xr:uid="{00000000-0005-0000-0000-00004B4C0000}"/>
    <cellStyle name="Migliaia 32 3 8 3" xfId="17155" xr:uid="{00000000-0005-0000-0000-00004C4C0000}"/>
    <cellStyle name="Migliaia 32 3 8 4" xfId="22457" xr:uid="{00000000-0005-0000-0000-00004D4C0000}"/>
    <cellStyle name="Migliaia 32 4" xfId="3452" xr:uid="{00000000-0005-0000-0000-00004E4C0000}"/>
    <cellStyle name="Migliaia 32 4 2" xfId="3453" xr:uid="{00000000-0005-0000-0000-00004F4C0000}"/>
    <cellStyle name="Migliaia 32 4 2 2" xfId="3454" xr:uid="{00000000-0005-0000-0000-0000504C0000}"/>
    <cellStyle name="Migliaia 32 4 2 2 2" xfId="13989" xr:uid="{00000000-0005-0000-0000-0000514C0000}"/>
    <cellStyle name="Migliaia 32 4 2 2 2 2" xfId="19807" xr:uid="{00000000-0005-0000-0000-0000524C0000}"/>
    <cellStyle name="Migliaia 32 4 2 2 2 3" xfId="25109" xr:uid="{00000000-0005-0000-0000-0000534C0000}"/>
    <cellStyle name="Migliaia 32 4 2 2 3" xfId="17156" xr:uid="{00000000-0005-0000-0000-0000544C0000}"/>
    <cellStyle name="Migliaia 32 4 2 2 4" xfId="22458" xr:uid="{00000000-0005-0000-0000-0000554C0000}"/>
    <cellStyle name="Migliaia 32 4 2 3" xfId="3455" xr:uid="{00000000-0005-0000-0000-0000564C0000}"/>
    <cellStyle name="Migliaia 32 4 2 3 2" xfId="13990" xr:uid="{00000000-0005-0000-0000-0000574C0000}"/>
    <cellStyle name="Migliaia 32 4 2 3 2 2" xfId="19808" xr:uid="{00000000-0005-0000-0000-0000584C0000}"/>
    <cellStyle name="Migliaia 32 4 2 3 2 3" xfId="25110" xr:uid="{00000000-0005-0000-0000-0000594C0000}"/>
    <cellStyle name="Migliaia 32 4 2 3 3" xfId="17157" xr:uid="{00000000-0005-0000-0000-00005A4C0000}"/>
    <cellStyle name="Migliaia 32 4 2 3 4" xfId="22459" xr:uid="{00000000-0005-0000-0000-00005B4C0000}"/>
    <cellStyle name="Migliaia 32 4 3" xfId="3456" xr:uid="{00000000-0005-0000-0000-00005C4C0000}"/>
    <cellStyle name="Migliaia 32 4 3 2" xfId="13991" xr:uid="{00000000-0005-0000-0000-00005D4C0000}"/>
    <cellStyle name="Migliaia 32 4 3 2 2" xfId="19809" xr:uid="{00000000-0005-0000-0000-00005E4C0000}"/>
    <cellStyle name="Migliaia 32 4 3 2 3" xfId="25111" xr:uid="{00000000-0005-0000-0000-00005F4C0000}"/>
    <cellStyle name="Migliaia 32 4 3 3" xfId="17158" xr:uid="{00000000-0005-0000-0000-0000604C0000}"/>
    <cellStyle name="Migliaia 32 4 3 4" xfId="22460" xr:uid="{00000000-0005-0000-0000-0000614C0000}"/>
    <cellStyle name="Migliaia 32 4 4" xfId="3457" xr:uid="{00000000-0005-0000-0000-0000624C0000}"/>
    <cellStyle name="Migliaia 32 4 4 2" xfId="13992" xr:uid="{00000000-0005-0000-0000-0000634C0000}"/>
    <cellStyle name="Migliaia 32 4 4 2 2" xfId="19810" xr:uid="{00000000-0005-0000-0000-0000644C0000}"/>
    <cellStyle name="Migliaia 32 4 4 2 3" xfId="25112" xr:uid="{00000000-0005-0000-0000-0000654C0000}"/>
    <cellStyle name="Migliaia 32 4 4 3" xfId="17159" xr:uid="{00000000-0005-0000-0000-0000664C0000}"/>
    <cellStyle name="Migliaia 32 4 4 4" xfId="22461" xr:uid="{00000000-0005-0000-0000-0000674C0000}"/>
    <cellStyle name="Migliaia 32 4 5" xfId="3458" xr:uid="{00000000-0005-0000-0000-0000684C0000}"/>
    <cellStyle name="Migliaia 32 4 5 2" xfId="13993" xr:uid="{00000000-0005-0000-0000-0000694C0000}"/>
    <cellStyle name="Migliaia 32 4 5 2 2" xfId="19811" xr:uid="{00000000-0005-0000-0000-00006A4C0000}"/>
    <cellStyle name="Migliaia 32 4 5 2 3" xfId="25113" xr:uid="{00000000-0005-0000-0000-00006B4C0000}"/>
    <cellStyle name="Migliaia 32 4 5 3" xfId="17160" xr:uid="{00000000-0005-0000-0000-00006C4C0000}"/>
    <cellStyle name="Migliaia 32 4 5 4" xfId="22462" xr:uid="{00000000-0005-0000-0000-00006D4C0000}"/>
    <cellStyle name="Migliaia 32 4 6" xfId="3459" xr:uid="{00000000-0005-0000-0000-00006E4C0000}"/>
    <cellStyle name="Migliaia 32 4 6 2" xfId="13994" xr:uid="{00000000-0005-0000-0000-00006F4C0000}"/>
    <cellStyle name="Migliaia 32 4 6 2 2" xfId="19812" xr:uid="{00000000-0005-0000-0000-0000704C0000}"/>
    <cellStyle name="Migliaia 32 4 6 2 3" xfId="25114" xr:uid="{00000000-0005-0000-0000-0000714C0000}"/>
    <cellStyle name="Migliaia 32 4 6 3" xfId="17161" xr:uid="{00000000-0005-0000-0000-0000724C0000}"/>
    <cellStyle name="Migliaia 32 4 6 4" xfId="22463" xr:uid="{00000000-0005-0000-0000-0000734C0000}"/>
    <cellStyle name="Migliaia 32 4 7" xfId="3460" xr:uid="{00000000-0005-0000-0000-0000744C0000}"/>
    <cellStyle name="Migliaia 32 4 7 2" xfId="13995" xr:uid="{00000000-0005-0000-0000-0000754C0000}"/>
    <cellStyle name="Migliaia 32 4 7 2 2" xfId="19813" xr:uid="{00000000-0005-0000-0000-0000764C0000}"/>
    <cellStyle name="Migliaia 32 4 7 2 3" xfId="25115" xr:uid="{00000000-0005-0000-0000-0000774C0000}"/>
    <cellStyle name="Migliaia 32 4 7 3" xfId="17162" xr:uid="{00000000-0005-0000-0000-0000784C0000}"/>
    <cellStyle name="Migliaia 32 4 7 4" xfId="22464" xr:uid="{00000000-0005-0000-0000-0000794C0000}"/>
    <cellStyle name="Migliaia 32 5" xfId="3461" xr:uid="{00000000-0005-0000-0000-00007A4C0000}"/>
    <cellStyle name="Migliaia 32 5 2" xfId="3462" xr:uid="{00000000-0005-0000-0000-00007B4C0000}"/>
    <cellStyle name="Migliaia 32 5 2 2" xfId="13996" xr:uid="{00000000-0005-0000-0000-00007C4C0000}"/>
    <cellStyle name="Migliaia 32 5 2 2 2" xfId="19814" xr:uid="{00000000-0005-0000-0000-00007D4C0000}"/>
    <cellStyle name="Migliaia 32 5 2 2 3" xfId="25116" xr:uid="{00000000-0005-0000-0000-00007E4C0000}"/>
    <cellStyle name="Migliaia 32 5 2 3" xfId="17163" xr:uid="{00000000-0005-0000-0000-00007F4C0000}"/>
    <cellStyle name="Migliaia 32 5 2 4" xfId="22465" xr:uid="{00000000-0005-0000-0000-0000804C0000}"/>
    <cellStyle name="Migliaia 32 5 3" xfId="3463" xr:uid="{00000000-0005-0000-0000-0000814C0000}"/>
    <cellStyle name="Migliaia 32 5 3 2" xfId="13997" xr:uid="{00000000-0005-0000-0000-0000824C0000}"/>
    <cellStyle name="Migliaia 32 5 3 2 2" xfId="19815" xr:uid="{00000000-0005-0000-0000-0000834C0000}"/>
    <cellStyle name="Migliaia 32 5 3 2 3" xfId="25117" xr:uid="{00000000-0005-0000-0000-0000844C0000}"/>
    <cellStyle name="Migliaia 32 5 3 3" xfId="17164" xr:uid="{00000000-0005-0000-0000-0000854C0000}"/>
    <cellStyle name="Migliaia 32 5 3 4" xfId="22466" xr:uid="{00000000-0005-0000-0000-0000864C0000}"/>
    <cellStyle name="Migliaia 32 5 4" xfId="3464" xr:uid="{00000000-0005-0000-0000-0000874C0000}"/>
    <cellStyle name="Migliaia 32 5 4 2" xfId="13998" xr:uid="{00000000-0005-0000-0000-0000884C0000}"/>
    <cellStyle name="Migliaia 32 5 4 2 2" xfId="19816" xr:uid="{00000000-0005-0000-0000-0000894C0000}"/>
    <cellStyle name="Migliaia 32 5 4 2 3" xfId="25118" xr:uid="{00000000-0005-0000-0000-00008A4C0000}"/>
    <cellStyle name="Migliaia 32 5 4 3" xfId="17165" xr:uid="{00000000-0005-0000-0000-00008B4C0000}"/>
    <cellStyle name="Migliaia 32 5 4 4" xfId="22467" xr:uid="{00000000-0005-0000-0000-00008C4C0000}"/>
    <cellStyle name="Migliaia 32 5 5" xfId="3465" xr:uid="{00000000-0005-0000-0000-00008D4C0000}"/>
    <cellStyle name="Migliaia 32 5 5 2" xfId="13999" xr:uid="{00000000-0005-0000-0000-00008E4C0000}"/>
    <cellStyle name="Migliaia 32 5 5 2 2" xfId="19817" xr:uid="{00000000-0005-0000-0000-00008F4C0000}"/>
    <cellStyle name="Migliaia 32 5 5 2 3" xfId="25119" xr:uid="{00000000-0005-0000-0000-0000904C0000}"/>
    <cellStyle name="Migliaia 32 5 5 3" xfId="17166" xr:uid="{00000000-0005-0000-0000-0000914C0000}"/>
    <cellStyle name="Migliaia 32 5 5 4" xfId="22468" xr:uid="{00000000-0005-0000-0000-0000924C0000}"/>
    <cellStyle name="Migliaia 32 5 6" xfId="3466" xr:uid="{00000000-0005-0000-0000-0000934C0000}"/>
    <cellStyle name="Migliaia 32 5 6 2" xfId="14000" xr:uid="{00000000-0005-0000-0000-0000944C0000}"/>
    <cellStyle name="Migliaia 32 5 6 2 2" xfId="19818" xr:uid="{00000000-0005-0000-0000-0000954C0000}"/>
    <cellStyle name="Migliaia 32 5 6 2 3" xfId="25120" xr:uid="{00000000-0005-0000-0000-0000964C0000}"/>
    <cellStyle name="Migliaia 32 5 6 3" xfId="17167" xr:uid="{00000000-0005-0000-0000-0000974C0000}"/>
    <cellStyle name="Migliaia 32 5 6 4" xfId="22469" xr:uid="{00000000-0005-0000-0000-0000984C0000}"/>
    <cellStyle name="Migliaia 32 6" xfId="3467" xr:uid="{00000000-0005-0000-0000-0000994C0000}"/>
    <cellStyle name="Migliaia 32 6 2" xfId="12122" xr:uid="{00000000-0005-0000-0000-00009A4C0000}"/>
    <cellStyle name="Migliaia 32 6 3" xfId="12123" xr:uid="{00000000-0005-0000-0000-00009B4C0000}"/>
    <cellStyle name="Migliaia 32 6 3 2" xfId="15636" xr:uid="{00000000-0005-0000-0000-00009C4C0000}"/>
    <cellStyle name="Migliaia 32 6 3 2 2" xfId="20982" xr:uid="{00000000-0005-0000-0000-00009D4C0000}"/>
    <cellStyle name="Migliaia 32 6 3 2 3" xfId="26284" xr:uid="{00000000-0005-0000-0000-00009E4C0000}"/>
    <cellStyle name="Migliaia 32 6 3 3" xfId="18331" xr:uid="{00000000-0005-0000-0000-00009F4C0000}"/>
    <cellStyle name="Migliaia 32 6 3 4" xfId="23633" xr:uid="{00000000-0005-0000-0000-0000A04C0000}"/>
    <cellStyle name="Migliaia 32 6 4" xfId="14001" xr:uid="{00000000-0005-0000-0000-0000A14C0000}"/>
    <cellStyle name="Migliaia 32 6 4 2" xfId="19819" xr:uid="{00000000-0005-0000-0000-0000A24C0000}"/>
    <cellStyle name="Migliaia 32 6 4 3" xfId="25121" xr:uid="{00000000-0005-0000-0000-0000A34C0000}"/>
    <cellStyle name="Migliaia 32 6 5" xfId="17168" xr:uid="{00000000-0005-0000-0000-0000A44C0000}"/>
    <cellStyle name="Migliaia 32 6 6" xfId="22470" xr:uid="{00000000-0005-0000-0000-0000A54C0000}"/>
    <cellStyle name="Migliaia 32 7" xfId="3468" xr:uid="{00000000-0005-0000-0000-0000A64C0000}"/>
    <cellStyle name="Migliaia 32 7 2" xfId="12124" xr:uid="{00000000-0005-0000-0000-0000A74C0000}"/>
    <cellStyle name="Migliaia 32 7 2 2" xfId="15637" xr:uid="{00000000-0005-0000-0000-0000A84C0000}"/>
    <cellStyle name="Migliaia 32 7 2 2 2" xfId="20983" xr:uid="{00000000-0005-0000-0000-0000A94C0000}"/>
    <cellStyle name="Migliaia 32 7 2 2 3" xfId="26285" xr:uid="{00000000-0005-0000-0000-0000AA4C0000}"/>
    <cellStyle name="Migliaia 32 7 2 3" xfId="18332" xr:uid="{00000000-0005-0000-0000-0000AB4C0000}"/>
    <cellStyle name="Migliaia 32 7 2 4" xfId="23634" xr:uid="{00000000-0005-0000-0000-0000AC4C0000}"/>
    <cellStyle name="Migliaia 32 7 3" xfId="14002" xr:uid="{00000000-0005-0000-0000-0000AD4C0000}"/>
    <cellStyle name="Migliaia 32 7 3 2" xfId="19820" xr:uid="{00000000-0005-0000-0000-0000AE4C0000}"/>
    <cellStyle name="Migliaia 32 7 3 3" xfId="25122" xr:uid="{00000000-0005-0000-0000-0000AF4C0000}"/>
    <cellStyle name="Migliaia 32 7 4" xfId="17169" xr:uid="{00000000-0005-0000-0000-0000B04C0000}"/>
    <cellStyle name="Migliaia 32 7 5" xfId="22471" xr:uid="{00000000-0005-0000-0000-0000B14C0000}"/>
    <cellStyle name="Migliaia 32 8" xfId="3469" xr:uid="{00000000-0005-0000-0000-0000B24C0000}"/>
    <cellStyle name="Migliaia 32 8 2" xfId="12125" xr:uid="{00000000-0005-0000-0000-0000B34C0000}"/>
    <cellStyle name="Migliaia 32 8 2 2" xfId="15638" xr:uid="{00000000-0005-0000-0000-0000B44C0000}"/>
    <cellStyle name="Migliaia 32 8 2 2 2" xfId="20984" xr:uid="{00000000-0005-0000-0000-0000B54C0000}"/>
    <cellStyle name="Migliaia 32 8 2 2 3" xfId="26286" xr:uid="{00000000-0005-0000-0000-0000B64C0000}"/>
    <cellStyle name="Migliaia 32 8 2 3" xfId="18333" xr:uid="{00000000-0005-0000-0000-0000B74C0000}"/>
    <cellStyle name="Migliaia 32 8 2 4" xfId="23635" xr:uid="{00000000-0005-0000-0000-0000B84C0000}"/>
    <cellStyle name="Migliaia 32 8 3" xfId="14003" xr:uid="{00000000-0005-0000-0000-0000B94C0000}"/>
    <cellStyle name="Migliaia 32 8 3 2" xfId="19821" xr:uid="{00000000-0005-0000-0000-0000BA4C0000}"/>
    <cellStyle name="Migliaia 32 8 3 3" xfId="25123" xr:uid="{00000000-0005-0000-0000-0000BB4C0000}"/>
    <cellStyle name="Migliaia 32 8 4" xfId="17170" xr:uid="{00000000-0005-0000-0000-0000BC4C0000}"/>
    <cellStyle name="Migliaia 32 8 5" xfId="22472" xr:uid="{00000000-0005-0000-0000-0000BD4C0000}"/>
    <cellStyle name="Migliaia 32 9" xfId="3470" xr:uid="{00000000-0005-0000-0000-0000BE4C0000}"/>
    <cellStyle name="Migliaia 32 9 2" xfId="14004" xr:uid="{00000000-0005-0000-0000-0000BF4C0000}"/>
    <cellStyle name="Migliaia 32 9 2 2" xfId="19822" xr:uid="{00000000-0005-0000-0000-0000C04C0000}"/>
    <cellStyle name="Migliaia 32 9 2 3" xfId="25124" xr:uid="{00000000-0005-0000-0000-0000C14C0000}"/>
    <cellStyle name="Migliaia 32 9 3" xfId="17171" xr:uid="{00000000-0005-0000-0000-0000C24C0000}"/>
    <cellStyle name="Migliaia 32 9 4" xfId="22473" xr:uid="{00000000-0005-0000-0000-0000C34C0000}"/>
    <cellStyle name="Migliaia 33" xfId="299" xr:uid="{00000000-0005-0000-0000-0000C44C0000}"/>
    <cellStyle name="Migliaia 33 10" xfId="14005" xr:uid="{00000000-0005-0000-0000-0000C54C0000}"/>
    <cellStyle name="Migliaia 33 10 2" xfId="19823" xr:uid="{00000000-0005-0000-0000-0000C64C0000}"/>
    <cellStyle name="Migliaia 33 10 3" xfId="25125" xr:uid="{00000000-0005-0000-0000-0000C74C0000}"/>
    <cellStyle name="Migliaia 33 11" xfId="17172" xr:uid="{00000000-0005-0000-0000-0000C84C0000}"/>
    <cellStyle name="Migliaia 33 12" xfId="22474" xr:uid="{00000000-0005-0000-0000-0000C94C0000}"/>
    <cellStyle name="Migliaia 33 13" xfId="3471" xr:uid="{00000000-0005-0000-0000-0000CA4C0000}"/>
    <cellStyle name="Migliaia 33 2" xfId="300" xr:uid="{00000000-0005-0000-0000-0000CB4C0000}"/>
    <cellStyle name="Migliaia 33 2 2" xfId="3473" xr:uid="{00000000-0005-0000-0000-0000CC4C0000}"/>
    <cellStyle name="Migliaia 33 2 2 2" xfId="3474" xr:uid="{00000000-0005-0000-0000-0000CD4C0000}"/>
    <cellStyle name="Migliaia 33 2 2 2 2" xfId="14006" xr:uid="{00000000-0005-0000-0000-0000CE4C0000}"/>
    <cellStyle name="Migliaia 33 2 2 2 2 2" xfId="19824" xr:uid="{00000000-0005-0000-0000-0000CF4C0000}"/>
    <cellStyle name="Migliaia 33 2 2 2 2 3" xfId="25126" xr:uid="{00000000-0005-0000-0000-0000D04C0000}"/>
    <cellStyle name="Migliaia 33 2 2 2 3" xfId="17173" xr:uid="{00000000-0005-0000-0000-0000D14C0000}"/>
    <cellStyle name="Migliaia 33 2 2 2 4" xfId="22475" xr:uid="{00000000-0005-0000-0000-0000D24C0000}"/>
    <cellStyle name="Migliaia 33 2 2 3" xfId="12126" xr:uid="{00000000-0005-0000-0000-0000D34C0000}"/>
    <cellStyle name="Migliaia 33 2 2 3 2" xfId="15639" xr:uid="{00000000-0005-0000-0000-0000D44C0000}"/>
    <cellStyle name="Migliaia 33 2 2 3 2 2" xfId="20985" xr:uid="{00000000-0005-0000-0000-0000D54C0000}"/>
    <cellStyle name="Migliaia 33 2 2 3 2 3" xfId="26287" xr:uid="{00000000-0005-0000-0000-0000D64C0000}"/>
    <cellStyle name="Migliaia 33 2 2 3 3" xfId="18334" xr:uid="{00000000-0005-0000-0000-0000D74C0000}"/>
    <cellStyle name="Migliaia 33 2 2 3 4" xfId="23636" xr:uid="{00000000-0005-0000-0000-0000D84C0000}"/>
    <cellStyle name="Migliaia 33 2 3" xfId="3475" xr:uid="{00000000-0005-0000-0000-0000D94C0000}"/>
    <cellStyle name="Migliaia 33 2 3 2" xfId="12127" xr:uid="{00000000-0005-0000-0000-0000DA4C0000}"/>
    <cellStyle name="Migliaia 33 2 3 2 2" xfId="15640" xr:uid="{00000000-0005-0000-0000-0000DB4C0000}"/>
    <cellStyle name="Migliaia 33 2 3 2 2 2" xfId="20986" xr:uid="{00000000-0005-0000-0000-0000DC4C0000}"/>
    <cellStyle name="Migliaia 33 2 3 2 2 3" xfId="26288" xr:uid="{00000000-0005-0000-0000-0000DD4C0000}"/>
    <cellStyle name="Migliaia 33 2 3 2 3" xfId="18335" xr:uid="{00000000-0005-0000-0000-0000DE4C0000}"/>
    <cellStyle name="Migliaia 33 2 3 2 4" xfId="23637" xr:uid="{00000000-0005-0000-0000-0000DF4C0000}"/>
    <cellStyle name="Migliaia 33 2 3 3" xfId="14007" xr:uid="{00000000-0005-0000-0000-0000E04C0000}"/>
    <cellStyle name="Migliaia 33 2 3 3 2" xfId="19825" xr:uid="{00000000-0005-0000-0000-0000E14C0000}"/>
    <cellStyle name="Migliaia 33 2 3 3 3" xfId="25127" xr:uid="{00000000-0005-0000-0000-0000E24C0000}"/>
    <cellStyle name="Migliaia 33 2 3 4" xfId="17174" xr:uid="{00000000-0005-0000-0000-0000E34C0000}"/>
    <cellStyle name="Migliaia 33 2 3 5" xfId="22476" xr:uid="{00000000-0005-0000-0000-0000E44C0000}"/>
    <cellStyle name="Migliaia 33 2 4" xfId="3476" xr:uid="{00000000-0005-0000-0000-0000E54C0000}"/>
    <cellStyle name="Migliaia 33 2 4 2" xfId="14008" xr:uid="{00000000-0005-0000-0000-0000E64C0000}"/>
    <cellStyle name="Migliaia 33 2 4 2 2" xfId="19826" xr:uid="{00000000-0005-0000-0000-0000E74C0000}"/>
    <cellStyle name="Migliaia 33 2 4 2 3" xfId="25128" xr:uid="{00000000-0005-0000-0000-0000E84C0000}"/>
    <cellStyle name="Migliaia 33 2 4 3" xfId="17175" xr:uid="{00000000-0005-0000-0000-0000E94C0000}"/>
    <cellStyle name="Migliaia 33 2 4 4" xfId="22477" xr:uid="{00000000-0005-0000-0000-0000EA4C0000}"/>
    <cellStyle name="Migliaia 33 2 5" xfId="3477" xr:uid="{00000000-0005-0000-0000-0000EB4C0000}"/>
    <cellStyle name="Migliaia 33 2 5 2" xfId="14009" xr:uid="{00000000-0005-0000-0000-0000EC4C0000}"/>
    <cellStyle name="Migliaia 33 2 5 2 2" xfId="19827" xr:uid="{00000000-0005-0000-0000-0000ED4C0000}"/>
    <cellStyle name="Migliaia 33 2 5 2 3" xfId="25129" xr:uid="{00000000-0005-0000-0000-0000EE4C0000}"/>
    <cellStyle name="Migliaia 33 2 5 3" xfId="17176" xr:uid="{00000000-0005-0000-0000-0000EF4C0000}"/>
    <cellStyle name="Migliaia 33 2 5 4" xfId="22478" xr:uid="{00000000-0005-0000-0000-0000F04C0000}"/>
    <cellStyle name="Migliaia 33 2 6" xfId="3478" xr:uid="{00000000-0005-0000-0000-0000F14C0000}"/>
    <cellStyle name="Migliaia 33 2 6 2" xfId="14010" xr:uid="{00000000-0005-0000-0000-0000F24C0000}"/>
    <cellStyle name="Migliaia 33 2 6 2 2" xfId="19828" xr:uid="{00000000-0005-0000-0000-0000F34C0000}"/>
    <cellStyle name="Migliaia 33 2 6 2 3" xfId="25130" xr:uid="{00000000-0005-0000-0000-0000F44C0000}"/>
    <cellStyle name="Migliaia 33 2 6 3" xfId="17177" xr:uid="{00000000-0005-0000-0000-0000F54C0000}"/>
    <cellStyle name="Migliaia 33 2 6 4" xfId="22479" xr:uid="{00000000-0005-0000-0000-0000F64C0000}"/>
    <cellStyle name="Migliaia 33 2 7" xfId="3472" xr:uid="{00000000-0005-0000-0000-0000F74C0000}"/>
    <cellStyle name="Migliaia 33 3" xfId="3479" xr:uid="{00000000-0005-0000-0000-0000F84C0000}"/>
    <cellStyle name="Migliaia 33 3 2" xfId="3480" xr:uid="{00000000-0005-0000-0000-0000F94C0000}"/>
    <cellStyle name="Migliaia 33 3 2 2" xfId="3481" xr:uid="{00000000-0005-0000-0000-0000FA4C0000}"/>
    <cellStyle name="Migliaia 33 3 2 2 2" xfId="3482" xr:uid="{00000000-0005-0000-0000-0000FB4C0000}"/>
    <cellStyle name="Migliaia 33 3 2 2 2 2" xfId="14011" xr:uid="{00000000-0005-0000-0000-0000FC4C0000}"/>
    <cellStyle name="Migliaia 33 3 2 2 2 2 2" xfId="19829" xr:uid="{00000000-0005-0000-0000-0000FD4C0000}"/>
    <cellStyle name="Migliaia 33 3 2 2 2 2 3" xfId="25131" xr:uid="{00000000-0005-0000-0000-0000FE4C0000}"/>
    <cellStyle name="Migliaia 33 3 2 2 2 3" xfId="17178" xr:uid="{00000000-0005-0000-0000-0000FF4C0000}"/>
    <cellStyle name="Migliaia 33 3 2 2 2 4" xfId="22480" xr:uid="{00000000-0005-0000-0000-0000004D0000}"/>
    <cellStyle name="Migliaia 33 3 2 3" xfId="3483" xr:uid="{00000000-0005-0000-0000-0000014D0000}"/>
    <cellStyle name="Migliaia 33 3 2 3 2" xfId="14012" xr:uid="{00000000-0005-0000-0000-0000024D0000}"/>
    <cellStyle name="Migliaia 33 3 2 3 2 2" xfId="19830" xr:uid="{00000000-0005-0000-0000-0000034D0000}"/>
    <cellStyle name="Migliaia 33 3 2 3 2 3" xfId="25132" xr:uid="{00000000-0005-0000-0000-0000044D0000}"/>
    <cellStyle name="Migliaia 33 3 2 3 3" xfId="17179" xr:uid="{00000000-0005-0000-0000-0000054D0000}"/>
    <cellStyle name="Migliaia 33 3 2 3 4" xfId="22481" xr:uid="{00000000-0005-0000-0000-0000064D0000}"/>
    <cellStyle name="Migliaia 33 3 2 4" xfId="3484" xr:uid="{00000000-0005-0000-0000-0000074D0000}"/>
    <cellStyle name="Migliaia 33 3 2 4 2" xfId="14013" xr:uid="{00000000-0005-0000-0000-0000084D0000}"/>
    <cellStyle name="Migliaia 33 3 2 4 2 2" xfId="19831" xr:uid="{00000000-0005-0000-0000-0000094D0000}"/>
    <cellStyle name="Migliaia 33 3 2 4 2 3" xfId="25133" xr:uid="{00000000-0005-0000-0000-00000A4D0000}"/>
    <cellStyle name="Migliaia 33 3 2 4 3" xfId="17180" xr:uid="{00000000-0005-0000-0000-00000B4D0000}"/>
    <cellStyle name="Migliaia 33 3 2 4 4" xfId="22482" xr:uid="{00000000-0005-0000-0000-00000C4D0000}"/>
    <cellStyle name="Migliaia 33 3 2 5" xfId="3485" xr:uid="{00000000-0005-0000-0000-00000D4D0000}"/>
    <cellStyle name="Migliaia 33 3 2 5 2" xfId="14014" xr:uid="{00000000-0005-0000-0000-00000E4D0000}"/>
    <cellStyle name="Migliaia 33 3 2 5 2 2" xfId="19832" xr:uid="{00000000-0005-0000-0000-00000F4D0000}"/>
    <cellStyle name="Migliaia 33 3 2 5 2 3" xfId="25134" xr:uid="{00000000-0005-0000-0000-0000104D0000}"/>
    <cellStyle name="Migliaia 33 3 2 5 3" xfId="17181" xr:uid="{00000000-0005-0000-0000-0000114D0000}"/>
    <cellStyle name="Migliaia 33 3 2 5 4" xfId="22483" xr:uid="{00000000-0005-0000-0000-0000124D0000}"/>
    <cellStyle name="Migliaia 33 3 2 6" xfId="3486" xr:uid="{00000000-0005-0000-0000-0000134D0000}"/>
    <cellStyle name="Migliaia 33 3 2 6 2" xfId="14015" xr:uid="{00000000-0005-0000-0000-0000144D0000}"/>
    <cellStyle name="Migliaia 33 3 2 6 2 2" xfId="19833" xr:uid="{00000000-0005-0000-0000-0000154D0000}"/>
    <cellStyle name="Migliaia 33 3 2 6 2 3" xfId="25135" xr:uid="{00000000-0005-0000-0000-0000164D0000}"/>
    <cellStyle name="Migliaia 33 3 2 6 3" xfId="17182" xr:uid="{00000000-0005-0000-0000-0000174D0000}"/>
    <cellStyle name="Migliaia 33 3 2 6 4" xfId="22484" xr:uid="{00000000-0005-0000-0000-0000184D0000}"/>
    <cellStyle name="Migliaia 33 3 3" xfId="3487" xr:uid="{00000000-0005-0000-0000-0000194D0000}"/>
    <cellStyle name="Migliaia 33 3 3 2" xfId="3488" xr:uid="{00000000-0005-0000-0000-00001A4D0000}"/>
    <cellStyle name="Migliaia 33 3 3 2 2" xfId="14017" xr:uid="{00000000-0005-0000-0000-00001B4D0000}"/>
    <cellStyle name="Migliaia 33 3 3 2 2 2" xfId="19835" xr:uid="{00000000-0005-0000-0000-00001C4D0000}"/>
    <cellStyle name="Migliaia 33 3 3 2 2 3" xfId="25137" xr:uid="{00000000-0005-0000-0000-00001D4D0000}"/>
    <cellStyle name="Migliaia 33 3 3 2 3" xfId="17184" xr:uid="{00000000-0005-0000-0000-00001E4D0000}"/>
    <cellStyle name="Migliaia 33 3 3 2 4" xfId="22486" xr:uid="{00000000-0005-0000-0000-00001F4D0000}"/>
    <cellStyle name="Migliaia 33 3 3 3" xfId="3489" xr:uid="{00000000-0005-0000-0000-0000204D0000}"/>
    <cellStyle name="Migliaia 33 3 3 3 2" xfId="14018" xr:uid="{00000000-0005-0000-0000-0000214D0000}"/>
    <cellStyle name="Migliaia 33 3 3 3 2 2" xfId="19836" xr:uid="{00000000-0005-0000-0000-0000224D0000}"/>
    <cellStyle name="Migliaia 33 3 3 3 2 3" xfId="25138" xr:uid="{00000000-0005-0000-0000-0000234D0000}"/>
    <cellStyle name="Migliaia 33 3 3 3 3" xfId="17185" xr:uid="{00000000-0005-0000-0000-0000244D0000}"/>
    <cellStyle name="Migliaia 33 3 3 3 4" xfId="22487" xr:uid="{00000000-0005-0000-0000-0000254D0000}"/>
    <cellStyle name="Migliaia 33 3 3 4" xfId="3490" xr:uid="{00000000-0005-0000-0000-0000264D0000}"/>
    <cellStyle name="Migliaia 33 3 3 4 2" xfId="14019" xr:uid="{00000000-0005-0000-0000-0000274D0000}"/>
    <cellStyle name="Migliaia 33 3 3 4 2 2" xfId="19837" xr:uid="{00000000-0005-0000-0000-0000284D0000}"/>
    <cellStyle name="Migliaia 33 3 3 4 2 3" xfId="25139" xr:uid="{00000000-0005-0000-0000-0000294D0000}"/>
    <cellStyle name="Migliaia 33 3 3 4 3" xfId="17186" xr:uid="{00000000-0005-0000-0000-00002A4D0000}"/>
    <cellStyle name="Migliaia 33 3 3 4 4" xfId="22488" xr:uid="{00000000-0005-0000-0000-00002B4D0000}"/>
    <cellStyle name="Migliaia 33 3 3 5" xfId="3491" xr:uid="{00000000-0005-0000-0000-00002C4D0000}"/>
    <cellStyle name="Migliaia 33 3 3 5 2" xfId="14020" xr:uid="{00000000-0005-0000-0000-00002D4D0000}"/>
    <cellStyle name="Migliaia 33 3 3 5 2 2" xfId="19838" xr:uid="{00000000-0005-0000-0000-00002E4D0000}"/>
    <cellStyle name="Migliaia 33 3 3 5 2 3" xfId="25140" xr:uid="{00000000-0005-0000-0000-00002F4D0000}"/>
    <cellStyle name="Migliaia 33 3 3 5 3" xfId="17187" xr:uid="{00000000-0005-0000-0000-0000304D0000}"/>
    <cellStyle name="Migliaia 33 3 3 5 4" xfId="22489" xr:uid="{00000000-0005-0000-0000-0000314D0000}"/>
    <cellStyle name="Migliaia 33 3 3 6" xfId="14016" xr:uid="{00000000-0005-0000-0000-0000324D0000}"/>
    <cellStyle name="Migliaia 33 3 3 6 2" xfId="19834" xr:uid="{00000000-0005-0000-0000-0000334D0000}"/>
    <cellStyle name="Migliaia 33 3 3 6 3" xfId="25136" xr:uid="{00000000-0005-0000-0000-0000344D0000}"/>
    <cellStyle name="Migliaia 33 3 3 7" xfId="17183" xr:uid="{00000000-0005-0000-0000-0000354D0000}"/>
    <cellStyle name="Migliaia 33 3 3 8" xfId="22485" xr:uid="{00000000-0005-0000-0000-0000364D0000}"/>
    <cellStyle name="Migliaia 33 3 4" xfId="3492" xr:uid="{00000000-0005-0000-0000-0000374D0000}"/>
    <cellStyle name="Migliaia 33 3 4 2" xfId="12128" xr:uid="{00000000-0005-0000-0000-0000384D0000}"/>
    <cellStyle name="Migliaia 33 3 4 3" xfId="12129" xr:uid="{00000000-0005-0000-0000-0000394D0000}"/>
    <cellStyle name="Migliaia 33 3 4 3 2" xfId="15641" xr:uid="{00000000-0005-0000-0000-00003A4D0000}"/>
    <cellStyle name="Migliaia 33 3 4 3 2 2" xfId="20987" xr:uid="{00000000-0005-0000-0000-00003B4D0000}"/>
    <cellStyle name="Migliaia 33 3 4 3 2 3" xfId="26289" xr:uid="{00000000-0005-0000-0000-00003C4D0000}"/>
    <cellStyle name="Migliaia 33 3 4 3 3" xfId="18336" xr:uid="{00000000-0005-0000-0000-00003D4D0000}"/>
    <cellStyle name="Migliaia 33 3 4 3 4" xfId="23638" xr:uid="{00000000-0005-0000-0000-00003E4D0000}"/>
    <cellStyle name="Migliaia 33 3 4 4" xfId="14021" xr:uid="{00000000-0005-0000-0000-00003F4D0000}"/>
    <cellStyle name="Migliaia 33 3 4 4 2" xfId="19839" xr:uid="{00000000-0005-0000-0000-0000404D0000}"/>
    <cellStyle name="Migliaia 33 3 4 4 3" xfId="25141" xr:uid="{00000000-0005-0000-0000-0000414D0000}"/>
    <cellStyle name="Migliaia 33 3 4 5" xfId="17188" xr:uid="{00000000-0005-0000-0000-0000424D0000}"/>
    <cellStyle name="Migliaia 33 3 4 6" xfId="22490" xr:uid="{00000000-0005-0000-0000-0000434D0000}"/>
    <cellStyle name="Migliaia 33 3 5" xfId="3493" xr:uid="{00000000-0005-0000-0000-0000444D0000}"/>
    <cellStyle name="Migliaia 33 3 5 2" xfId="12130" xr:uid="{00000000-0005-0000-0000-0000454D0000}"/>
    <cellStyle name="Migliaia 33 3 5 2 2" xfId="15642" xr:uid="{00000000-0005-0000-0000-0000464D0000}"/>
    <cellStyle name="Migliaia 33 3 5 2 2 2" xfId="20988" xr:uid="{00000000-0005-0000-0000-0000474D0000}"/>
    <cellStyle name="Migliaia 33 3 5 2 2 3" xfId="26290" xr:uid="{00000000-0005-0000-0000-0000484D0000}"/>
    <cellStyle name="Migliaia 33 3 5 2 3" xfId="18337" xr:uid="{00000000-0005-0000-0000-0000494D0000}"/>
    <cellStyle name="Migliaia 33 3 5 2 4" xfId="23639" xr:uid="{00000000-0005-0000-0000-00004A4D0000}"/>
    <cellStyle name="Migliaia 33 3 5 3" xfId="14022" xr:uid="{00000000-0005-0000-0000-00004B4D0000}"/>
    <cellStyle name="Migliaia 33 3 5 3 2" xfId="19840" xr:uid="{00000000-0005-0000-0000-00004C4D0000}"/>
    <cellStyle name="Migliaia 33 3 5 3 3" xfId="25142" xr:uid="{00000000-0005-0000-0000-00004D4D0000}"/>
    <cellStyle name="Migliaia 33 3 5 4" xfId="17189" xr:uid="{00000000-0005-0000-0000-00004E4D0000}"/>
    <cellStyle name="Migliaia 33 3 5 5" xfId="22491" xr:uid="{00000000-0005-0000-0000-00004F4D0000}"/>
    <cellStyle name="Migliaia 33 3 6" xfId="3494" xr:uid="{00000000-0005-0000-0000-0000504D0000}"/>
    <cellStyle name="Migliaia 33 3 6 2" xfId="14023" xr:uid="{00000000-0005-0000-0000-0000514D0000}"/>
    <cellStyle name="Migliaia 33 3 6 2 2" xfId="19841" xr:uid="{00000000-0005-0000-0000-0000524D0000}"/>
    <cellStyle name="Migliaia 33 3 6 2 3" xfId="25143" xr:uid="{00000000-0005-0000-0000-0000534D0000}"/>
    <cellStyle name="Migliaia 33 3 6 3" xfId="17190" xr:uid="{00000000-0005-0000-0000-0000544D0000}"/>
    <cellStyle name="Migliaia 33 3 6 4" xfId="22492" xr:uid="{00000000-0005-0000-0000-0000554D0000}"/>
    <cellStyle name="Migliaia 33 3 7" xfId="3495" xr:uid="{00000000-0005-0000-0000-0000564D0000}"/>
    <cellStyle name="Migliaia 33 3 7 2" xfId="14024" xr:uid="{00000000-0005-0000-0000-0000574D0000}"/>
    <cellStyle name="Migliaia 33 3 7 2 2" xfId="19842" xr:uid="{00000000-0005-0000-0000-0000584D0000}"/>
    <cellStyle name="Migliaia 33 3 7 2 3" xfId="25144" xr:uid="{00000000-0005-0000-0000-0000594D0000}"/>
    <cellStyle name="Migliaia 33 3 7 3" xfId="17191" xr:uid="{00000000-0005-0000-0000-00005A4D0000}"/>
    <cellStyle name="Migliaia 33 3 7 4" xfId="22493" xr:uid="{00000000-0005-0000-0000-00005B4D0000}"/>
    <cellStyle name="Migliaia 33 3 8" xfId="3496" xr:uid="{00000000-0005-0000-0000-00005C4D0000}"/>
    <cellStyle name="Migliaia 33 3 8 2" xfId="14025" xr:uid="{00000000-0005-0000-0000-00005D4D0000}"/>
    <cellStyle name="Migliaia 33 3 8 2 2" xfId="19843" xr:uid="{00000000-0005-0000-0000-00005E4D0000}"/>
    <cellStyle name="Migliaia 33 3 8 2 3" xfId="25145" xr:uid="{00000000-0005-0000-0000-00005F4D0000}"/>
    <cellStyle name="Migliaia 33 3 8 3" xfId="17192" xr:uid="{00000000-0005-0000-0000-0000604D0000}"/>
    <cellStyle name="Migliaia 33 3 8 4" xfId="22494" xr:uid="{00000000-0005-0000-0000-0000614D0000}"/>
    <cellStyle name="Migliaia 33 4" xfId="3497" xr:uid="{00000000-0005-0000-0000-0000624D0000}"/>
    <cellStyle name="Migliaia 33 4 2" xfId="3498" xr:uid="{00000000-0005-0000-0000-0000634D0000}"/>
    <cellStyle name="Migliaia 33 4 2 2" xfId="3499" xr:uid="{00000000-0005-0000-0000-0000644D0000}"/>
    <cellStyle name="Migliaia 33 4 2 2 2" xfId="14026" xr:uid="{00000000-0005-0000-0000-0000654D0000}"/>
    <cellStyle name="Migliaia 33 4 2 2 2 2" xfId="19844" xr:uid="{00000000-0005-0000-0000-0000664D0000}"/>
    <cellStyle name="Migliaia 33 4 2 2 2 3" xfId="25146" xr:uid="{00000000-0005-0000-0000-0000674D0000}"/>
    <cellStyle name="Migliaia 33 4 2 2 3" xfId="17193" xr:uid="{00000000-0005-0000-0000-0000684D0000}"/>
    <cellStyle name="Migliaia 33 4 2 2 4" xfId="22495" xr:uid="{00000000-0005-0000-0000-0000694D0000}"/>
    <cellStyle name="Migliaia 33 4 2 3" xfId="3500" xr:uid="{00000000-0005-0000-0000-00006A4D0000}"/>
    <cellStyle name="Migliaia 33 4 2 3 2" xfId="14027" xr:uid="{00000000-0005-0000-0000-00006B4D0000}"/>
    <cellStyle name="Migliaia 33 4 2 3 2 2" xfId="19845" xr:uid="{00000000-0005-0000-0000-00006C4D0000}"/>
    <cellStyle name="Migliaia 33 4 2 3 2 3" xfId="25147" xr:uid="{00000000-0005-0000-0000-00006D4D0000}"/>
    <cellStyle name="Migliaia 33 4 2 3 3" xfId="17194" xr:uid="{00000000-0005-0000-0000-00006E4D0000}"/>
    <cellStyle name="Migliaia 33 4 2 3 4" xfId="22496" xr:uid="{00000000-0005-0000-0000-00006F4D0000}"/>
    <cellStyle name="Migliaia 33 4 3" xfId="3501" xr:uid="{00000000-0005-0000-0000-0000704D0000}"/>
    <cellStyle name="Migliaia 33 4 3 2" xfId="14028" xr:uid="{00000000-0005-0000-0000-0000714D0000}"/>
    <cellStyle name="Migliaia 33 4 3 2 2" xfId="19846" xr:uid="{00000000-0005-0000-0000-0000724D0000}"/>
    <cellStyle name="Migliaia 33 4 3 2 3" xfId="25148" xr:uid="{00000000-0005-0000-0000-0000734D0000}"/>
    <cellStyle name="Migliaia 33 4 3 3" xfId="17195" xr:uid="{00000000-0005-0000-0000-0000744D0000}"/>
    <cellStyle name="Migliaia 33 4 3 4" xfId="22497" xr:uid="{00000000-0005-0000-0000-0000754D0000}"/>
    <cellStyle name="Migliaia 33 4 4" xfId="3502" xr:uid="{00000000-0005-0000-0000-0000764D0000}"/>
    <cellStyle name="Migliaia 33 4 4 2" xfId="14029" xr:uid="{00000000-0005-0000-0000-0000774D0000}"/>
    <cellStyle name="Migliaia 33 4 4 2 2" xfId="19847" xr:uid="{00000000-0005-0000-0000-0000784D0000}"/>
    <cellStyle name="Migliaia 33 4 4 2 3" xfId="25149" xr:uid="{00000000-0005-0000-0000-0000794D0000}"/>
    <cellStyle name="Migliaia 33 4 4 3" xfId="17196" xr:uid="{00000000-0005-0000-0000-00007A4D0000}"/>
    <cellStyle name="Migliaia 33 4 4 4" xfId="22498" xr:uid="{00000000-0005-0000-0000-00007B4D0000}"/>
    <cellStyle name="Migliaia 33 4 5" xfId="3503" xr:uid="{00000000-0005-0000-0000-00007C4D0000}"/>
    <cellStyle name="Migliaia 33 4 5 2" xfId="14030" xr:uid="{00000000-0005-0000-0000-00007D4D0000}"/>
    <cellStyle name="Migliaia 33 4 5 2 2" xfId="19848" xr:uid="{00000000-0005-0000-0000-00007E4D0000}"/>
    <cellStyle name="Migliaia 33 4 5 2 3" xfId="25150" xr:uid="{00000000-0005-0000-0000-00007F4D0000}"/>
    <cellStyle name="Migliaia 33 4 5 3" xfId="17197" xr:uid="{00000000-0005-0000-0000-0000804D0000}"/>
    <cellStyle name="Migliaia 33 4 5 4" xfId="22499" xr:uid="{00000000-0005-0000-0000-0000814D0000}"/>
    <cellStyle name="Migliaia 33 4 6" xfId="3504" xr:uid="{00000000-0005-0000-0000-0000824D0000}"/>
    <cellStyle name="Migliaia 33 4 6 2" xfId="14031" xr:uid="{00000000-0005-0000-0000-0000834D0000}"/>
    <cellStyle name="Migliaia 33 4 6 2 2" xfId="19849" xr:uid="{00000000-0005-0000-0000-0000844D0000}"/>
    <cellStyle name="Migliaia 33 4 6 2 3" xfId="25151" xr:uid="{00000000-0005-0000-0000-0000854D0000}"/>
    <cellStyle name="Migliaia 33 4 6 3" xfId="17198" xr:uid="{00000000-0005-0000-0000-0000864D0000}"/>
    <cellStyle name="Migliaia 33 4 6 4" xfId="22500" xr:uid="{00000000-0005-0000-0000-0000874D0000}"/>
    <cellStyle name="Migliaia 33 4 7" xfId="3505" xr:uid="{00000000-0005-0000-0000-0000884D0000}"/>
    <cellStyle name="Migliaia 33 4 7 2" xfId="14032" xr:uid="{00000000-0005-0000-0000-0000894D0000}"/>
    <cellStyle name="Migliaia 33 4 7 2 2" xfId="19850" xr:uid="{00000000-0005-0000-0000-00008A4D0000}"/>
    <cellStyle name="Migliaia 33 4 7 2 3" xfId="25152" xr:uid="{00000000-0005-0000-0000-00008B4D0000}"/>
    <cellStyle name="Migliaia 33 4 7 3" xfId="17199" xr:uid="{00000000-0005-0000-0000-00008C4D0000}"/>
    <cellStyle name="Migliaia 33 4 7 4" xfId="22501" xr:uid="{00000000-0005-0000-0000-00008D4D0000}"/>
    <cellStyle name="Migliaia 33 5" xfId="3506" xr:uid="{00000000-0005-0000-0000-00008E4D0000}"/>
    <cellStyle name="Migliaia 33 5 2" xfId="3507" xr:uid="{00000000-0005-0000-0000-00008F4D0000}"/>
    <cellStyle name="Migliaia 33 5 2 2" xfId="14033" xr:uid="{00000000-0005-0000-0000-0000904D0000}"/>
    <cellStyle name="Migliaia 33 5 2 2 2" xfId="19851" xr:uid="{00000000-0005-0000-0000-0000914D0000}"/>
    <cellStyle name="Migliaia 33 5 2 2 3" xfId="25153" xr:uid="{00000000-0005-0000-0000-0000924D0000}"/>
    <cellStyle name="Migliaia 33 5 2 3" xfId="17200" xr:uid="{00000000-0005-0000-0000-0000934D0000}"/>
    <cellStyle name="Migliaia 33 5 2 4" xfId="22502" xr:uid="{00000000-0005-0000-0000-0000944D0000}"/>
    <cellStyle name="Migliaia 33 5 3" xfId="3508" xr:uid="{00000000-0005-0000-0000-0000954D0000}"/>
    <cellStyle name="Migliaia 33 5 3 2" xfId="14034" xr:uid="{00000000-0005-0000-0000-0000964D0000}"/>
    <cellStyle name="Migliaia 33 5 3 2 2" xfId="19852" xr:uid="{00000000-0005-0000-0000-0000974D0000}"/>
    <cellStyle name="Migliaia 33 5 3 2 3" xfId="25154" xr:uid="{00000000-0005-0000-0000-0000984D0000}"/>
    <cellStyle name="Migliaia 33 5 3 3" xfId="17201" xr:uid="{00000000-0005-0000-0000-0000994D0000}"/>
    <cellStyle name="Migliaia 33 5 3 4" xfId="22503" xr:uid="{00000000-0005-0000-0000-00009A4D0000}"/>
    <cellStyle name="Migliaia 33 5 4" xfId="3509" xr:uid="{00000000-0005-0000-0000-00009B4D0000}"/>
    <cellStyle name="Migliaia 33 5 4 2" xfId="14035" xr:uid="{00000000-0005-0000-0000-00009C4D0000}"/>
    <cellStyle name="Migliaia 33 5 4 2 2" xfId="19853" xr:uid="{00000000-0005-0000-0000-00009D4D0000}"/>
    <cellStyle name="Migliaia 33 5 4 2 3" xfId="25155" xr:uid="{00000000-0005-0000-0000-00009E4D0000}"/>
    <cellStyle name="Migliaia 33 5 4 3" xfId="17202" xr:uid="{00000000-0005-0000-0000-00009F4D0000}"/>
    <cellStyle name="Migliaia 33 5 4 4" xfId="22504" xr:uid="{00000000-0005-0000-0000-0000A04D0000}"/>
    <cellStyle name="Migliaia 33 5 5" xfId="3510" xr:uid="{00000000-0005-0000-0000-0000A14D0000}"/>
    <cellStyle name="Migliaia 33 5 5 2" xfId="14036" xr:uid="{00000000-0005-0000-0000-0000A24D0000}"/>
    <cellStyle name="Migliaia 33 5 5 2 2" xfId="19854" xr:uid="{00000000-0005-0000-0000-0000A34D0000}"/>
    <cellStyle name="Migliaia 33 5 5 2 3" xfId="25156" xr:uid="{00000000-0005-0000-0000-0000A44D0000}"/>
    <cellStyle name="Migliaia 33 5 5 3" xfId="17203" xr:uid="{00000000-0005-0000-0000-0000A54D0000}"/>
    <cellStyle name="Migliaia 33 5 5 4" xfId="22505" xr:uid="{00000000-0005-0000-0000-0000A64D0000}"/>
    <cellStyle name="Migliaia 33 5 6" xfId="3511" xr:uid="{00000000-0005-0000-0000-0000A74D0000}"/>
    <cellStyle name="Migliaia 33 5 6 2" xfId="14037" xr:uid="{00000000-0005-0000-0000-0000A84D0000}"/>
    <cellStyle name="Migliaia 33 5 6 2 2" xfId="19855" xr:uid="{00000000-0005-0000-0000-0000A94D0000}"/>
    <cellStyle name="Migliaia 33 5 6 2 3" xfId="25157" xr:uid="{00000000-0005-0000-0000-0000AA4D0000}"/>
    <cellStyle name="Migliaia 33 5 6 3" xfId="17204" xr:uid="{00000000-0005-0000-0000-0000AB4D0000}"/>
    <cellStyle name="Migliaia 33 5 6 4" xfId="22506" xr:uid="{00000000-0005-0000-0000-0000AC4D0000}"/>
    <cellStyle name="Migliaia 33 6" xfId="3512" xr:uid="{00000000-0005-0000-0000-0000AD4D0000}"/>
    <cellStyle name="Migliaia 33 6 2" xfId="12131" xr:uid="{00000000-0005-0000-0000-0000AE4D0000}"/>
    <cellStyle name="Migliaia 33 6 3" xfId="12132" xr:uid="{00000000-0005-0000-0000-0000AF4D0000}"/>
    <cellStyle name="Migliaia 33 6 3 2" xfId="15643" xr:uid="{00000000-0005-0000-0000-0000B04D0000}"/>
    <cellStyle name="Migliaia 33 6 3 2 2" xfId="20989" xr:uid="{00000000-0005-0000-0000-0000B14D0000}"/>
    <cellStyle name="Migliaia 33 6 3 2 3" xfId="26291" xr:uid="{00000000-0005-0000-0000-0000B24D0000}"/>
    <cellStyle name="Migliaia 33 6 3 3" xfId="18338" xr:uid="{00000000-0005-0000-0000-0000B34D0000}"/>
    <cellStyle name="Migliaia 33 6 3 4" xfId="23640" xr:uid="{00000000-0005-0000-0000-0000B44D0000}"/>
    <cellStyle name="Migliaia 33 6 4" xfId="14038" xr:uid="{00000000-0005-0000-0000-0000B54D0000}"/>
    <cellStyle name="Migliaia 33 6 4 2" xfId="19856" xr:uid="{00000000-0005-0000-0000-0000B64D0000}"/>
    <cellStyle name="Migliaia 33 6 4 3" xfId="25158" xr:uid="{00000000-0005-0000-0000-0000B74D0000}"/>
    <cellStyle name="Migliaia 33 6 5" xfId="17205" xr:uid="{00000000-0005-0000-0000-0000B84D0000}"/>
    <cellStyle name="Migliaia 33 6 6" xfId="22507" xr:uid="{00000000-0005-0000-0000-0000B94D0000}"/>
    <cellStyle name="Migliaia 33 7" xfId="3513" xr:uid="{00000000-0005-0000-0000-0000BA4D0000}"/>
    <cellStyle name="Migliaia 33 7 2" xfId="12133" xr:uid="{00000000-0005-0000-0000-0000BB4D0000}"/>
    <cellStyle name="Migliaia 33 7 2 2" xfId="15644" xr:uid="{00000000-0005-0000-0000-0000BC4D0000}"/>
    <cellStyle name="Migliaia 33 7 2 2 2" xfId="20990" xr:uid="{00000000-0005-0000-0000-0000BD4D0000}"/>
    <cellStyle name="Migliaia 33 7 2 2 3" xfId="26292" xr:uid="{00000000-0005-0000-0000-0000BE4D0000}"/>
    <cellStyle name="Migliaia 33 7 2 3" xfId="18339" xr:uid="{00000000-0005-0000-0000-0000BF4D0000}"/>
    <cellStyle name="Migliaia 33 7 2 4" xfId="23641" xr:uid="{00000000-0005-0000-0000-0000C04D0000}"/>
    <cellStyle name="Migliaia 33 7 3" xfId="14039" xr:uid="{00000000-0005-0000-0000-0000C14D0000}"/>
    <cellStyle name="Migliaia 33 7 3 2" xfId="19857" xr:uid="{00000000-0005-0000-0000-0000C24D0000}"/>
    <cellStyle name="Migliaia 33 7 3 3" xfId="25159" xr:uid="{00000000-0005-0000-0000-0000C34D0000}"/>
    <cellStyle name="Migliaia 33 7 4" xfId="17206" xr:uid="{00000000-0005-0000-0000-0000C44D0000}"/>
    <cellStyle name="Migliaia 33 7 5" xfId="22508" xr:uid="{00000000-0005-0000-0000-0000C54D0000}"/>
    <cellStyle name="Migliaia 33 8" xfId="3514" xr:uid="{00000000-0005-0000-0000-0000C64D0000}"/>
    <cellStyle name="Migliaia 33 8 2" xfId="12134" xr:uid="{00000000-0005-0000-0000-0000C74D0000}"/>
    <cellStyle name="Migliaia 33 8 2 2" xfId="15645" xr:uid="{00000000-0005-0000-0000-0000C84D0000}"/>
    <cellStyle name="Migliaia 33 8 2 2 2" xfId="20991" xr:uid="{00000000-0005-0000-0000-0000C94D0000}"/>
    <cellStyle name="Migliaia 33 8 2 2 3" xfId="26293" xr:uid="{00000000-0005-0000-0000-0000CA4D0000}"/>
    <cellStyle name="Migliaia 33 8 2 3" xfId="18340" xr:uid="{00000000-0005-0000-0000-0000CB4D0000}"/>
    <cellStyle name="Migliaia 33 8 2 4" xfId="23642" xr:uid="{00000000-0005-0000-0000-0000CC4D0000}"/>
    <cellStyle name="Migliaia 33 8 3" xfId="14040" xr:uid="{00000000-0005-0000-0000-0000CD4D0000}"/>
    <cellStyle name="Migliaia 33 8 3 2" xfId="19858" xr:uid="{00000000-0005-0000-0000-0000CE4D0000}"/>
    <cellStyle name="Migliaia 33 8 3 3" xfId="25160" xr:uid="{00000000-0005-0000-0000-0000CF4D0000}"/>
    <cellStyle name="Migliaia 33 8 4" xfId="17207" xr:uid="{00000000-0005-0000-0000-0000D04D0000}"/>
    <cellStyle name="Migliaia 33 8 5" xfId="22509" xr:uid="{00000000-0005-0000-0000-0000D14D0000}"/>
    <cellStyle name="Migliaia 33 9" xfId="3515" xr:uid="{00000000-0005-0000-0000-0000D24D0000}"/>
    <cellStyle name="Migliaia 33 9 2" xfId="14041" xr:uid="{00000000-0005-0000-0000-0000D34D0000}"/>
    <cellStyle name="Migliaia 33 9 2 2" xfId="19859" xr:uid="{00000000-0005-0000-0000-0000D44D0000}"/>
    <cellStyle name="Migliaia 33 9 2 3" xfId="25161" xr:uid="{00000000-0005-0000-0000-0000D54D0000}"/>
    <cellStyle name="Migliaia 33 9 3" xfId="17208" xr:uid="{00000000-0005-0000-0000-0000D64D0000}"/>
    <cellStyle name="Migliaia 33 9 4" xfId="22510" xr:uid="{00000000-0005-0000-0000-0000D74D0000}"/>
    <cellStyle name="Migliaia 34" xfId="301" xr:uid="{00000000-0005-0000-0000-0000D84D0000}"/>
    <cellStyle name="Migliaia 34 10" xfId="14042" xr:uid="{00000000-0005-0000-0000-0000D94D0000}"/>
    <cellStyle name="Migliaia 34 10 2" xfId="19860" xr:uid="{00000000-0005-0000-0000-0000DA4D0000}"/>
    <cellStyle name="Migliaia 34 10 3" xfId="25162" xr:uid="{00000000-0005-0000-0000-0000DB4D0000}"/>
    <cellStyle name="Migliaia 34 11" xfId="17209" xr:uid="{00000000-0005-0000-0000-0000DC4D0000}"/>
    <cellStyle name="Migliaia 34 12" xfId="22511" xr:uid="{00000000-0005-0000-0000-0000DD4D0000}"/>
    <cellStyle name="Migliaia 34 13" xfId="3516" xr:uid="{00000000-0005-0000-0000-0000DE4D0000}"/>
    <cellStyle name="Migliaia 34 2" xfId="302" xr:uid="{00000000-0005-0000-0000-0000DF4D0000}"/>
    <cellStyle name="Migliaia 34 2 2" xfId="3518" xr:uid="{00000000-0005-0000-0000-0000E04D0000}"/>
    <cellStyle name="Migliaia 34 2 2 2" xfId="3519" xr:uid="{00000000-0005-0000-0000-0000E14D0000}"/>
    <cellStyle name="Migliaia 34 2 2 2 2" xfId="14043" xr:uid="{00000000-0005-0000-0000-0000E24D0000}"/>
    <cellStyle name="Migliaia 34 2 2 2 2 2" xfId="19861" xr:uid="{00000000-0005-0000-0000-0000E34D0000}"/>
    <cellStyle name="Migliaia 34 2 2 2 2 3" xfId="25163" xr:uid="{00000000-0005-0000-0000-0000E44D0000}"/>
    <cellStyle name="Migliaia 34 2 2 2 3" xfId="17210" xr:uid="{00000000-0005-0000-0000-0000E54D0000}"/>
    <cellStyle name="Migliaia 34 2 2 2 4" xfId="22512" xr:uid="{00000000-0005-0000-0000-0000E64D0000}"/>
    <cellStyle name="Migliaia 34 2 2 3" xfId="12135" xr:uid="{00000000-0005-0000-0000-0000E74D0000}"/>
    <cellStyle name="Migliaia 34 2 2 3 2" xfId="15646" xr:uid="{00000000-0005-0000-0000-0000E84D0000}"/>
    <cellStyle name="Migliaia 34 2 2 3 2 2" xfId="20992" xr:uid="{00000000-0005-0000-0000-0000E94D0000}"/>
    <cellStyle name="Migliaia 34 2 2 3 2 3" xfId="26294" xr:uid="{00000000-0005-0000-0000-0000EA4D0000}"/>
    <cellStyle name="Migliaia 34 2 2 3 3" xfId="18341" xr:uid="{00000000-0005-0000-0000-0000EB4D0000}"/>
    <cellStyle name="Migliaia 34 2 2 3 4" xfId="23643" xr:uid="{00000000-0005-0000-0000-0000EC4D0000}"/>
    <cellStyle name="Migliaia 34 2 3" xfId="3520" xr:uid="{00000000-0005-0000-0000-0000ED4D0000}"/>
    <cellStyle name="Migliaia 34 2 3 2" xfId="12136" xr:uid="{00000000-0005-0000-0000-0000EE4D0000}"/>
    <cellStyle name="Migliaia 34 2 3 2 2" xfId="15647" xr:uid="{00000000-0005-0000-0000-0000EF4D0000}"/>
    <cellStyle name="Migliaia 34 2 3 2 2 2" xfId="20993" xr:uid="{00000000-0005-0000-0000-0000F04D0000}"/>
    <cellStyle name="Migliaia 34 2 3 2 2 3" xfId="26295" xr:uid="{00000000-0005-0000-0000-0000F14D0000}"/>
    <cellStyle name="Migliaia 34 2 3 2 3" xfId="18342" xr:uid="{00000000-0005-0000-0000-0000F24D0000}"/>
    <cellStyle name="Migliaia 34 2 3 2 4" xfId="23644" xr:uid="{00000000-0005-0000-0000-0000F34D0000}"/>
    <cellStyle name="Migliaia 34 2 3 3" xfId="14044" xr:uid="{00000000-0005-0000-0000-0000F44D0000}"/>
    <cellStyle name="Migliaia 34 2 3 3 2" xfId="19862" xr:uid="{00000000-0005-0000-0000-0000F54D0000}"/>
    <cellStyle name="Migliaia 34 2 3 3 3" xfId="25164" xr:uid="{00000000-0005-0000-0000-0000F64D0000}"/>
    <cellStyle name="Migliaia 34 2 3 4" xfId="17211" xr:uid="{00000000-0005-0000-0000-0000F74D0000}"/>
    <cellStyle name="Migliaia 34 2 3 5" xfId="22513" xr:uid="{00000000-0005-0000-0000-0000F84D0000}"/>
    <cellStyle name="Migliaia 34 2 4" xfId="3521" xr:uid="{00000000-0005-0000-0000-0000F94D0000}"/>
    <cellStyle name="Migliaia 34 2 4 2" xfId="14045" xr:uid="{00000000-0005-0000-0000-0000FA4D0000}"/>
    <cellStyle name="Migliaia 34 2 4 2 2" xfId="19863" xr:uid="{00000000-0005-0000-0000-0000FB4D0000}"/>
    <cellStyle name="Migliaia 34 2 4 2 3" xfId="25165" xr:uid="{00000000-0005-0000-0000-0000FC4D0000}"/>
    <cellStyle name="Migliaia 34 2 4 3" xfId="17212" xr:uid="{00000000-0005-0000-0000-0000FD4D0000}"/>
    <cellStyle name="Migliaia 34 2 4 4" xfId="22514" xr:uid="{00000000-0005-0000-0000-0000FE4D0000}"/>
    <cellStyle name="Migliaia 34 2 5" xfId="3522" xr:uid="{00000000-0005-0000-0000-0000FF4D0000}"/>
    <cellStyle name="Migliaia 34 2 5 2" xfId="14046" xr:uid="{00000000-0005-0000-0000-0000004E0000}"/>
    <cellStyle name="Migliaia 34 2 5 2 2" xfId="19864" xr:uid="{00000000-0005-0000-0000-0000014E0000}"/>
    <cellStyle name="Migliaia 34 2 5 2 3" xfId="25166" xr:uid="{00000000-0005-0000-0000-0000024E0000}"/>
    <cellStyle name="Migliaia 34 2 5 3" xfId="17213" xr:uid="{00000000-0005-0000-0000-0000034E0000}"/>
    <cellStyle name="Migliaia 34 2 5 4" xfId="22515" xr:uid="{00000000-0005-0000-0000-0000044E0000}"/>
    <cellStyle name="Migliaia 34 2 6" xfId="3523" xr:uid="{00000000-0005-0000-0000-0000054E0000}"/>
    <cellStyle name="Migliaia 34 2 6 2" xfId="14047" xr:uid="{00000000-0005-0000-0000-0000064E0000}"/>
    <cellStyle name="Migliaia 34 2 6 2 2" xfId="19865" xr:uid="{00000000-0005-0000-0000-0000074E0000}"/>
    <cellStyle name="Migliaia 34 2 6 2 3" xfId="25167" xr:uid="{00000000-0005-0000-0000-0000084E0000}"/>
    <cellStyle name="Migliaia 34 2 6 3" xfId="17214" xr:uid="{00000000-0005-0000-0000-0000094E0000}"/>
    <cellStyle name="Migliaia 34 2 6 4" xfId="22516" xr:uid="{00000000-0005-0000-0000-00000A4E0000}"/>
    <cellStyle name="Migliaia 34 2 7" xfId="3517" xr:uid="{00000000-0005-0000-0000-00000B4E0000}"/>
    <cellStyle name="Migliaia 34 3" xfId="3524" xr:uid="{00000000-0005-0000-0000-00000C4E0000}"/>
    <cellStyle name="Migliaia 34 3 2" xfId="3525" xr:uid="{00000000-0005-0000-0000-00000D4E0000}"/>
    <cellStyle name="Migliaia 34 3 2 2" xfId="3526" xr:uid="{00000000-0005-0000-0000-00000E4E0000}"/>
    <cellStyle name="Migliaia 34 3 2 2 2" xfId="3527" xr:uid="{00000000-0005-0000-0000-00000F4E0000}"/>
    <cellStyle name="Migliaia 34 3 2 2 2 2" xfId="14048" xr:uid="{00000000-0005-0000-0000-0000104E0000}"/>
    <cellStyle name="Migliaia 34 3 2 2 2 2 2" xfId="19866" xr:uid="{00000000-0005-0000-0000-0000114E0000}"/>
    <cellStyle name="Migliaia 34 3 2 2 2 2 3" xfId="25168" xr:uid="{00000000-0005-0000-0000-0000124E0000}"/>
    <cellStyle name="Migliaia 34 3 2 2 2 3" xfId="17215" xr:uid="{00000000-0005-0000-0000-0000134E0000}"/>
    <cellStyle name="Migliaia 34 3 2 2 2 4" xfId="22517" xr:uid="{00000000-0005-0000-0000-0000144E0000}"/>
    <cellStyle name="Migliaia 34 3 2 3" xfId="3528" xr:uid="{00000000-0005-0000-0000-0000154E0000}"/>
    <cellStyle name="Migliaia 34 3 2 3 2" xfId="14049" xr:uid="{00000000-0005-0000-0000-0000164E0000}"/>
    <cellStyle name="Migliaia 34 3 2 3 2 2" xfId="19867" xr:uid="{00000000-0005-0000-0000-0000174E0000}"/>
    <cellStyle name="Migliaia 34 3 2 3 2 3" xfId="25169" xr:uid="{00000000-0005-0000-0000-0000184E0000}"/>
    <cellStyle name="Migliaia 34 3 2 3 3" xfId="17216" xr:uid="{00000000-0005-0000-0000-0000194E0000}"/>
    <cellStyle name="Migliaia 34 3 2 3 4" xfId="22518" xr:uid="{00000000-0005-0000-0000-00001A4E0000}"/>
    <cellStyle name="Migliaia 34 3 2 4" xfId="3529" xr:uid="{00000000-0005-0000-0000-00001B4E0000}"/>
    <cellStyle name="Migliaia 34 3 2 4 2" xfId="14050" xr:uid="{00000000-0005-0000-0000-00001C4E0000}"/>
    <cellStyle name="Migliaia 34 3 2 4 2 2" xfId="19868" xr:uid="{00000000-0005-0000-0000-00001D4E0000}"/>
    <cellStyle name="Migliaia 34 3 2 4 2 3" xfId="25170" xr:uid="{00000000-0005-0000-0000-00001E4E0000}"/>
    <cellStyle name="Migliaia 34 3 2 4 3" xfId="17217" xr:uid="{00000000-0005-0000-0000-00001F4E0000}"/>
    <cellStyle name="Migliaia 34 3 2 4 4" xfId="22519" xr:uid="{00000000-0005-0000-0000-0000204E0000}"/>
    <cellStyle name="Migliaia 34 3 2 5" xfId="3530" xr:uid="{00000000-0005-0000-0000-0000214E0000}"/>
    <cellStyle name="Migliaia 34 3 2 5 2" xfId="14051" xr:uid="{00000000-0005-0000-0000-0000224E0000}"/>
    <cellStyle name="Migliaia 34 3 2 5 2 2" xfId="19869" xr:uid="{00000000-0005-0000-0000-0000234E0000}"/>
    <cellStyle name="Migliaia 34 3 2 5 2 3" xfId="25171" xr:uid="{00000000-0005-0000-0000-0000244E0000}"/>
    <cellStyle name="Migliaia 34 3 2 5 3" xfId="17218" xr:uid="{00000000-0005-0000-0000-0000254E0000}"/>
    <cellStyle name="Migliaia 34 3 2 5 4" xfId="22520" xr:uid="{00000000-0005-0000-0000-0000264E0000}"/>
    <cellStyle name="Migliaia 34 3 2 6" xfId="3531" xr:uid="{00000000-0005-0000-0000-0000274E0000}"/>
    <cellStyle name="Migliaia 34 3 2 6 2" xfId="14052" xr:uid="{00000000-0005-0000-0000-0000284E0000}"/>
    <cellStyle name="Migliaia 34 3 2 6 2 2" xfId="19870" xr:uid="{00000000-0005-0000-0000-0000294E0000}"/>
    <cellStyle name="Migliaia 34 3 2 6 2 3" xfId="25172" xr:uid="{00000000-0005-0000-0000-00002A4E0000}"/>
    <cellStyle name="Migliaia 34 3 2 6 3" xfId="17219" xr:uid="{00000000-0005-0000-0000-00002B4E0000}"/>
    <cellStyle name="Migliaia 34 3 2 6 4" xfId="22521" xr:uid="{00000000-0005-0000-0000-00002C4E0000}"/>
    <cellStyle name="Migliaia 34 3 3" xfId="3532" xr:uid="{00000000-0005-0000-0000-00002D4E0000}"/>
    <cellStyle name="Migliaia 34 3 3 2" xfId="3533" xr:uid="{00000000-0005-0000-0000-00002E4E0000}"/>
    <cellStyle name="Migliaia 34 3 3 2 2" xfId="14054" xr:uid="{00000000-0005-0000-0000-00002F4E0000}"/>
    <cellStyle name="Migliaia 34 3 3 2 2 2" xfId="19872" xr:uid="{00000000-0005-0000-0000-0000304E0000}"/>
    <cellStyle name="Migliaia 34 3 3 2 2 3" xfId="25174" xr:uid="{00000000-0005-0000-0000-0000314E0000}"/>
    <cellStyle name="Migliaia 34 3 3 2 3" xfId="17221" xr:uid="{00000000-0005-0000-0000-0000324E0000}"/>
    <cellStyle name="Migliaia 34 3 3 2 4" xfId="22523" xr:uid="{00000000-0005-0000-0000-0000334E0000}"/>
    <cellStyle name="Migliaia 34 3 3 3" xfId="3534" xr:uid="{00000000-0005-0000-0000-0000344E0000}"/>
    <cellStyle name="Migliaia 34 3 3 3 2" xfId="14055" xr:uid="{00000000-0005-0000-0000-0000354E0000}"/>
    <cellStyle name="Migliaia 34 3 3 3 2 2" xfId="19873" xr:uid="{00000000-0005-0000-0000-0000364E0000}"/>
    <cellStyle name="Migliaia 34 3 3 3 2 3" xfId="25175" xr:uid="{00000000-0005-0000-0000-0000374E0000}"/>
    <cellStyle name="Migliaia 34 3 3 3 3" xfId="17222" xr:uid="{00000000-0005-0000-0000-0000384E0000}"/>
    <cellStyle name="Migliaia 34 3 3 3 4" xfId="22524" xr:uid="{00000000-0005-0000-0000-0000394E0000}"/>
    <cellStyle name="Migliaia 34 3 3 4" xfId="3535" xr:uid="{00000000-0005-0000-0000-00003A4E0000}"/>
    <cellStyle name="Migliaia 34 3 3 4 2" xfId="14056" xr:uid="{00000000-0005-0000-0000-00003B4E0000}"/>
    <cellStyle name="Migliaia 34 3 3 4 2 2" xfId="19874" xr:uid="{00000000-0005-0000-0000-00003C4E0000}"/>
    <cellStyle name="Migliaia 34 3 3 4 2 3" xfId="25176" xr:uid="{00000000-0005-0000-0000-00003D4E0000}"/>
    <cellStyle name="Migliaia 34 3 3 4 3" xfId="17223" xr:uid="{00000000-0005-0000-0000-00003E4E0000}"/>
    <cellStyle name="Migliaia 34 3 3 4 4" xfId="22525" xr:uid="{00000000-0005-0000-0000-00003F4E0000}"/>
    <cellStyle name="Migliaia 34 3 3 5" xfId="3536" xr:uid="{00000000-0005-0000-0000-0000404E0000}"/>
    <cellStyle name="Migliaia 34 3 3 5 2" xfId="14057" xr:uid="{00000000-0005-0000-0000-0000414E0000}"/>
    <cellStyle name="Migliaia 34 3 3 5 2 2" xfId="19875" xr:uid="{00000000-0005-0000-0000-0000424E0000}"/>
    <cellStyle name="Migliaia 34 3 3 5 2 3" xfId="25177" xr:uid="{00000000-0005-0000-0000-0000434E0000}"/>
    <cellStyle name="Migliaia 34 3 3 5 3" xfId="17224" xr:uid="{00000000-0005-0000-0000-0000444E0000}"/>
    <cellStyle name="Migliaia 34 3 3 5 4" xfId="22526" xr:uid="{00000000-0005-0000-0000-0000454E0000}"/>
    <cellStyle name="Migliaia 34 3 3 6" xfId="14053" xr:uid="{00000000-0005-0000-0000-0000464E0000}"/>
    <cellStyle name="Migliaia 34 3 3 6 2" xfId="19871" xr:uid="{00000000-0005-0000-0000-0000474E0000}"/>
    <cellStyle name="Migliaia 34 3 3 6 3" xfId="25173" xr:uid="{00000000-0005-0000-0000-0000484E0000}"/>
    <cellStyle name="Migliaia 34 3 3 7" xfId="17220" xr:uid="{00000000-0005-0000-0000-0000494E0000}"/>
    <cellStyle name="Migliaia 34 3 3 8" xfId="22522" xr:uid="{00000000-0005-0000-0000-00004A4E0000}"/>
    <cellStyle name="Migliaia 34 3 4" xfId="3537" xr:uid="{00000000-0005-0000-0000-00004B4E0000}"/>
    <cellStyle name="Migliaia 34 3 4 2" xfId="12137" xr:uid="{00000000-0005-0000-0000-00004C4E0000}"/>
    <cellStyle name="Migliaia 34 3 4 3" xfId="12138" xr:uid="{00000000-0005-0000-0000-00004D4E0000}"/>
    <cellStyle name="Migliaia 34 3 4 3 2" xfId="15648" xr:uid="{00000000-0005-0000-0000-00004E4E0000}"/>
    <cellStyle name="Migliaia 34 3 4 3 2 2" xfId="20994" xr:uid="{00000000-0005-0000-0000-00004F4E0000}"/>
    <cellStyle name="Migliaia 34 3 4 3 2 3" xfId="26296" xr:uid="{00000000-0005-0000-0000-0000504E0000}"/>
    <cellStyle name="Migliaia 34 3 4 3 3" xfId="18343" xr:uid="{00000000-0005-0000-0000-0000514E0000}"/>
    <cellStyle name="Migliaia 34 3 4 3 4" xfId="23645" xr:uid="{00000000-0005-0000-0000-0000524E0000}"/>
    <cellStyle name="Migliaia 34 3 4 4" xfId="14058" xr:uid="{00000000-0005-0000-0000-0000534E0000}"/>
    <cellStyle name="Migliaia 34 3 4 4 2" xfId="19876" xr:uid="{00000000-0005-0000-0000-0000544E0000}"/>
    <cellStyle name="Migliaia 34 3 4 4 3" xfId="25178" xr:uid="{00000000-0005-0000-0000-0000554E0000}"/>
    <cellStyle name="Migliaia 34 3 4 5" xfId="17225" xr:uid="{00000000-0005-0000-0000-0000564E0000}"/>
    <cellStyle name="Migliaia 34 3 4 6" xfId="22527" xr:uid="{00000000-0005-0000-0000-0000574E0000}"/>
    <cellStyle name="Migliaia 34 3 5" xfId="3538" xr:uid="{00000000-0005-0000-0000-0000584E0000}"/>
    <cellStyle name="Migliaia 34 3 5 2" xfId="12139" xr:uid="{00000000-0005-0000-0000-0000594E0000}"/>
    <cellStyle name="Migliaia 34 3 5 2 2" xfId="15649" xr:uid="{00000000-0005-0000-0000-00005A4E0000}"/>
    <cellStyle name="Migliaia 34 3 5 2 2 2" xfId="20995" xr:uid="{00000000-0005-0000-0000-00005B4E0000}"/>
    <cellStyle name="Migliaia 34 3 5 2 2 3" xfId="26297" xr:uid="{00000000-0005-0000-0000-00005C4E0000}"/>
    <cellStyle name="Migliaia 34 3 5 2 3" xfId="18344" xr:uid="{00000000-0005-0000-0000-00005D4E0000}"/>
    <cellStyle name="Migliaia 34 3 5 2 4" xfId="23646" xr:uid="{00000000-0005-0000-0000-00005E4E0000}"/>
    <cellStyle name="Migliaia 34 3 5 3" xfId="14059" xr:uid="{00000000-0005-0000-0000-00005F4E0000}"/>
    <cellStyle name="Migliaia 34 3 5 3 2" xfId="19877" xr:uid="{00000000-0005-0000-0000-0000604E0000}"/>
    <cellStyle name="Migliaia 34 3 5 3 3" xfId="25179" xr:uid="{00000000-0005-0000-0000-0000614E0000}"/>
    <cellStyle name="Migliaia 34 3 5 4" xfId="17226" xr:uid="{00000000-0005-0000-0000-0000624E0000}"/>
    <cellStyle name="Migliaia 34 3 5 5" xfId="22528" xr:uid="{00000000-0005-0000-0000-0000634E0000}"/>
    <cellStyle name="Migliaia 34 3 6" xfId="3539" xr:uid="{00000000-0005-0000-0000-0000644E0000}"/>
    <cellStyle name="Migliaia 34 3 6 2" xfId="14060" xr:uid="{00000000-0005-0000-0000-0000654E0000}"/>
    <cellStyle name="Migliaia 34 3 6 2 2" xfId="19878" xr:uid="{00000000-0005-0000-0000-0000664E0000}"/>
    <cellStyle name="Migliaia 34 3 6 2 3" xfId="25180" xr:uid="{00000000-0005-0000-0000-0000674E0000}"/>
    <cellStyle name="Migliaia 34 3 6 3" xfId="17227" xr:uid="{00000000-0005-0000-0000-0000684E0000}"/>
    <cellStyle name="Migliaia 34 3 6 4" xfId="22529" xr:uid="{00000000-0005-0000-0000-0000694E0000}"/>
    <cellStyle name="Migliaia 34 3 7" xfId="3540" xr:uid="{00000000-0005-0000-0000-00006A4E0000}"/>
    <cellStyle name="Migliaia 34 3 7 2" xfId="14061" xr:uid="{00000000-0005-0000-0000-00006B4E0000}"/>
    <cellStyle name="Migliaia 34 3 7 2 2" xfId="19879" xr:uid="{00000000-0005-0000-0000-00006C4E0000}"/>
    <cellStyle name="Migliaia 34 3 7 2 3" xfId="25181" xr:uid="{00000000-0005-0000-0000-00006D4E0000}"/>
    <cellStyle name="Migliaia 34 3 7 3" xfId="17228" xr:uid="{00000000-0005-0000-0000-00006E4E0000}"/>
    <cellStyle name="Migliaia 34 3 7 4" xfId="22530" xr:uid="{00000000-0005-0000-0000-00006F4E0000}"/>
    <cellStyle name="Migliaia 34 3 8" xfId="3541" xr:uid="{00000000-0005-0000-0000-0000704E0000}"/>
    <cellStyle name="Migliaia 34 3 8 2" xfId="14062" xr:uid="{00000000-0005-0000-0000-0000714E0000}"/>
    <cellStyle name="Migliaia 34 3 8 2 2" xfId="19880" xr:uid="{00000000-0005-0000-0000-0000724E0000}"/>
    <cellStyle name="Migliaia 34 3 8 2 3" xfId="25182" xr:uid="{00000000-0005-0000-0000-0000734E0000}"/>
    <cellStyle name="Migliaia 34 3 8 3" xfId="17229" xr:uid="{00000000-0005-0000-0000-0000744E0000}"/>
    <cellStyle name="Migliaia 34 3 8 4" xfId="22531" xr:uid="{00000000-0005-0000-0000-0000754E0000}"/>
    <cellStyle name="Migliaia 34 4" xfId="3542" xr:uid="{00000000-0005-0000-0000-0000764E0000}"/>
    <cellStyle name="Migliaia 34 4 2" xfId="3543" xr:uid="{00000000-0005-0000-0000-0000774E0000}"/>
    <cellStyle name="Migliaia 34 4 2 2" xfId="3544" xr:uid="{00000000-0005-0000-0000-0000784E0000}"/>
    <cellStyle name="Migliaia 34 4 2 2 2" xfId="14063" xr:uid="{00000000-0005-0000-0000-0000794E0000}"/>
    <cellStyle name="Migliaia 34 4 2 2 2 2" xfId="19881" xr:uid="{00000000-0005-0000-0000-00007A4E0000}"/>
    <cellStyle name="Migliaia 34 4 2 2 2 3" xfId="25183" xr:uid="{00000000-0005-0000-0000-00007B4E0000}"/>
    <cellStyle name="Migliaia 34 4 2 2 3" xfId="17230" xr:uid="{00000000-0005-0000-0000-00007C4E0000}"/>
    <cellStyle name="Migliaia 34 4 2 2 4" xfId="22532" xr:uid="{00000000-0005-0000-0000-00007D4E0000}"/>
    <cellStyle name="Migliaia 34 4 2 3" xfId="3545" xr:uid="{00000000-0005-0000-0000-00007E4E0000}"/>
    <cellStyle name="Migliaia 34 4 2 3 2" xfId="14064" xr:uid="{00000000-0005-0000-0000-00007F4E0000}"/>
    <cellStyle name="Migliaia 34 4 2 3 2 2" xfId="19882" xr:uid="{00000000-0005-0000-0000-0000804E0000}"/>
    <cellStyle name="Migliaia 34 4 2 3 2 3" xfId="25184" xr:uid="{00000000-0005-0000-0000-0000814E0000}"/>
    <cellStyle name="Migliaia 34 4 2 3 3" xfId="17231" xr:uid="{00000000-0005-0000-0000-0000824E0000}"/>
    <cellStyle name="Migliaia 34 4 2 3 4" xfId="22533" xr:uid="{00000000-0005-0000-0000-0000834E0000}"/>
    <cellStyle name="Migliaia 34 4 3" xfId="3546" xr:uid="{00000000-0005-0000-0000-0000844E0000}"/>
    <cellStyle name="Migliaia 34 4 3 2" xfId="14065" xr:uid="{00000000-0005-0000-0000-0000854E0000}"/>
    <cellStyle name="Migliaia 34 4 3 2 2" xfId="19883" xr:uid="{00000000-0005-0000-0000-0000864E0000}"/>
    <cellStyle name="Migliaia 34 4 3 2 3" xfId="25185" xr:uid="{00000000-0005-0000-0000-0000874E0000}"/>
    <cellStyle name="Migliaia 34 4 3 3" xfId="17232" xr:uid="{00000000-0005-0000-0000-0000884E0000}"/>
    <cellStyle name="Migliaia 34 4 3 4" xfId="22534" xr:uid="{00000000-0005-0000-0000-0000894E0000}"/>
    <cellStyle name="Migliaia 34 4 4" xfId="3547" xr:uid="{00000000-0005-0000-0000-00008A4E0000}"/>
    <cellStyle name="Migliaia 34 4 4 2" xfId="14066" xr:uid="{00000000-0005-0000-0000-00008B4E0000}"/>
    <cellStyle name="Migliaia 34 4 4 2 2" xfId="19884" xr:uid="{00000000-0005-0000-0000-00008C4E0000}"/>
    <cellStyle name="Migliaia 34 4 4 2 3" xfId="25186" xr:uid="{00000000-0005-0000-0000-00008D4E0000}"/>
    <cellStyle name="Migliaia 34 4 4 3" xfId="17233" xr:uid="{00000000-0005-0000-0000-00008E4E0000}"/>
    <cellStyle name="Migliaia 34 4 4 4" xfId="22535" xr:uid="{00000000-0005-0000-0000-00008F4E0000}"/>
    <cellStyle name="Migliaia 34 4 5" xfId="3548" xr:uid="{00000000-0005-0000-0000-0000904E0000}"/>
    <cellStyle name="Migliaia 34 4 5 2" xfId="14067" xr:uid="{00000000-0005-0000-0000-0000914E0000}"/>
    <cellStyle name="Migliaia 34 4 5 2 2" xfId="19885" xr:uid="{00000000-0005-0000-0000-0000924E0000}"/>
    <cellStyle name="Migliaia 34 4 5 2 3" xfId="25187" xr:uid="{00000000-0005-0000-0000-0000934E0000}"/>
    <cellStyle name="Migliaia 34 4 5 3" xfId="17234" xr:uid="{00000000-0005-0000-0000-0000944E0000}"/>
    <cellStyle name="Migliaia 34 4 5 4" xfId="22536" xr:uid="{00000000-0005-0000-0000-0000954E0000}"/>
    <cellStyle name="Migliaia 34 4 6" xfId="3549" xr:uid="{00000000-0005-0000-0000-0000964E0000}"/>
    <cellStyle name="Migliaia 34 4 6 2" xfId="14068" xr:uid="{00000000-0005-0000-0000-0000974E0000}"/>
    <cellStyle name="Migliaia 34 4 6 2 2" xfId="19886" xr:uid="{00000000-0005-0000-0000-0000984E0000}"/>
    <cellStyle name="Migliaia 34 4 6 2 3" xfId="25188" xr:uid="{00000000-0005-0000-0000-0000994E0000}"/>
    <cellStyle name="Migliaia 34 4 6 3" xfId="17235" xr:uid="{00000000-0005-0000-0000-00009A4E0000}"/>
    <cellStyle name="Migliaia 34 4 6 4" xfId="22537" xr:uid="{00000000-0005-0000-0000-00009B4E0000}"/>
    <cellStyle name="Migliaia 34 4 7" xfId="3550" xr:uid="{00000000-0005-0000-0000-00009C4E0000}"/>
    <cellStyle name="Migliaia 34 4 7 2" xfId="14069" xr:uid="{00000000-0005-0000-0000-00009D4E0000}"/>
    <cellStyle name="Migliaia 34 4 7 2 2" xfId="19887" xr:uid="{00000000-0005-0000-0000-00009E4E0000}"/>
    <cellStyle name="Migliaia 34 4 7 2 3" xfId="25189" xr:uid="{00000000-0005-0000-0000-00009F4E0000}"/>
    <cellStyle name="Migliaia 34 4 7 3" xfId="17236" xr:uid="{00000000-0005-0000-0000-0000A04E0000}"/>
    <cellStyle name="Migliaia 34 4 7 4" xfId="22538" xr:uid="{00000000-0005-0000-0000-0000A14E0000}"/>
    <cellStyle name="Migliaia 34 5" xfId="3551" xr:uid="{00000000-0005-0000-0000-0000A24E0000}"/>
    <cellStyle name="Migliaia 34 5 2" xfId="3552" xr:uid="{00000000-0005-0000-0000-0000A34E0000}"/>
    <cellStyle name="Migliaia 34 5 2 2" xfId="14070" xr:uid="{00000000-0005-0000-0000-0000A44E0000}"/>
    <cellStyle name="Migliaia 34 5 2 2 2" xfId="19888" xr:uid="{00000000-0005-0000-0000-0000A54E0000}"/>
    <cellStyle name="Migliaia 34 5 2 2 3" xfId="25190" xr:uid="{00000000-0005-0000-0000-0000A64E0000}"/>
    <cellStyle name="Migliaia 34 5 2 3" xfId="17237" xr:uid="{00000000-0005-0000-0000-0000A74E0000}"/>
    <cellStyle name="Migliaia 34 5 2 4" xfId="22539" xr:uid="{00000000-0005-0000-0000-0000A84E0000}"/>
    <cellStyle name="Migliaia 34 5 3" xfId="3553" xr:uid="{00000000-0005-0000-0000-0000A94E0000}"/>
    <cellStyle name="Migliaia 34 5 3 2" xfId="14071" xr:uid="{00000000-0005-0000-0000-0000AA4E0000}"/>
    <cellStyle name="Migliaia 34 5 3 2 2" xfId="19889" xr:uid="{00000000-0005-0000-0000-0000AB4E0000}"/>
    <cellStyle name="Migliaia 34 5 3 2 3" xfId="25191" xr:uid="{00000000-0005-0000-0000-0000AC4E0000}"/>
    <cellStyle name="Migliaia 34 5 3 3" xfId="17238" xr:uid="{00000000-0005-0000-0000-0000AD4E0000}"/>
    <cellStyle name="Migliaia 34 5 3 4" xfId="22540" xr:uid="{00000000-0005-0000-0000-0000AE4E0000}"/>
    <cellStyle name="Migliaia 34 5 4" xfId="3554" xr:uid="{00000000-0005-0000-0000-0000AF4E0000}"/>
    <cellStyle name="Migliaia 34 5 4 2" xfId="14072" xr:uid="{00000000-0005-0000-0000-0000B04E0000}"/>
    <cellStyle name="Migliaia 34 5 4 2 2" xfId="19890" xr:uid="{00000000-0005-0000-0000-0000B14E0000}"/>
    <cellStyle name="Migliaia 34 5 4 2 3" xfId="25192" xr:uid="{00000000-0005-0000-0000-0000B24E0000}"/>
    <cellStyle name="Migliaia 34 5 4 3" xfId="17239" xr:uid="{00000000-0005-0000-0000-0000B34E0000}"/>
    <cellStyle name="Migliaia 34 5 4 4" xfId="22541" xr:uid="{00000000-0005-0000-0000-0000B44E0000}"/>
    <cellStyle name="Migliaia 34 5 5" xfId="3555" xr:uid="{00000000-0005-0000-0000-0000B54E0000}"/>
    <cellStyle name="Migliaia 34 5 5 2" xfId="14073" xr:uid="{00000000-0005-0000-0000-0000B64E0000}"/>
    <cellStyle name="Migliaia 34 5 5 2 2" xfId="19891" xr:uid="{00000000-0005-0000-0000-0000B74E0000}"/>
    <cellStyle name="Migliaia 34 5 5 2 3" xfId="25193" xr:uid="{00000000-0005-0000-0000-0000B84E0000}"/>
    <cellStyle name="Migliaia 34 5 5 3" xfId="17240" xr:uid="{00000000-0005-0000-0000-0000B94E0000}"/>
    <cellStyle name="Migliaia 34 5 5 4" xfId="22542" xr:uid="{00000000-0005-0000-0000-0000BA4E0000}"/>
    <cellStyle name="Migliaia 34 5 6" xfId="3556" xr:uid="{00000000-0005-0000-0000-0000BB4E0000}"/>
    <cellStyle name="Migliaia 34 5 6 2" xfId="14074" xr:uid="{00000000-0005-0000-0000-0000BC4E0000}"/>
    <cellStyle name="Migliaia 34 5 6 2 2" xfId="19892" xr:uid="{00000000-0005-0000-0000-0000BD4E0000}"/>
    <cellStyle name="Migliaia 34 5 6 2 3" xfId="25194" xr:uid="{00000000-0005-0000-0000-0000BE4E0000}"/>
    <cellStyle name="Migliaia 34 5 6 3" xfId="17241" xr:uid="{00000000-0005-0000-0000-0000BF4E0000}"/>
    <cellStyle name="Migliaia 34 5 6 4" xfId="22543" xr:uid="{00000000-0005-0000-0000-0000C04E0000}"/>
    <cellStyle name="Migliaia 34 6" xfId="3557" xr:uid="{00000000-0005-0000-0000-0000C14E0000}"/>
    <cellStyle name="Migliaia 34 6 2" xfId="12140" xr:uid="{00000000-0005-0000-0000-0000C24E0000}"/>
    <cellStyle name="Migliaia 34 6 3" xfId="12141" xr:uid="{00000000-0005-0000-0000-0000C34E0000}"/>
    <cellStyle name="Migliaia 34 6 3 2" xfId="15650" xr:uid="{00000000-0005-0000-0000-0000C44E0000}"/>
    <cellStyle name="Migliaia 34 6 3 2 2" xfId="20996" xr:uid="{00000000-0005-0000-0000-0000C54E0000}"/>
    <cellStyle name="Migliaia 34 6 3 2 3" xfId="26298" xr:uid="{00000000-0005-0000-0000-0000C64E0000}"/>
    <cellStyle name="Migliaia 34 6 3 3" xfId="18345" xr:uid="{00000000-0005-0000-0000-0000C74E0000}"/>
    <cellStyle name="Migliaia 34 6 3 4" xfId="23647" xr:uid="{00000000-0005-0000-0000-0000C84E0000}"/>
    <cellStyle name="Migliaia 34 6 4" xfId="14075" xr:uid="{00000000-0005-0000-0000-0000C94E0000}"/>
    <cellStyle name="Migliaia 34 6 4 2" xfId="19893" xr:uid="{00000000-0005-0000-0000-0000CA4E0000}"/>
    <cellStyle name="Migliaia 34 6 4 3" xfId="25195" xr:uid="{00000000-0005-0000-0000-0000CB4E0000}"/>
    <cellStyle name="Migliaia 34 6 5" xfId="17242" xr:uid="{00000000-0005-0000-0000-0000CC4E0000}"/>
    <cellStyle name="Migliaia 34 6 6" xfId="22544" xr:uid="{00000000-0005-0000-0000-0000CD4E0000}"/>
    <cellStyle name="Migliaia 34 7" xfId="3558" xr:uid="{00000000-0005-0000-0000-0000CE4E0000}"/>
    <cellStyle name="Migliaia 34 7 2" xfId="12142" xr:uid="{00000000-0005-0000-0000-0000CF4E0000}"/>
    <cellStyle name="Migliaia 34 7 2 2" xfId="15651" xr:uid="{00000000-0005-0000-0000-0000D04E0000}"/>
    <cellStyle name="Migliaia 34 7 2 2 2" xfId="20997" xr:uid="{00000000-0005-0000-0000-0000D14E0000}"/>
    <cellStyle name="Migliaia 34 7 2 2 3" xfId="26299" xr:uid="{00000000-0005-0000-0000-0000D24E0000}"/>
    <cellStyle name="Migliaia 34 7 2 3" xfId="18346" xr:uid="{00000000-0005-0000-0000-0000D34E0000}"/>
    <cellStyle name="Migliaia 34 7 2 4" xfId="23648" xr:uid="{00000000-0005-0000-0000-0000D44E0000}"/>
    <cellStyle name="Migliaia 34 7 3" xfId="14076" xr:uid="{00000000-0005-0000-0000-0000D54E0000}"/>
    <cellStyle name="Migliaia 34 7 3 2" xfId="19894" xr:uid="{00000000-0005-0000-0000-0000D64E0000}"/>
    <cellStyle name="Migliaia 34 7 3 3" xfId="25196" xr:uid="{00000000-0005-0000-0000-0000D74E0000}"/>
    <cellStyle name="Migliaia 34 7 4" xfId="17243" xr:uid="{00000000-0005-0000-0000-0000D84E0000}"/>
    <cellStyle name="Migliaia 34 7 5" xfId="22545" xr:uid="{00000000-0005-0000-0000-0000D94E0000}"/>
    <cellStyle name="Migliaia 34 8" xfId="3559" xr:uid="{00000000-0005-0000-0000-0000DA4E0000}"/>
    <cellStyle name="Migliaia 34 8 2" xfId="12143" xr:uid="{00000000-0005-0000-0000-0000DB4E0000}"/>
    <cellStyle name="Migliaia 34 8 2 2" xfId="15652" xr:uid="{00000000-0005-0000-0000-0000DC4E0000}"/>
    <cellStyle name="Migliaia 34 8 2 2 2" xfId="20998" xr:uid="{00000000-0005-0000-0000-0000DD4E0000}"/>
    <cellStyle name="Migliaia 34 8 2 2 3" xfId="26300" xr:uid="{00000000-0005-0000-0000-0000DE4E0000}"/>
    <cellStyle name="Migliaia 34 8 2 3" xfId="18347" xr:uid="{00000000-0005-0000-0000-0000DF4E0000}"/>
    <cellStyle name="Migliaia 34 8 2 4" xfId="23649" xr:uid="{00000000-0005-0000-0000-0000E04E0000}"/>
    <cellStyle name="Migliaia 34 8 3" xfId="14077" xr:uid="{00000000-0005-0000-0000-0000E14E0000}"/>
    <cellStyle name="Migliaia 34 8 3 2" xfId="19895" xr:uid="{00000000-0005-0000-0000-0000E24E0000}"/>
    <cellStyle name="Migliaia 34 8 3 3" xfId="25197" xr:uid="{00000000-0005-0000-0000-0000E34E0000}"/>
    <cellStyle name="Migliaia 34 8 4" xfId="17244" xr:uid="{00000000-0005-0000-0000-0000E44E0000}"/>
    <cellStyle name="Migliaia 34 8 5" xfId="22546" xr:uid="{00000000-0005-0000-0000-0000E54E0000}"/>
    <cellStyle name="Migliaia 34 9" xfId="3560" xr:uid="{00000000-0005-0000-0000-0000E64E0000}"/>
    <cellStyle name="Migliaia 34 9 2" xfId="14078" xr:uid="{00000000-0005-0000-0000-0000E74E0000}"/>
    <cellStyle name="Migliaia 34 9 2 2" xfId="19896" xr:uid="{00000000-0005-0000-0000-0000E84E0000}"/>
    <cellStyle name="Migliaia 34 9 2 3" xfId="25198" xr:uid="{00000000-0005-0000-0000-0000E94E0000}"/>
    <cellStyle name="Migliaia 34 9 3" xfId="17245" xr:uid="{00000000-0005-0000-0000-0000EA4E0000}"/>
    <cellStyle name="Migliaia 34 9 4" xfId="22547" xr:uid="{00000000-0005-0000-0000-0000EB4E0000}"/>
    <cellStyle name="Migliaia 35" xfId="303" xr:uid="{00000000-0005-0000-0000-0000EC4E0000}"/>
    <cellStyle name="Migliaia 35 10" xfId="14079" xr:uid="{00000000-0005-0000-0000-0000ED4E0000}"/>
    <cellStyle name="Migliaia 35 10 2" xfId="19897" xr:uid="{00000000-0005-0000-0000-0000EE4E0000}"/>
    <cellStyle name="Migliaia 35 10 3" xfId="25199" xr:uid="{00000000-0005-0000-0000-0000EF4E0000}"/>
    <cellStyle name="Migliaia 35 11" xfId="17246" xr:uid="{00000000-0005-0000-0000-0000F04E0000}"/>
    <cellStyle name="Migliaia 35 12" xfId="22548" xr:uid="{00000000-0005-0000-0000-0000F14E0000}"/>
    <cellStyle name="Migliaia 35 13" xfId="3561" xr:uid="{00000000-0005-0000-0000-0000F24E0000}"/>
    <cellStyle name="Migliaia 35 2" xfId="304" xr:uid="{00000000-0005-0000-0000-0000F34E0000}"/>
    <cellStyle name="Migliaia 35 2 2" xfId="3563" xr:uid="{00000000-0005-0000-0000-0000F44E0000}"/>
    <cellStyle name="Migliaia 35 2 2 2" xfId="3564" xr:uid="{00000000-0005-0000-0000-0000F54E0000}"/>
    <cellStyle name="Migliaia 35 2 2 2 2" xfId="14080" xr:uid="{00000000-0005-0000-0000-0000F64E0000}"/>
    <cellStyle name="Migliaia 35 2 2 2 2 2" xfId="19898" xr:uid="{00000000-0005-0000-0000-0000F74E0000}"/>
    <cellStyle name="Migliaia 35 2 2 2 2 3" xfId="25200" xr:uid="{00000000-0005-0000-0000-0000F84E0000}"/>
    <cellStyle name="Migliaia 35 2 2 2 3" xfId="17247" xr:uid="{00000000-0005-0000-0000-0000F94E0000}"/>
    <cellStyle name="Migliaia 35 2 2 2 4" xfId="22549" xr:uid="{00000000-0005-0000-0000-0000FA4E0000}"/>
    <cellStyle name="Migliaia 35 2 2 3" xfId="12144" xr:uid="{00000000-0005-0000-0000-0000FB4E0000}"/>
    <cellStyle name="Migliaia 35 2 2 3 2" xfId="15653" xr:uid="{00000000-0005-0000-0000-0000FC4E0000}"/>
    <cellStyle name="Migliaia 35 2 2 3 2 2" xfId="20999" xr:uid="{00000000-0005-0000-0000-0000FD4E0000}"/>
    <cellStyle name="Migliaia 35 2 2 3 2 3" xfId="26301" xr:uid="{00000000-0005-0000-0000-0000FE4E0000}"/>
    <cellStyle name="Migliaia 35 2 2 3 3" xfId="18348" xr:uid="{00000000-0005-0000-0000-0000FF4E0000}"/>
    <cellStyle name="Migliaia 35 2 2 3 4" xfId="23650" xr:uid="{00000000-0005-0000-0000-0000004F0000}"/>
    <cellStyle name="Migliaia 35 2 3" xfId="3565" xr:uid="{00000000-0005-0000-0000-0000014F0000}"/>
    <cellStyle name="Migliaia 35 2 3 2" xfId="12145" xr:uid="{00000000-0005-0000-0000-0000024F0000}"/>
    <cellStyle name="Migliaia 35 2 3 2 2" xfId="15654" xr:uid="{00000000-0005-0000-0000-0000034F0000}"/>
    <cellStyle name="Migliaia 35 2 3 2 2 2" xfId="21000" xr:uid="{00000000-0005-0000-0000-0000044F0000}"/>
    <cellStyle name="Migliaia 35 2 3 2 2 3" xfId="26302" xr:uid="{00000000-0005-0000-0000-0000054F0000}"/>
    <cellStyle name="Migliaia 35 2 3 2 3" xfId="18349" xr:uid="{00000000-0005-0000-0000-0000064F0000}"/>
    <cellStyle name="Migliaia 35 2 3 2 4" xfId="23651" xr:uid="{00000000-0005-0000-0000-0000074F0000}"/>
    <cellStyle name="Migliaia 35 2 3 3" xfId="14081" xr:uid="{00000000-0005-0000-0000-0000084F0000}"/>
    <cellStyle name="Migliaia 35 2 3 3 2" xfId="19899" xr:uid="{00000000-0005-0000-0000-0000094F0000}"/>
    <cellStyle name="Migliaia 35 2 3 3 3" xfId="25201" xr:uid="{00000000-0005-0000-0000-00000A4F0000}"/>
    <cellStyle name="Migliaia 35 2 3 4" xfId="17248" xr:uid="{00000000-0005-0000-0000-00000B4F0000}"/>
    <cellStyle name="Migliaia 35 2 3 5" xfId="22550" xr:uid="{00000000-0005-0000-0000-00000C4F0000}"/>
    <cellStyle name="Migliaia 35 2 4" xfId="3566" xr:uid="{00000000-0005-0000-0000-00000D4F0000}"/>
    <cellStyle name="Migliaia 35 2 4 2" xfId="14082" xr:uid="{00000000-0005-0000-0000-00000E4F0000}"/>
    <cellStyle name="Migliaia 35 2 4 2 2" xfId="19900" xr:uid="{00000000-0005-0000-0000-00000F4F0000}"/>
    <cellStyle name="Migliaia 35 2 4 2 3" xfId="25202" xr:uid="{00000000-0005-0000-0000-0000104F0000}"/>
    <cellStyle name="Migliaia 35 2 4 3" xfId="17249" xr:uid="{00000000-0005-0000-0000-0000114F0000}"/>
    <cellStyle name="Migliaia 35 2 4 4" xfId="22551" xr:uid="{00000000-0005-0000-0000-0000124F0000}"/>
    <cellStyle name="Migliaia 35 2 5" xfId="3567" xr:uid="{00000000-0005-0000-0000-0000134F0000}"/>
    <cellStyle name="Migliaia 35 2 5 2" xfId="14083" xr:uid="{00000000-0005-0000-0000-0000144F0000}"/>
    <cellStyle name="Migliaia 35 2 5 2 2" xfId="19901" xr:uid="{00000000-0005-0000-0000-0000154F0000}"/>
    <cellStyle name="Migliaia 35 2 5 2 3" xfId="25203" xr:uid="{00000000-0005-0000-0000-0000164F0000}"/>
    <cellStyle name="Migliaia 35 2 5 3" xfId="17250" xr:uid="{00000000-0005-0000-0000-0000174F0000}"/>
    <cellStyle name="Migliaia 35 2 5 4" xfId="22552" xr:uid="{00000000-0005-0000-0000-0000184F0000}"/>
    <cellStyle name="Migliaia 35 2 6" xfId="3568" xr:uid="{00000000-0005-0000-0000-0000194F0000}"/>
    <cellStyle name="Migliaia 35 2 6 2" xfId="14084" xr:uid="{00000000-0005-0000-0000-00001A4F0000}"/>
    <cellStyle name="Migliaia 35 2 6 2 2" xfId="19902" xr:uid="{00000000-0005-0000-0000-00001B4F0000}"/>
    <cellStyle name="Migliaia 35 2 6 2 3" xfId="25204" xr:uid="{00000000-0005-0000-0000-00001C4F0000}"/>
    <cellStyle name="Migliaia 35 2 6 3" xfId="17251" xr:uid="{00000000-0005-0000-0000-00001D4F0000}"/>
    <cellStyle name="Migliaia 35 2 6 4" xfId="22553" xr:uid="{00000000-0005-0000-0000-00001E4F0000}"/>
    <cellStyle name="Migliaia 35 2 7" xfId="3562" xr:uid="{00000000-0005-0000-0000-00001F4F0000}"/>
    <cellStyle name="Migliaia 35 3" xfId="3569" xr:uid="{00000000-0005-0000-0000-0000204F0000}"/>
    <cellStyle name="Migliaia 35 3 2" xfId="3570" xr:uid="{00000000-0005-0000-0000-0000214F0000}"/>
    <cellStyle name="Migliaia 35 3 2 2" xfId="3571" xr:uid="{00000000-0005-0000-0000-0000224F0000}"/>
    <cellStyle name="Migliaia 35 3 2 2 2" xfId="3572" xr:uid="{00000000-0005-0000-0000-0000234F0000}"/>
    <cellStyle name="Migliaia 35 3 2 2 2 2" xfId="14085" xr:uid="{00000000-0005-0000-0000-0000244F0000}"/>
    <cellStyle name="Migliaia 35 3 2 2 2 2 2" xfId="19903" xr:uid="{00000000-0005-0000-0000-0000254F0000}"/>
    <cellStyle name="Migliaia 35 3 2 2 2 2 3" xfId="25205" xr:uid="{00000000-0005-0000-0000-0000264F0000}"/>
    <cellStyle name="Migliaia 35 3 2 2 2 3" xfId="17252" xr:uid="{00000000-0005-0000-0000-0000274F0000}"/>
    <cellStyle name="Migliaia 35 3 2 2 2 4" xfId="22554" xr:uid="{00000000-0005-0000-0000-0000284F0000}"/>
    <cellStyle name="Migliaia 35 3 2 3" xfId="3573" xr:uid="{00000000-0005-0000-0000-0000294F0000}"/>
    <cellStyle name="Migliaia 35 3 2 3 2" xfId="14086" xr:uid="{00000000-0005-0000-0000-00002A4F0000}"/>
    <cellStyle name="Migliaia 35 3 2 3 2 2" xfId="19904" xr:uid="{00000000-0005-0000-0000-00002B4F0000}"/>
    <cellStyle name="Migliaia 35 3 2 3 2 3" xfId="25206" xr:uid="{00000000-0005-0000-0000-00002C4F0000}"/>
    <cellStyle name="Migliaia 35 3 2 3 3" xfId="17253" xr:uid="{00000000-0005-0000-0000-00002D4F0000}"/>
    <cellStyle name="Migliaia 35 3 2 3 4" xfId="22555" xr:uid="{00000000-0005-0000-0000-00002E4F0000}"/>
    <cellStyle name="Migliaia 35 3 2 4" xfId="3574" xr:uid="{00000000-0005-0000-0000-00002F4F0000}"/>
    <cellStyle name="Migliaia 35 3 2 4 2" xfId="14087" xr:uid="{00000000-0005-0000-0000-0000304F0000}"/>
    <cellStyle name="Migliaia 35 3 2 4 2 2" xfId="19905" xr:uid="{00000000-0005-0000-0000-0000314F0000}"/>
    <cellStyle name="Migliaia 35 3 2 4 2 3" xfId="25207" xr:uid="{00000000-0005-0000-0000-0000324F0000}"/>
    <cellStyle name="Migliaia 35 3 2 4 3" xfId="17254" xr:uid="{00000000-0005-0000-0000-0000334F0000}"/>
    <cellStyle name="Migliaia 35 3 2 4 4" xfId="22556" xr:uid="{00000000-0005-0000-0000-0000344F0000}"/>
    <cellStyle name="Migliaia 35 3 2 5" xfId="3575" xr:uid="{00000000-0005-0000-0000-0000354F0000}"/>
    <cellStyle name="Migliaia 35 3 2 5 2" xfId="14088" xr:uid="{00000000-0005-0000-0000-0000364F0000}"/>
    <cellStyle name="Migliaia 35 3 2 5 2 2" xfId="19906" xr:uid="{00000000-0005-0000-0000-0000374F0000}"/>
    <cellStyle name="Migliaia 35 3 2 5 2 3" xfId="25208" xr:uid="{00000000-0005-0000-0000-0000384F0000}"/>
    <cellStyle name="Migliaia 35 3 2 5 3" xfId="17255" xr:uid="{00000000-0005-0000-0000-0000394F0000}"/>
    <cellStyle name="Migliaia 35 3 2 5 4" xfId="22557" xr:uid="{00000000-0005-0000-0000-00003A4F0000}"/>
    <cellStyle name="Migliaia 35 3 2 6" xfId="3576" xr:uid="{00000000-0005-0000-0000-00003B4F0000}"/>
    <cellStyle name="Migliaia 35 3 2 6 2" xfId="14089" xr:uid="{00000000-0005-0000-0000-00003C4F0000}"/>
    <cellStyle name="Migliaia 35 3 2 6 2 2" xfId="19907" xr:uid="{00000000-0005-0000-0000-00003D4F0000}"/>
    <cellStyle name="Migliaia 35 3 2 6 2 3" xfId="25209" xr:uid="{00000000-0005-0000-0000-00003E4F0000}"/>
    <cellStyle name="Migliaia 35 3 2 6 3" xfId="17256" xr:uid="{00000000-0005-0000-0000-00003F4F0000}"/>
    <cellStyle name="Migliaia 35 3 2 6 4" xfId="22558" xr:uid="{00000000-0005-0000-0000-0000404F0000}"/>
    <cellStyle name="Migliaia 35 3 3" xfId="3577" xr:uid="{00000000-0005-0000-0000-0000414F0000}"/>
    <cellStyle name="Migliaia 35 3 3 2" xfId="3578" xr:uid="{00000000-0005-0000-0000-0000424F0000}"/>
    <cellStyle name="Migliaia 35 3 3 2 2" xfId="14091" xr:uid="{00000000-0005-0000-0000-0000434F0000}"/>
    <cellStyle name="Migliaia 35 3 3 2 2 2" xfId="19909" xr:uid="{00000000-0005-0000-0000-0000444F0000}"/>
    <cellStyle name="Migliaia 35 3 3 2 2 3" xfId="25211" xr:uid="{00000000-0005-0000-0000-0000454F0000}"/>
    <cellStyle name="Migliaia 35 3 3 2 3" xfId="17258" xr:uid="{00000000-0005-0000-0000-0000464F0000}"/>
    <cellStyle name="Migliaia 35 3 3 2 4" xfId="22560" xr:uid="{00000000-0005-0000-0000-0000474F0000}"/>
    <cellStyle name="Migliaia 35 3 3 3" xfId="3579" xr:uid="{00000000-0005-0000-0000-0000484F0000}"/>
    <cellStyle name="Migliaia 35 3 3 3 2" xfId="14092" xr:uid="{00000000-0005-0000-0000-0000494F0000}"/>
    <cellStyle name="Migliaia 35 3 3 3 2 2" xfId="19910" xr:uid="{00000000-0005-0000-0000-00004A4F0000}"/>
    <cellStyle name="Migliaia 35 3 3 3 2 3" xfId="25212" xr:uid="{00000000-0005-0000-0000-00004B4F0000}"/>
    <cellStyle name="Migliaia 35 3 3 3 3" xfId="17259" xr:uid="{00000000-0005-0000-0000-00004C4F0000}"/>
    <cellStyle name="Migliaia 35 3 3 3 4" xfId="22561" xr:uid="{00000000-0005-0000-0000-00004D4F0000}"/>
    <cellStyle name="Migliaia 35 3 3 4" xfId="3580" xr:uid="{00000000-0005-0000-0000-00004E4F0000}"/>
    <cellStyle name="Migliaia 35 3 3 4 2" xfId="14093" xr:uid="{00000000-0005-0000-0000-00004F4F0000}"/>
    <cellStyle name="Migliaia 35 3 3 4 2 2" xfId="19911" xr:uid="{00000000-0005-0000-0000-0000504F0000}"/>
    <cellStyle name="Migliaia 35 3 3 4 2 3" xfId="25213" xr:uid="{00000000-0005-0000-0000-0000514F0000}"/>
    <cellStyle name="Migliaia 35 3 3 4 3" xfId="17260" xr:uid="{00000000-0005-0000-0000-0000524F0000}"/>
    <cellStyle name="Migliaia 35 3 3 4 4" xfId="22562" xr:uid="{00000000-0005-0000-0000-0000534F0000}"/>
    <cellStyle name="Migliaia 35 3 3 5" xfId="3581" xr:uid="{00000000-0005-0000-0000-0000544F0000}"/>
    <cellStyle name="Migliaia 35 3 3 5 2" xfId="14094" xr:uid="{00000000-0005-0000-0000-0000554F0000}"/>
    <cellStyle name="Migliaia 35 3 3 5 2 2" xfId="19912" xr:uid="{00000000-0005-0000-0000-0000564F0000}"/>
    <cellStyle name="Migliaia 35 3 3 5 2 3" xfId="25214" xr:uid="{00000000-0005-0000-0000-0000574F0000}"/>
    <cellStyle name="Migliaia 35 3 3 5 3" xfId="17261" xr:uid="{00000000-0005-0000-0000-0000584F0000}"/>
    <cellStyle name="Migliaia 35 3 3 5 4" xfId="22563" xr:uid="{00000000-0005-0000-0000-0000594F0000}"/>
    <cellStyle name="Migliaia 35 3 3 6" xfId="14090" xr:uid="{00000000-0005-0000-0000-00005A4F0000}"/>
    <cellStyle name="Migliaia 35 3 3 6 2" xfId="19908" xr:uid="{00000000-0005-0000-0000-00005B4F0000}"/>
    <cellStyle name="Migliaia 35 3 3 6 3" xfId="25210" xr:uid="{00000000-0005-0000-0000-00005C4F0000}"/>
    <cellStyle name="Migliaia 35 3 3 7" xfId="17257" xr:uid="{00000000-0005-0000-0000-00005D4F0000}"/>
    <cellStyle name="Migliaia 35 3 3 8" xfId="22559" xr:uid="{00000000-0005-0000-0000-00005E4F0000}"/>
    <cellStyle name="Migliaia 35 3 4" xfId="3582" xr:uid="{00000000-0005-0000-0000-00005F4F0000}"/>
    <cellStyle name="Migliaia 35 3 4 2" xfId="12146" xr:uid="{00000000-0005-0000-0000-0000604F0000}"/>
    <cellStyle name="Migliaia 35 3 4 3" xfId="12147" xr:uid="{00000000-0005-0000-0000-0000614F0000}"/>
    <cellStyle name="Migliaia 35 3 4 3 2" xfId="15655" xr:uid="{00000000-0005-0000-0000-0000624F0000}"/>
    <cellStyle name="Migliaia 35 3 4 3 2 2" xfId="21001" xr:uid="{00000000-0005-0000-0000-0000634F0000}"/>
    <cellStyle name="Migliaia 35 3 4 3 2 3" xfId="26303" xr:uid="{00000000-0005-0000-0000-0000644F0000}"/>
    <cellStyle name="Migliaia 35 3 4 3 3" xfId="18350" xr:uid="{00000000-0005-0000-0000-0000654F0000}"/>
    <cellStyle name="Migliaia 35 3 4 3 4" xfId="23652" xr:uid="{00000000-0005-0000-0000-0000664F0000}"/>
    <cellStyle name="Migliaia 35 3 4 4" xfId="14095" xr:uid="{00000000-0005-0000-0000-0000674F0000}"/>
    <cellStyle name="Migliaia 35 3 4 4 2" xfId="19913" xr:uid="{00000000-0005-0000-0000-0000684F0000}"/>
    <cellStyle name="Migliaia 35 3 4 4 3" xfId="25215" xr:uid="{00000000-0005-0000-0000-0000694F0000}"/>
    <cellStyle name="Migliaia 35 3 4 5" xfId="17262" xr:uid="{00000000-0005-0000-0000-00006A4F0000}"/>
    <cellStyle name="Migliaia 35 3 4 6" xfId="22564" xr:uid="{00000000-0005-0000-0000-00006B4F0000}"/>
    <cellStyle name="Migliaia 35 3 5" xfId="3583" xr:uid="{00000000-0005-0000-0000-00006C4F0000}"/>
    <cellStyle name="Migliaia 35 3 5 2" xfId="12148" xr:uid="{00000000-0005-0000-0000-00006D4F0000}"/>
    <cellStyle name="Migliaia 35 3 5 2 2" xfId="15656" xr:uid="{00000000-0005-0000-0000-00006E4F0000}"/>
    <cellStyle name="Migliaia 35 3 5 2 2 2" xfId="21002" xr:uid="{00000000-0005-0000-0000-00006F4F0000}"/>
    <cellStyle name="Migliaia 35 3 5 2 2 3" xfId="26304" xr:uid="{00000000-0005-0000-0000-0000704F0000}"/>
    <cellStyle name="Migliaia 35 3 5 2 3" xfId="18351" xr:uid="{00000000-0005-0000-0000-0000714F0000}"/>
    <cellStyle name="Migliaia 35 3 5 2 4" xfId="23653" xr:uid="{00000000-0005-0000-0000-0000724F0000}"/>
    <cellStyle name="Migliaia 35 3 5 3" xfId="14096" xr:uid="{00000000-0005-0000-0000-0000734F0000}"/>
    <cellStyle name="Migliaia 35 3 5 3 2" xfId="19914" xr:uid="{00000000-0005-0000-0000-0000744F0000}"/>
    <cellStyle name="Migliaia 35 3 5 3 3" xfId="25216" xr:uid="{00000000-0005-0000-0000-0000754F0000}"/>
    <cellStyle name="Migliaia 35 3 5 4" xfId="17263" xr:uid="{00000000-0005-0000-0000-0000764F0000}"/>
    <cellStyle name="Migliaia 35 3 5 5" xfId="22565" xr:uid="{00000000-0005-0000-0000-0000774F0000}"/>
    <cellStyle name="Migliaia 35 3 6" xfId="3584" xr:uid="{00000000-0005-0000-0000-0000784F0000}"/>
    <cellStyle name="Migliaia 35 3 6 2" xfId="14097" xr:uid="{00000000-0005-0000-0000-0000794F0000}"/>
    <cellStyle name="Migliaia 35 3 6 2 2" xfId="19915" xr:uid="{00000000-0005-0000-0000-00007A4F0000}"/>
    <cellStyle name="Migliaia 35 3 6 2 3" xfId="25217" xr:uid="{00000000-0005-0000-0000-00007B4F0000}"/>
    <cellStyle name="Migliaia 35 3 6 3" xfId="17264" xr:uid="{00000000-0005-0000-0000-00007C4F0000}"/>
    <cellStyle name="Migliaia 35 3 6 4" xfId="22566" xr:uid="{00000000-0005-0000-0000-00007D4F0000}"/>
    <cellStyle name="Migliaia 35 3 7" xfId="3585" xr:uid="{00000000-0005-0000-0000-00007E4F0000}"/>
    <cellStyle name="Migliaia 35 3 7 2" xfId="14098" xr:uid="{00000000-0005-0000-0000-00007F4F0000}"/>
    <cellStyle name="Migliaia 35 3 7 2 2" xfId="19916" xr:uid="{00000000-0005-0000-0000-0000804F0000}"/>
    <cellStyle name="Migliaia 35 3 7 2 3" xfId="25218" xr:uid="{00000000-0005-0000-0000-0000814F0000}"/>
    <cellStyle name="Migliaia 35 3 7 3" xfId="17265" xr:uid="{00000000-0005-0000-0000-0000824F0000}"/>
    <cellStyle name="Migliaia 35 3 7 4" xfId="22567" xr:uid="{00000000-0005-0000-0000-0000834F0000}"/>
    <cellStyle name="Migliaia 35 3 8" xfId="3586" xr:uid="{00000000-0005-0000-0000-0000844F0000}"/>
    <cellStyle name="Migliaia 35 3 8 2" xfId="14099" xr:uid="{00000000-0005-0000-0000-0000854F0000}"/>
    <cellStyle name="Migliaia 35 3 8 2 2" xfId="19917" xr:uid="{00000000-0005-0000-0000-0000864F0000}"/>
    <cellStyle name="Migliaia 35 3 8 2 3" xfId="25219" xr:uid="{00000000-0005-0000-0000-0000874F0000}"/>
    <cellStyle name="Migliaia 35 3 8 3" xfId="17266" xr:uid="{00000000-0005-0000-0000-0000884F0000}"/>
    <cellStyle name="Migliaia 35 3 8 4" xfId="22568" xr:uid="{00000000-0005-0000-0000-0000894F0000}"/>
    <cellStyle name="Migliaia 35 4" xfId="3587" xr:uid="{00000000-0005-0000-0000-00008A4F0000}"/>
    <cellStyle name="Migliaia 35 4 2" xfId="3588" xr:uid="{00000000-0005-0000-0000-00008B4F0000}"/>
    <cellStyle name="Migliaia 35 4 2 2" xfId="3589" xr:uid="{00000000-0005-0000-0000-00008C4F0000}"/>
    <cellStyle name="Migliaia 35 4 2 2 2" xfId="14100" xr:uid="{00000000-0005-0000-0000-00008D4F0000}"/>
    <cellStyle name="Migliaia 35 4 2 2 2 2" xfId="19918" xr:uid="{00000000-0005-0000-0000-00008E4F0000}"/>
    <cellStyle name="Migliaia 35 4 2 2 2 3" xfId="25220" xr:uid="{00000000-0005-0000-0000-00008F4F0000}"/>
    <cellStyle name="Migliaia 35 4 2 2 3" xfId="17267" xr:uid="{00000000-0005-0000-0000-0000904F0000}"/>
    <cellStyle name="Migliaia 35 4 2 2 4" xfId="22569" xr:uid="{00000000-0005-0000-0000-0000914F0000}"/>
    <cellStyle name="Migliaia 35 4 2 3" xfId="3590" xr:uid="{00000000-0005-0000-0000-0000924F0000}"/>
    <cellStyle name="Migliaia 35 4 2 3 2" xfId="14101" xr:uid="{00000000-0005-0000-0000-0000934F0000}"/>
    <cellStyle name="Migliaia 35 4 2 3 2 2" xfId="19919" xr:uid="{00000000-0005-0000-0000-0000944F0000}"/>
    <cellStyle name="Migliaia 35 4 2 3 2 3" xfId="25221" xr:uid="{00000000-0005-0000-0000-0000954F0000}"/>
    <cellStyle name="Migliaia 35 4 2 3 3" xfId="17268" xr:uid="{00000000-0005-0000-0000-0000964F0000}"/>
    <cellStyle name="Migliaia 35 4 2 3 4" xfId="22570" xr:uid="{00000000-0005-0000-0000-0000974F0000}"/>
    <cellStyle name="Migliaia 35 4 3" xfId="3591" xr:uid="{00000000-0005-0000-0000-0000984F0000}"/>
    <cellStyle name="Migliaia 35 4 3 2" xfId="14102" xr:uid="{00000000-0005-0000-0000-0000994F0000}"/>
    <cellStyle name="Migliaia 35 4 3 2 2" xfId="19920" xr:uid="{00000000-0005-0000-0000-00009A4F0000}"/>
    <cellStyle name="Migliaia 35 4 3 2 3" xfId="25222" xr:uid="{00000000-0005-0000-0000-00009B4F0000}"/>
    <cellStyle name="Migliaia 35 4 3 3" xfId="17269" xr:uid="{00000000-0005-0000-0000-00009C4F0000}"/>
    <cellStyle name="Migliaia 35 4 3 4" xfId="22571" xr:uid="{00000000-0005-0000-0000-00009D4F0000}"/>
    <cellStyle name="Migliaia 35 4 4" xfId="3592" xr:uid="{00000000-0005-0000-0000-00009E4F0000}"/>
    <cellStyle name="Migliaia 35 4 4 2" xfId="14103" xr:uid="{00000000-0005-0000-0000-00009F4F0000}"/>
    <cellStyle name="Migliaia 35 4 4 2 2" xfId="19921" xr:uid="{00000000-0005-0000-0000-0000A04F0000}"/>
    <cellStyle name="Migliaia 35 4 4 2 3" xfId="25223" xr:uid="{00000000-0005-0000-0000-0000A14F0000}"/>
    <cellStyle name="Migliaia 35 4 4 3" xfId="17270" xr:uid="{00000000-0005-0000-0000-0000A24F0000}"/>
    <cellStyle name="Migliaia 35 4 4 4" xfId="22572" xr:uid="{00000000-0005-0000-0000-0000A34F0000}"/>
    <cellStyle name="Migliaia 35 4 5" xfId="3593" xr:uid="{00000000-0005-0000-0000-0000A44F0000}"/>
    <cellStyle name="Migliaia 35 4 5 2" xfId="14104" xr:uid="{00000000-0005-0000-0000-0000A54F0000}"/>
    <cellStyle name="Migliaia 35 4 5 2 2" xfId="19922" xr:uid="{00000000-0005-0000-0000-0000A64F0000}"/>
    <cellStyle name="Migliaia 35 4 5 2 3" xfId="25224" xr:uid="{00000000-0005-0000-0000-0000A74F0000}"/>
    <cellStyle name="Migliaia 35 4 5 3" xfId="17271" xr:uid="{00000000-0005-0000-0000-0000A84F0000}"/>
    <cellStyle name="Migliaia 35 4 5 4" xfId="22573" xr:uid="{00000000-0005-0000-0000-0000A94F0000}"/>
    <cellStyle name="Migliaia 35 4 6" xfId="3594" xr:uid="{00000000-0005-0000-0000-0000AA4F0000}"/>
    <cellStyle name="Migliaia 35 4 6 2" xfId="14105" xr:uid="{00000000-0005-0000-0000-0000AB4F0000}"/>
    <cellStyle name="Migliaia 35 4 6 2 2" xfId="19923" xr:uid="{00000000-0005-0000-0000-0000AC4F0000}"/>
    <cellStyle name="Migliaia 35 4 6 2 3" xfId="25225" xr:uid="{00000000-0005-0000-0000-0000AD4F0000}"/>
    <cellStyle name="Migliaia 35 4 6 3" xfId="17272" xr:uid="{00000000-0005-0000-0000-0000AE4F0000}"/>
    <cellStyle name="Migliaia 35 4 6 4" xfId="22574" xr:uid="{00000000-0005-0000-0000-0000AF4F0000}"/>
    <cellStyle name="Migliaia 35 4 7" xfId="3595" xr:uid="{00000000-0005-0000-0000-0000B04F0000}"/>
    <cellStyle name="Migliaia 35 4 7 2" xfId="14106" xr:uid="{00000000-0005-0000-0000-0000B14F0000}"/>
    <cellStyle name="Migliaia 35 4 7 2 2" xfId="19924" xr:uid="{00000000-0005-0000-0000-0000B24F0000}"/>
    <cellStyle name="Migliaia 35 4 7 2 3" xfId="25226" xr:uid="{00000000-0005-0000-0000-0000B34F0000}"/>
    <cellStyle name="Migliaia 35 4 7 3" xfId="17273" xr:uid="{00000000-0005-0000-0000-0000B44F0000}"/>
    <cellStyle name="Migliaia 35 4 7 4" xfId="22575" xr:uid="{00000000-0005-0000-0000-0000B54F0000}"/>
    <cellStyle name="Migliaia 35 5" xfId="3596" xr:uid="{00000000-0005-0000-0000-0000B64F0000}"/>
    <cellStyle name="Migliaia 35 5 2" xfId="3597" xr:uid="{00000000-0005-0000-0000-0000B74F0000}"/>
    <cellStyle name="Migliaia 35 5 2 2" xfId="14107" xr:uid="{00000000-0005-0000-0000-0000B84F0000}"/>
    <cellStyle name="Migliaia 35 5 2 2 2" xfId="19925" xr:uid="{00000000-0005-0000-0000-0000B94F0000}"/>
    <cellStyle name="Migliaia 35 5 2 2 3" xfId="25227" xr:uid="{00000000-0005-0000-0000-0000BA4F0000}"/>
    <cellStyle name="Migliaia 35 5 2 3" xfId="17274" xr:uid="{00000000-0005-0000-0000-0000BB4F0000}"/>
    <cellStyle name="Migliaia 35 5 2 4" xfId="22576" xr:uid="{00000000-0005-0000-0000-0000BC4F0000}"/>
    <cellStyle name="Migliaia 35 5 3" xfId="3598" xr:uid="{00000000-0005-0000-0000-0000BD4F0000}"/>
    <cellStyle name="Migliaia 35 5 3 2" xfId="14108" xr:uid="{00000000-0005-0000-0000-0000BE4F0000}"/>
    <cellStyle name="Migliaia 35 5 3 2 2" xfId="19926" xr:uid="{00000000-0005-0000-0000-0000BF4F0000}"/>
    <cellStyle name="Migliaia 35 5 3 2 3" xfId="25228" xr:uid="{00000000-0005-0000-0000-0000C04F0000}"/>
    <cellStyle name="Migliaia 35 5 3 3" xfId="17275" xr:uid="{00000000-0005-0000-0000-0000C14F0000}"/>
    <cellStyle name="Migliaia 35 5 3 4" xfId="22577" xr:uid="{00000000-0005-0000-0000-0000C24F0000}"/>
    <cellStyle name="Migliaia 35 5 4" xfId="3599" xr:uid="{00000000-0005-0000-0000-0000C34F0000}"/>
    <cellStyle name="Migliaia 35 5 4 2" xfId="14109" xr:uid="{00000000-0005-0000-0000-0000C44F0000}"/>
    <cellStyle name="Migliaia 35 5 4 2 2" xfId="19927" xr:uid="{00000000-0005-0000-0000-0000C54F0000}"/>
    <cellStyle name="Migliaia 35 5 4 2 3" xfId="25229" xr:uid="{00000000-0005-0000-0000-0000C64F0000}"/>
    <cellStyle name="Migliaia 35 5 4 3" xfId="17276" xr:uid="{00000000-0005-0000-0000-0000C74F0000}"/>
    <cellStyle name="Migliaia 35 5 4 4" xfId="22578" xr:uid="{00000000-0005-0000-0000-0000C84F0000}"/>
    <cellStyle name="Migliaia 35 5 5" xfId="3600" xr:uid="{00000000-0005-0000-0000-0000C94F0000}"/>
    <cellStyle name="Migliaia 35 5 5 2" xfId="14110" xr:uid="{00000000-0005-0000-0000-0000CA4F0000}"/>
    <cellStyle name="Migliaia 35 5 5 2 2" xfId="19928" xr:uid="{00000000-0005-0000-0000-0000CB4F0000}"/>
    <cellStyle name="Migliaia 35 5 5 2 3" xfId="25230" xr:uid="{00000000-0005-0000-0000-0000CC4F0000}"/>
    <cellStyle name="Migliaia 35 5 5 3" xfId="17277" xr:uid="{00000000-0005-0000-0000-0000CD4F0000}"/>
    <cellStyle name="Migliaia 35 5 5 4" xfId="22579" xr:uid="{00000000-0005-0000-0000-0000CE4F0000}"/>
    <cellStyle name="Migliaia 35 5 6" xfId="3601" xr:uid="{00000000-0005-0000-0000-0000CF4F0000}"/>
    <cellStyle name="Migliaia 35 5 6 2" xfId="14111" xr:uid="{00000000-0005-0000-0000-0000D04F0000}"/>
    <cellStyle name="Migliaia 35 5 6 2 2" xfId="19929" xr:uid="{00000000-0005-0000-0000-0000D14F0000}"/>
    <cellStyle name="Migliaia 35 5 6 2 3" xfId="25231" xr:uid="{00000000-0005-0000-0000-0000D24F0000}"/>
    <cellStyle name="Migliaia 35 5 6 3" xfId="17278" xr:uid="{00000000-0005-0000-0000-0000D34F0000}"/>
    <cellStyle name="Migliaia 35 5 6 4" xfId="22580" xr:uid="{00000000-0005-0000-0000-0000D44F0000}"/>
    <cellStyle name="Migliaia 35 6" xfId="3602" xr:uid="{00000000-0005-0000-0000-0000D54F0000}"/>
    <cellStyle name="Migliaia 35 6 2" xfId="12149" xr:uid="{00000000-0005-0000-0000-0000D64F0000}"/>
    <cellStyle name="Migliaia 35 6 3" xfId="12150" xr:uid="{00000000-0005-0000-0000-0000D74F0000}"/>
    <cellStyle name="Migliaia 35 6 3 2" xfId="15657" xr:uid="{00000000-0005-0000-0000-0000D84F0000}"/>
    <cellStyle name="Migliaia 35 6 3 2 2" xfId="21003" xr:uid="{00000000-0005-0000-0000-0000D94F0000}"/>
    <cellStyle name="Migliaia 35 6 3 2 3" xfId="26305" xr:uid="{00000000-0005-0000-0000-0000DA4F0000}"/>
    <cellStyle name="Migliaia 35 6 3 3" xfId="18352" xr:uid="{00000000-0005-0000-0000-0000DB4F0000}"/>
    <cellStyle name="Migliaia 35 6 3 4" xfId="23654" xr:uid="{00000000-0005-0000-0000-0000DC4F0000}"/>
    <cellStyle name="Migliaia 35 6 4" xfId="14112" xr:uid="{00000000-0005-0000-0000-0000DD4F0000}"/>
    <cellStyle name="Migliaia 35 6 4 2" xfId="19930" xr:uid="{00000000-0005-0000-0000-0000DE4F0000}"/>
    <cellStyle name="Migliaia 35 6 4 3" xfId="25232" xr:uid="{00000000-0005-0000-0000-0000DF4F0000}"/>
    <cellStyle name="Migliaia 35 6 5" xfId="17279" xr:uid="{00000000-0005-0000-0000-0000E04F0000}"/>
    <cellStyle name="Migliaia 35 6 6" xfId="22581" xr:uid="{00000000-0005-0000-0000-0000E14F0000}"/>
    <cellStyle name="Migliaia 35 7" xfId="3603" xr:uid="{00000000-0005-0000-0000-0000E24F0000}"/>
    <cellStyle name="Migliaia 35 7 2" xfId="12151" xr:uid="{00000000-0005-0000-0000-0000E34F0000}"/>
    <cellStyle name="Migliaia 35 7 2 2" xfId="15658" xr:uid="{00000000-0005-0000-0000-0000E44F0000}"/>
    <cellStyle name="Migliaia 35 7 2 2 2" xfId="21004" xr:uid="{00000000-0005-0000-0000-0000E54F0000}"/>
    <cellStyle name="Migliaia 35 7 2 2 3" xfId="26306" xr:uid="{00000000-0005-0000-0000-0000E64F0000}"/>
    <cellStyle name="Migliaia 35 7 2 3" xfId="18353" xr:uid="{00000000-0005-0000-0000-0000E74F0000}"/>
    <cellStyle name="Migliaia 35 7 2 4" xfId="23655" xr:uid="{00000000-0005-0000-0000-0000E84F0000}"/>
    <cellStyle name="Migliaia 35 7 3" xfId="14113" xr:uid="{00000000-0005-0000-0000-0000E94F0000}"/>
    <cellStyle name="Migliaia 35 7 3 2" xfId="19931" xr:uid="{00000000-0005-0000-0000-0000EA4F0000}"/>
    <cellStyle name="Migliaia 35 7 3 3" xfId="25233" xr:uid="{00000000-0005-0000-0000-0000EB4F0000}"/>
    <cellStyle name="Migliaia 35 7 4" xfId="17280" xr:uid="{00000000-0005-0000-0000-0000EC4F0000}"/>
    <cellStyle name="Migliaia 35 7 5" xfId="22582" xr:uid="{00000000-0005-0000-0000-0000ED4F0000}"/>
    <cellStyle name="Migliaia 35 8" xfId="3604" xr:uid="{00000000-0005-0000-0000-0000EE4F0000}"/>
    <cellStyle name="Migliaia 35 8 2" xfId="12152" xr:uid="{00000000-0005-0000-0000-0000EF4F0000}"/>
    <cellStyle name="Migliaia 35 8 2 2" xfId="15659" xr:uid="{00000000-0005-0000-0000-0000F04F0000}"/>
    <cellStyle name="Migliaia 35 8 2 2 2" xfId="21005" xr:uid="{00000000-0005-0000-0000-0000F14F0000}"/>
    <cellStyle name="Migliaia 35 8 2 2 3" xfId="26307" xr:uid="{00000000-0005-0000-0000-0000F24F0000}"/>
    <cellStyle name="Migliaia 35 8 2 3" xfId="18354" xr:uid="{00000000-0005-0000-0000-0000F34F0000}"/>
    <cellStyle name="Migliaia 35 8 2 4" xfId="23656" xr:uid="{00000000-0005-0000-0000-0000F44F0000}"/>
    <cellStyle name="Migliaia 35 8 3" xfId="14114" xr:uid="{00000000-0005-0000-0000-0000F54F0000}"/>
    <cellStyle name="Migliaia 35 8 3 2" xfId="19932" xr:uid="{00000000-0005-0000-0000-0000F64F0000}"/>
    <cellStyle name="Migliaia 35 8 3 3" xfId="25234" xr:uid="{00000000-0005-0000-0000-0000F74F0000}"/>
    <cellStyle name="Migliaia 35 8 4" xfId="17281" xr:uid="{00000000-0005-0000-0000-0000F84F0000}"/>
    <cellStyle name="Migliaia 35 8 5" xfId="22583" xr:uid="{00000000-0005-0000-0000-0000F94F0000}"/>
    <cellStyle name="Migliaia 35 9" xfId="3605" xr:uid="{00000000-0005-0000-0000-0000FA4F0000}"/>
    <cellStyle name="Migliaia 35 9 2" xfId="14115" xr:uid="{00000000-0005-0000-0000-0000FB4F0000}"/>
    <cellStyle name="Migliaia 35 9 2 2" xfId="19933" xr:uid="{00000000-0005-0000-0000-0000FC4F0000}"/>
    <cellStyle name="Migliaia 35 9 2 3" xfId="25235" xr:uid="{00000000-0005-0000-0000-0000FD4F0000}"/>
    <cellStyle name="Migliaia 35 9 3" xfId="17282" xr:uid="{00000000-0005-0000-0000-0000FE4F0000}"/>
    <cellStyle name="Migliaia 35 9 4" xfId="22584" xr:uid="{00000000-0005-0000-0000-0000FF4F0000}"/>
    <cellStyle name="Migliaia 36" xfId="305" xr:uid="{00000000-0005-0000-0000-000000500000}"/>
    <cellStyle name="Migliaia 36 10" xfId="14116" xr:uid="{00000000-0005-0000-0000-000001500000}"/>
    <cellStyle name="Migliaia 36 10 2" xfId="19934" xr:uid="{00000000-0005-0000-0000-000002500000}"/>
    <cellStyle name="Migliaia 36 10 3" xfId="25236" xr:uid="{00000000-0005-0000-0000-000003500000}"/>
    <cellStyle name="Migliaia 36 11" xfId="17283" xr:uid="{00000000-0005-0000-0000-000004500000}"/>
    <cellStyle name="Migliaia 36 12" xfId="22585" xr:uid="{00000000-0005-0000-0000-000005500000}"/>
    <cellStyle name="Migliaia 36 13" xfId="3606" xr:uid="{00000000-0005-0000-0000-000006500000}"/>
    <cellStyle name="Migliaia 36 2" xfId="306" xr:uid="{00000000-0005-0000-0000-000007500000}"/>
    <cellStyle name="Migliaia 36 2 2" xfId="3608" xr:uid="{00000000-0005-0000-0000-000008500000}"/>
    <cellStyle name="Migliaia 36 2 2 2" xfId="3609" xr:uid="{00000000-0005-0000-0000-000009500000}"/>
    <cellStyle name="Migliaia 36 2 2 2 2" xfId="14117" xr:uid="{00000000-0005-0000-0000-00000A500000}"/>
    <cellStyle name="Migliaia 36 2 2 2 2 2" xfId="19935" xr:uid="{00000000-0005-0000-0000-00000B500000}"/>
    <cellStyle name="Migliaia 36 2 2 2 2 3" xfId="25237" xr:uid="{00000000-0005-0000-0000-00000C500000}"/>
    <cellStyle name="Migliaia 36 2 2 2 3" xfId="17284" xr:uid="{00000000-0005-0000-0000-00000D500000}"/>
    <cellStyle name="Migliaia 36 2 2 2 4" xfId="22586" xr:uid="{00000000-0005-0000-0000-00000E500000}"/>
    <cellStyle name="Migliaia 36 2 2 3" xfId="12153" xr:uid="{00000000-0005-0000-0000-00000F500000}"/>
    <cellStyle name="Migliaia 36 2 2 3 2" xfId="15660" xr:uid="{00000000-0005-0000-0000-000010500000}"/>
    <cellStyle name="Migliaia 36 2 2 3 2 2" xfId="21006" xr:uid="{00000000-0005-0000-0000-000011500000}"/>
    <cellStyle name="Migliaia 36 2 2 3 2 3" xfId="26308" xr:uid="{00000000-0005-0000-0000-000012500000}"/>
    <cellStyle name="Migliaia 36 2 2 3 3" xfId="18355" xr:uid="{00000000-0005-0000-0000-000013500000}"/>
    <cellStyle name="Migliaia 36 2 2 3 4" xfId="23657" xr:uid="{00000000-0005-0000-0000-000014500000}"/>
    <cellStyle name="Migliaia 36 2 3" xfId="3610" xr:uid="{00000000-0005-0000-0000-000015500000}"/>
    <cellStyle name="Migliaia 36 2 3 2" xfId="12154" xr:uid="{00000000-0005-0000-0000-000016500000}"/>
    <cellStyle name="Migliaia 36 2 3 2 2" xfId="15661" xr:uid="{00000000-0005-0000-0000-000017500000}"/>
    <cellStyle name="Migliaia 36 2 3 2 2 2" xfId="21007" xr:uid="{00000000-0005-0000-0000-000018500000}"/>
    <cellStyle name="Migliaia 36 2 3 2 2 3" xfId="26309" xr:uid="{00000000-0005-0000-0000-000019500000}"/>
    <cellStyle name="Migliaia 36 2 3 2 3" xfId="18356" xr:uid="{00000000-0005-0000-0000-00001A500000}"/>
    <cellStyle name="Migliaia 36 2 3 2 4" xfId="23658" xr:uid="{00000000-0005-0000-0000-00001B500000}"/>
    <cellStyle name="Migliaia 36 2 3 3" xfId="14118" xr:uid="{00000000-0005-0000-0000-00001C500000}"/>
    <cellStyle name="Migliaia 36 2 3 3 2" xfId="19936" xr:uid="{00000000-0005-0000-0000-00001D500000}"/>
    <cellStyle name="Migliaia 36 2 3 3 3" xfId="25238" xr:uid="{00000000-0005-0000-0000-00001E500000}"/>
    <cellStyle name="Migliaia 36 2 3 4" xfId="17285" xr:uid="{00000000-0005-0000-0000-00001F500000}"/>
    <cellStyle name="Migliaia 36 2 3 5" xfId="22587" xr:uid="{00000000-0005-0000-0000-000020500000}"/>
    <cellStyle name="Migliaia 36 2 4" xfId="3611" xr:uid="{00000000-0005-0000-0000-000021500000}"/>
    <cellStyle name="Migliaia 36 2 4 2" xfId="14119" xr:uid="{00000000-0005-0000-0000-000022500000}"/>
    <cellStyle name="Migliaia 36 2 4 2 2" xfId="19937" xr:uid="{00000000-0005-0000-0000-000023500000}"/>
    <cellStyle name="Migliaia 36 2 4 2 3" xfId="25239" xr:uid="{00000000-0005-0000-0000-000024500000}"/>
    <cellStyle name="Migliaia 36 2 4 3" xfId="17286" xr:uid="{00000000-0005-0000-0000-000025500000}"/>
    <cellStyle name="Migliaia 36 2 4 4" xfId="22588" xr:uid="{00000000-0005-0000-0000-000026500000}"/>
    <cellStyle name="Migliaia 36 2 5" xfId="3612" xr:uid="{00000000-0005-0000-0000-000027500000}"/>
    <cellStyle name="Migliaia 36 2 5 2" xfId="14120" xr:uid="{00000000-0005-0000-0000-000028500000}"/>
    <cellStyle name="Migliaia 36 2 5 2 2" xfId="19938" xr:uid="{00000000-0005-0000-0000-000029500000}"/>
    <cellStyle name="Migliaia 36 2 5 2 3" xfId="25240" xr:uid="{00000000-0005-0000-0000-00002A500000}"/>
    <cellStyle name="Migliaia 36 2 5 3" xfId="17287" xr:uid="{00000000-0005-0000-0000-00002B500000}"/>
    <cellStyle name="Migliaia 36 2 5 4" xfId="22589" xr:uid="{00000000-0005-0000-0000-00002C500000}"/>
    <cellStyle name="Migliaia 36 2 6" xfId="3613" xr:uid="{00000000-0005-0000-0000-00002D500000}"/>
    <cellStyle name="Migliaia 36 2 6 2" xfId="14121" xr:uid="{00000000-0005-0000-0000-00002E500000}"/>
    <cellStyle name="Migliaia 36 2 6 2 2" xfId="19939" xr:uid="{00000000-0005-0000-0000-00002F500000}"/>
    <cellStyle name="Migliaia 36 2 6 2 3" xfId="25241" xr:uid="{00000000-0005-0000-0000-000030500000}"/>
    <cellStyle name="Migliaia 36 2 6 3" xfId="17288" xr:uid="{00000000-0005-0000-0000-000031500000}"/>
    <cellStyle name="Migliaia 36 2 6 4" xfId="22590" xr:uid="{00000000-0005-0000-0000-000032500000}"/>
    <cellStyle name="Migliaia 36 2 7" xfId="3607" xr:uid="{00000000-0005-0000-0000-000033500000}"/>
    <cellStyle name="Migliaia 36 3" xfId="3614" xr:uid="{00000000-0005-0000-0000-000034500000}"/>
    <cellStyle name="Migliaia 36 3 2" xfId="3615" xr:uid="{00000000-0005-0000-0000-000035500000}"/>
    <cellStyle name="Migliaia 36 3 2 2" xfId="3616" xr:uid="{00000000-0005-0000-0000-000036500000}"/>
    <cellStyle name="Migliaia 36 3 2 2 2" xfId="3617" xr:uid="{00000000-0005-0000-0000-000037500000}"/>
    <cellStyle name="Migliaia 36 3 2 2 2 2" xfId="14122" xr:uid="{00000000-0005-0000-0000-000038500000}"/>
    <cellStyle name="Migliaia 36 3 2 2 2 2 2" xfId="19940" xr:uid="{00000000-0005-0000-0000-000039500000}"/>
    <cellStyle name="Migliaia 36 3 2 2 2 2 3" xfId="25242" xr:uid="{00000000-0005-0000-0000-00003A500000}"/>
    <cellStyle name="Migliaia 36 3 2 2 2 3" xfId="17289" xr:uid="{00000000-0005-0000-0000-00003B500000}"/>
    <cellStyle name="Migliaia 36 3 2 2 2 4" xfId="22591" xr:uid="{00000000-0005-0000-0000-00003C500000}"/>
    <cellStyle name="Migliaia 36 3 2 3" xfId="3618" xr:uid="{00000000-0005-0000-0000-00003D500000}"/>
    <cellStyle name="Migliaia 36 3 2 3 2" xfId="14123" xr:uid="{00000000-0005-0000-0000-00003E500000}"/>
    <cellStyle name="Migliaia 36 3 2 3 2 2" xfId="19941" xr:uid="{00000000-0005-0000-0000-00003F500000}"/>
    <cellStyle name="Migliaia 36 3 2 3 2 3" xfId="25243" xr:uid="{00000000-0005-0000-0000-000040500000}"/>
    <cellStyle name="Migliaia 36 3 2 3 3" xfId="17290" xr:uid="{00000000-0005-0000-0000-000041500000}"/>
    <cellStyle name="Migliaia 36 3 2 3 4" xfId="22592" xr:uid="{00000000-0005-0000-0000-000042500000}"/>
    <cellStyle name="Migliaia 36 3 2 4" xfId="3619" xr:uid="{00000000-0005-0000-0000-000043500000}"/>
    <cellStyle name="Migliaia 36 3 2 4 2" xfId="14124" xr:uid="{00000000-0005-0000-0000-000044500000}"/>
    <cellStyle name="Migliaia 36 3 2 4 2 2" xfId="19942" xr:uid="{00000000-0005-0000-0000-000045500000}"/>
    <cellStyle name="Migliaia 36 3 2 4 2 3" xfId="25244" xr:uid="{00000000-0005-0000-0000-000046500000}"/>
    <cellStyle name="Migliaia 36 3 2 4 3" xfId="17291" xr:uid="{00000000-0005-0000-0000-000047500000}"/>
    <cellStyle name="Migliaia 36 3 2 4 4" xfId="22593" xr:uid="{00000000-0005-0000-0000-000048500000}"/>
    <cellStyle name="Migliaia 36 3 2 5" xfId="3620" xr:uid="{00000000-0005-0000-0000-000049500000}"/>
    <cellStyle name="Migliaia 36 3 2 5 2" xfId="14125" xr:uid="{00000000-0005-0000-0000-00004A500000}"/>
    <cellStyle name="Migliaia 36 3 2 5 2 2" xfId="19943" xr:uid="{00000000-0005-0000-0000-00004B500000}"/>
    <cellStyle name="Migliaia 36 3 2 5 2 3" xfId="25245" xr:uid="{00000000-0005-0000-0000-00004C500000}"/>
    <cellStyle name="Migliaia 36 3 2 5 3" xfId="17292" xr:uid="{00000000-0005-0000-0000-00004D500000}"/>
    <cellStyle name="Migliaia 36 3 2 5 4" xfId="22594" xr:uid="{00000000-0005-0000-0000-00004E500000}"/>
    <cellStyle name="Migliaia 36 3 2 6" xfId="3621" xr:uid="{00000000-0005-0000-0000-00004F500000}"/>
    <cellStyle name="Migliaia 36 3 2 6 2" xfId="14126" xr:uid="{00000000-0005-0000-0000-000050500000}"/>
    <cellStyle name="Migliaia 36 3 2 6 2 2" xfId="19944" xr:uid="{00000000-0005-0000-0000-000051500000}"/>
    <cellStyle name="Migliaia 36 3 2 6 2 3" xfId="25246" xr:uid="{00000000-0005-0000-0000-000052500000}"/>
    <cellStyle name="Migliaia 36 3 2 6 3" xfId="17293" xr:uid="{00000000-0005-0000-0000-000053500000}"/>
    <cellStyle name="Migliaia 36 3 2 6 4" xfId="22595" xr:uid="{00000000-0005-0000-0000-000054500000}"/>
    <cellStyle name="Migliaia 36 3 3" xfId="3622" xr:uid="{00000000-0005-0000-0000-000055500000}"/>
    <cellStyle name="Migliaia 36 3 3 2" xfId="3623" xr:uid="{00000000-0005-0000-0000-000056500000}"/>
    <cellStyle name="Migliaia 36 3 3 2 2" xfId="14128" xr:uid="{00000000-0005-0000-0000-000057500000}"/>
    <cellStyle name="Migliaia 36 3 3 2 2 2" xfId="19946" xr:uid="{00000000-0005-0000-0000-000058500000}"/>
    <cellStyle name="Migliaia 36 3 3 2 2 3" xfId="25248" xr:uid="{00000000-0005-0000-0000-000059500000}"/>
    <cellStyle name="Migliaia 36 3 3 2 3" xfId="17295" xr:uid="{00000000-0005-0000-0000-00005A500000}"/>
    <cellStyle name="Migliaia 36 3 3 2 4" xfId="22597" xr:uid="{00000000-0005-0000-0000-00005B500000}"/>
    <cellStyle name="Migliaia 36 3 3 3" xfId="3624" xr:uid="{00000000-0005-0000-0000-00005C500000}"/>
    <cellStyle name="Migliaia 36 3 3 3 2" xfId="14129" xr:uid="{00000000-0005-0000-0000-00005D500000}"/>
    <cellStyle name="Migliaia 36 3 3 3 2 2" xfId="19947" xr:uid="{00000000-0005-0000-0000-00005E500000}"/>
    <cellStyle name="Migliaia 36 3 3 3 2 3" xfId="25249" xr:uid="{00000000-0005-0000-0000-00005F500000}"/>
    <cellStyle name="Migliaia 36 3 3 3 3" xfId="17296" xr:uid="{00000000-0005-0000-0000-000060500000}"/>
    <cellStyle name="Migliaia 36 3 3 3 4" xfId="22598" xr:uid="{00000000-0005-0000-0000-000061500000}"/>
    <cellStyle name="Migliaia 36 3 3 4" xfId="3625" xr:uid="{00000000-0005-0000-0000-000062500000}"/>
    <cellStyle name="Migliaia 36 3 3 4 2" xfId="14130" xr:uid="{00000000-0005-0000-0000-000063500000}"/>
    <cellStyle name="Migliaia 36 3 3 4 2 2" xfId="19948" xr:uid="{00000000-0005-0000-0000-000064500000}"/>
    <cellStyle name="Migliaia 36 3 3 4 2 3" xfId="25250" xr:uid="{00000000-0005-0000-0000-000065500000}"/>
    <cellStyle name="Migliaia 36 3 3 4 3" xfId="17297" xr:uid="{00000000-0005-0000-0000-000066500000}"/>
    <cellStyle name="Migliaia 36 3 3 4 4" xfId="22599" xr:uid="{00000000-0005-0000-0000-000067500000}"/>
    <cellStyle name="Migliaia 36 3 3 5" xfId="3626" xr:uid="{00000000-0005-0000-0000-000068500000}"/>
    <cellStyle name="Migliaia 36 3 3 5 2" xfId="14131" xr:uid="{00000000-0005-0000-0000-000069500000}"/>
    <cellStyle name="Migliaia 36 3 3 5 2 2" xfId="19949" xr:uid="{00000000-0005-0000-0000-00006A500000}"/>
    <cellStyle name="Migliaia 36 3 3 5 2 3" xfId="25251" xr:uid="{00000000-0005-0000-0000-00006B500000}"/>
    <cellStyle name="Migliaia 36 3 3 5 3" xfId="17298" xr:uid="{00000000-0005-0000-0000-00006C500000}"/>
    <cellStyle name="Migliaia 36 3 3 5 4" xfId="22600" xr:uid="{00000000-0005-0000-0000-00006D500000}"/>
    <cellStyle name="Migliaia 36 3 3 6" xfId="14127" xr:uid="{00000000-0005-0000-0000-00006E500000}"/>
    <cellStyle name="Migliaia 36 3 3 6 2" xfId="19945" xr:uid="{00000000-0005-0000-0000-00006F500000}"/>
    <cellStyle name="Migliaia 36 3 3 6 3" xfId="25247" xr:uid="{00000000-0005-0000-0000-000070500000}"/>
    <cellStyle name="Migliaia 36 3 3 7" xfId="17294" xr:uid="{00000000-0005-0000-0000-000071500000}"/>
    <cellStyle name="Migliaia 36 3 3 8" xfId="22596" xr:uid="{00000000-0005-0000-0000-000072500000}"/>
    <cellStyle name="Migliaia 36 3 4" xfId="3627" xr:uid="{00000000-0005-0000-0000-000073500000}"/>
    <cellStyle name="Migliaia 36 3 4 2" xfId="12155" xr:uid="{00000000-0005-0000-0000-000074500000}"/>
    <cellStyle name="Migliaia 36 3 4 3" xfId="12156" xr:uid="{00000000-0005-0000-0000-000075500000}"/>
    <cellStyle name="Migliaia 36 3 4 3 2" xfId="15662" xr:uid="{00000000-0005-0000-0000-000076500000}"/>
    <cellStyle name="Migliaia 36 3 4 3 2 2" xfId="21008" xr:uid="{00000000-0005-0000-0000-000077500000}"/>
    <cellStyle name="Migliaia 36 3 4 3 2 3" xfId="26310" xr:uid="{00000000-0005-0000-0000-000078500000}"/>
    <cellStyle name="Migliaia 36 3 4 3 3" xfId="18357" xr:uid="{00000000-0005-0000-0000-000079500000}"/>
    <cellStyle name="Migliaia 36 3 4 3 4" xfId="23659" xr:uid="{00000000-0005-0000-0000-00007A500000}"/>
    <cellStyle name="Migliaia 36 3 4 4" xfId="14132" xr:uid="{00000000-0005-0000-0000-00007B500000}"/>
    <cellStyle name="Migliaia 36 3 4 4 2" xfId="19950" xr:uid="{00000000-0005-0000-0000-00007C500000}"/>
    <cellStyle name="Migliaia 36 3 4 4 3" xfId="25252" xr:uid="{00000000-0005-0000-0000-00007D500000}"/>
    <cellStyle name="Migliaia 36 3 4 5" xfId="17299" xr:uid="{00000000-0005-0000-0000-00007E500000}"/>
    <cellStyle name="Migliaia 36 3 4 6" xfId="22601" xr:uid="{00000000-0005-0000-0000-00007F500000}"/>
    <cellStyle name="Migliaia 36 3 5" xfId="3628" xr:uid="{00000000-0005-0000-0000-000080500000}"/>
    <cellStyle name="Migliaia 36 3 5 2" xfId="12157" xr:uid="{00000000-0005-0000-0000-000081500000}"/>
    <cellStyle name="Migliaia 36 3 5 2 2" xfId="15663" xr:uid="{00000000-0005-0000-0000-000082500000}"/>
    <cellStyle name="Migliaia 36 3 5 2 2 2" xfId="21009" xr:uid="{00000000-0005-0000-0000-000083500000}"/>
    <cellStyle name="Migliaia 36 3 5 2 2 3" xfId="26311" xr:uid="{00000000-0005-0000-0000-000084500000}"/>
    <cellStyle name="Migliaia 36 3 5 2 3" xfId="18358" xr:uid="{00000000-0005-0000-0000-000085500000}"/>
    <cellStyle name="Migliaia 36 3 5 2 4" xfId="23660" xr:uid="{00000000-0005-0000-0000-000086500000}"/>
    <cellStyle name="Migliaia 36 3 5 3" xfId="14133" xr:uid="{00000000-0005-0000-0000-000087500000}"/>
    <cellStyle name="Migliaia 36 3 5 3 2" xfId="19951" xr:uid="{00000000-0005-0000-0000-000088500000}"/>
    <cellStyle name="Migliaia 36 3 5 3 3" xfId="25253" xr:uid="{00000000-0005-0000-0000-000089500000}"/>
    <cellStyle name="Migliaia 36 3 5 4" xfId="17300" xr:uid="{00000000-0005-0000-0000-00008A500000}"/>
    <cellStyle name="Migliaia 36 3 5 5" xfId="22602" xr:uid="{00000000-0005-0000-0000-00008B500000}"/>
    <cellStyle name="Migliaia 36 3 6" xfId="3629" xr:uid="{00000000-0005-0000-0000-00008C500000}"/>
    <cellStyle name="Migliaia 36 3 6 2" xfId="14134" xr:uid="{00000000-0005-0000-0000-00008D500000}"/>
    <cellStyle name="Migliaia 36 3 6 2 2" xfId="19952" xr:uid="{00000000-0005-0000-0000-00008E500000}"/>
    <cellStyle name="Migliaia 36 3 6 2 3" xfId="25254" xr:uid="{00000000-0005-0000-0000-00008F500000}"/>
    <cellStyle name="Migliaia 36 3 6 3" xfId="17301" xr:uid="{00000000-0005-0000-0000-000090500000}"/>
    <cellStyle name="Migliaia 36 3 6 4" xfId="22603" xr:uid="{00000000-0005-0000-0000-000091500000}"/>
    <cellStyle name="Migliaia 36 3 7" xfId="3630" xr:uid="{00000000-0005-0000-0000-000092500000}"/>
    <cellStyle name="Migliaia 36 3 7 2" xfId="14135" xr:uid="{00000000-0005-0000-0000-000093500000}"/>
    <cellStyle name="Migliaia 36 3 7 2 2" xfId="19953" xr:uid="{00000000-0005-0000-0000-000094500000}"/>
    <cellStyle name="Migliaia 36 3 7 2 3" xfId="25255" xr:uid="{00000000-0005-0000-0000-000095500000}"/>
    <cellStyle name="Migliaia 36 3 7 3" xfId="17302" xr:uid="{00000000-0005-0000-0000-000096500000}"/>
    <cellStyle name="Migliaia 36 3 7 4" xfId="22604" xr:uid="{00000000-0005-0000-0000-000097500000}"/>
    <cellStyle name="Migliaia 36 3 8" xfId="3631" xr:uid="{00000000-0005-0000-0000-000098500000}"/>
    <cellStyle name="Migliaia 36 3 8 2" xfId="14136" xr:uid="{00000000-0005-0000-0000-000099500000}"/>
    <cellStyle name="Migliaia 36 3 8 2 2" xfId="19954" xr:uid="{00000000-0005-0000-0000-00009A500000}"/>
    <cellStyle name="Migliaia 36 3 8 2 3" xfId="25256" xr:uid="{00000000-0005-0000-0000-00009B500000}"/>
    <cellStyle name="Migliaia 36 3 8 3" xfId="17303" xr:uid="{00000000-0005-0000-0000-00009C500000}"/>
    <cellStyle name="Migliaia 36 3 8 4" xfId="22605" xr:uid="{00000000-0005-0000-0000-00009D500000}"/>
    <cellStyle name="Migliaia 36 4" xfId="3632" xr:uid="{00000000-0005-0000-0000-00009E500000}"/>
    <cellStyle name="Migliaia 36 4 2" xfId="3633" xr:uid="{00000000-0005-0000-0000-00009F500000}"/>
    <cellStyle name="Migliaia 36 4 2 2" xfId="3634" xr:uid="{00000000-0005-0000-0000-0000A0500000}"/>
    <cellStyle name="Migliaia 36 4 2 2 2" xfId="14137" xr:uid="{00000000-0005-0000-0000-0000A1500000}"/>
    <cellStyle name="Migliaia 36 4 2 2 2 2" xfId="19955" xr:uid="{00000000-0005-0000-0000-0000A2500000}"/>
    <cellStyle name="Migliaia 36 4 2 2 2 3" xfId="25257" xr:uid="{00000000-0005-0000-0000-0000A3500000}"/>
    <cellStyle name="Migliaia 36 4 2 2 3" xfId="17304" xr:uid="{00000000-0005-0000-0000-0000A4500000}"/>
    <cellStyle name="Migliaia 36 4 2 2 4" xfId="22606" xr:uid="{00000000-0005-0000-0000-0000A5500000}"/>
    <cellStyle name="Migliaia 36 4 2 3" xfId="3635" xr:uid="{00000000-0005-0000-0000-0000A6500000}"/>
    <cellStyle name="Migliaia 36 4 2 3 2" xfId="14138" xr:uid="{00000000-0005-0000-0000-0000A7500000}"/>
    <cellStyle name="Migliaia 36 4 2 3 2 2" xfId="19956" xr:uid="{00000000-0005-0000-0000-0000A8500000}"/>
    <cellStyle name="Migliaia 36 4 2 3 2 3" xfId="25258" xr:uid="{00000000-0005-0000-0000-0000A9500000}"/>
    <cellStyle name="Migliaia 36 4 2 3 3" xfId="17305" xr:uid="{00000000-0005-0000-0000-0000AA500000}"/>
    <cellStyle name="Migliaia 36 4 2 3 4" xfId="22607" xr:uid="{00000000-0005-0000-0000-0000AB500000}"/>
    <cellStyle name="Migliaia 36 4 3" xfId="3636" xr:uid="{00000000-0005-0000-0000-0000AC500000}"/>
    <cellStyle name="Migliaia 36 4 3 2" xfId="14139" xr:uid="{00000000-0005-0000-0000-0000AD500000}"/>
    <cellStyle name="Migliaia 36 4 3 2 2" xfId="19957" xr:uid="{00000000-0005-0000-0000-0000AE500000}"/>
    <cellStyle name="Migliaia 36 4 3 2 3" xfId="25259" xr:uid="{00000000-0005-0000-0000-0000AF500000}"/>
    <cellStyle name="Migliaia 36 4 3 3" xfId="17306" xr:uid="{00000000-0005-0000-0000-0000B0500000}"/>
    <cellStyle name="Migliaia 36 4 3 4" xfId="22608" xr:uid="{00000000-0005-0000-0000-0000B1500000}"/>
    <cellStyle name="Migliaia 36 4 4" xfId="3637" xr:uid="{00000000-0005-0000-0000-0000B2500000}"/>
    <cellStyle name="Migliaia 36 4 4 2" xfId="14140" xr:uid="{00000000-0005-0000-0000-0000B3500000}"/>
    <cellStyle name="Migliaia 36 4 4 2 2" xfId="19958" xr:uid="{00000000-0005-0000-0000-0000B4500000}"/>
    <cellStyle name="Migliaia 36 4 4 2 3" xfId="25260" xr:uid="{00000000-0005-0000-0000-0000B5500000}"/>
    <cellStyle name="Migliaia 36 4 4 3" xfId="17307" xr:uid="{00000000-0005-0000-0000-0000B6500000}"/>
    <cellStyle name="Migliaia 36 4 4 4" xfId="22609" xr:uid="{00000000-0005-0000-0000-0000B7500000}"/>
    <cellStyle name="Migliaia 36 4 5" xfId="3638" xr:uid="{00000000-0005-0000-0000-0000B8500000}"/>
    <cellStyle name="Migliaia 36 4 5 2" xfId="14141" xr:uid="{00000000-0005-0000-0000-0000B9500000}"/>
    <cellStyle name="Migliaia 36 4 5 2 2" xfId="19959" xr:uid="{00000000-0005-0000-0000-0000BA500000}"/>
    <cellStyle name="Migliaia 36 4 5 2 3" xfId="25261" xr:uid="{00000000-0005-0000-0000-0000BB500000}"/>
    <cellStyle name="Migliaia 36 4 5 3" xfId="17308" xr:uid="{00000000-0005-0000-0000-0000BC500000}"/>
    <cellStyle name="Migliaia 36 4 5 4" xfId="22610" xr:uid="{00000000-0005-0000-0000-0000BD500000}"/>
    <cellStyle name="Migliaia 36 4 6" xfId="3639" xr:uid="{00000000-0005-0000-0000-0000BE500000}"/>
    <cellStyle name="Migliaia 36 4 6 2" xfId="14142" xr:uid="{00000000-0005-0000-0000-0000BF500000}"/>
    <cellStyle name="Migliaia 36 4 6 2 2" xfId="19960" xr:uid="{00000000-0005-0000-0000-0000C0500000}"/>
    <cellStyle name="Migliaia 36 4 6 2 3" xfId="25262" xr:uid="{00000000-0005-0000-0000-0000C1500000}"/>
    <cellStyle name="Migliaia 36 4 6 3" xfId="17309" xr:uid="{00000000-0005-0000-0000-0000C2500000}"/>
    <cellStyle name="Migliaia 36 4 6 4" xfId="22611" xr:uid="{00000000-0005-0000-0000-0000C3500000}"/>
    <cellStyle name="Migliaia 36 4 7" xfId="3640" xr:uid="{00000000-0005-0000-0000-0000C4500000}"/>
    <cellStyle name="Migliaia 36 4 7 2" xfId="14143" xr:uid="{00000000-0005-0000-0000-0000C5500000}"/>
    <cellStyle name="Migliaia 36 4 7 2 2" xfId="19961" xr:uid="{00000000-0005-0000-0000-0000C6500000}"/>
    <cellStyle name="Migliaia 36 4 7 2 3" xfId="25263" xr:uid="{00000000-0005-0000-0000-0000C7500000}"/>
    <cellStyle name="Migliaia 36 4 7 3" xfId="17310" xr:uid="{00000000-0005-0000-0000-0000C8500000}"/>
    <cellStyle name="Migliaia 36 4 7 4" xfId="22612" xr:uid="{00000000-0005-0000-0000-0000C9500000}"/>
    <cellStyle name="Migliaia 36 5" xfId="3641" xr:uid="{00000000-0005-0000-0000-0000CA500000}"/>
    <cellStyle name="Migliaia 36 5 2" xfId="3642" xr:uid="{00000000-0005-0000-0000-0000CB500000}"/>
    <cellStyle name="Migliaia 36 5 2 2" xfId="14144" xr:uid="{00000000-0005-0000-0000-0000CC500000}"/>
    <cellStyle name="Migliaia 36 5 2 2 2" xfId="19962" xr:uid="{00000000-0005-0000-0000-0000CD500000}"/>
    <cellStyle name="Migliaia 36 5 2 2 3" xfId="25264" xr:uid="{00000000-0005-0000-0000-0000CE500000}"/>
    <cellStyle name="Migliaia 36 5 2 3" xfId="17311" xr:uid="{00000000-0005-0000-0000-0000CF500000}"/>
    <cellStyle name="Migliaia 36 5 2 4" xfId="22613" xr:uid="{00000000-0005-0000-0000-0000D0500000}"/>
    <cellStyle name="Migliaia 36 5 3" xfId="3643" xr:uid="{00000000-0005-0000-0000-0000D1500000}"/>
    <cellStyle name="Migliaia 36 5 3 2" xfId="14145" xr:uid="{00000000-0005-0000-0000-0000D2500000}"/>
    <cellStyle name="Migliaia 36 5 3 2 2" xfId="19963" xr:uid="{00000000-0005-0000-0000-0000D3500000}"/>
    <cellStyle name="Migliaia 36 5 3 2 3" xfId="25265" xr:uid="{00000000-0005-0000-0000-0000D4500000}"/>
    <cellStyle name="Migliaia 36 5 3 3" xfId="17312" xr:uid="{00000000-0005-0000-0000-0000D5500000}"/>
    <cellStyle name="Migliaia 36 5 3 4" xfId="22614" xr:uid="{00000000-0005-0000-0000-0000D6500000}"/>
    <cellStyle name="Migliaia 36 5 4" xfId="3644" xr:uid="{00000000-0005-0000-0000-0000D7500000}"/>
    <cellStyle name="Migliaia 36 5 4 2" xfId="14146" xr:uid="{00000000-0005-0000-0000-0000D8500000}"/>
    <cellStyle name="Migliaia 36 5 4 2 2" xfId="19964" xr:uid="{00000000-0005-0000-0000-0000D9500000}"/>
    <cellStyle name="Migliaia 36 5 4 2 3" xfId="25266" xr:uid="{00000000-0005-0000-0000-0000DA500000}"/>
    <cellStyle name="Migliaia 36 5 4 3" xfId="17313" xr:uid="{00000000-0005-0000-0000-0000DB500000}"/>
    <cellStyle name="Migliaia 36 5 4 4" xfId="22615" xr:uid="{00000000-0005-0000-0000-0000DC500000}"/>
    <cellStyle name="Migliaia 36 5 5" xfId="3645" xr:uid="{00000000-0005-0000-0000-0000DD500000}"/>
    <cellStyle name="Migliaia 36 5 5 2" xfId="14147" xr:uid="{00000000-0005-0000-0000-0000DE500000}"/>
    <cellStyle name="Migliaia 36 5 5 2 2" xfId="19965" xr:uid="{00000000-0005-0000-0000-0000DF500000}"/>
    <cellStyle name="Migliaia 36 5 5 2 3" xfId="25267" xr:uid="{00000000-0005-0000-0000-0000E0500000}"/>
    <cellStyle name="Migliaia 36 5 5 3" xfId="17314" xr:uid="{00000000-0005-0000-0000-0000E1500000}"/>
    <cellStyle name="Migliaia 36 5 5 4" xfId="22616" xr:uid="{00000000-0005-0000-0000-0000E2500000}"/>
    <cellStyle name="Migliaia 36 5 6" xfId="3646" xr:uid="{00000000-0005-0000-0000-0000E3500000}"/>
    <cellStyle name="Migliaia 36 5 6 2" xfId="14148" xr:uid="{00000000-0005-0000-0000-0000E4500000}"/>
    <cellStyle name="Migliaia 36 5 6 2 2" xfId="19966" xr:uid="{00000000-0005-0000-0000-0000E5500000}"/>
    <cellStyle name="Migliaia 36 5 6 2 3" xfId="25268" xr:uid="{00000000-0005-0000-0000-0000E6500000}"/>
    <cellStyle name="Migliaia 36 5 6 3" xfId="17315" xr:uid="{00000000-0005-0000-0000-0000E7500000}"/>
    <cellStyle name="Migliaia 36 5 6 4" xfId="22617" xr:uid="{00000000-0005-0000-0000-0000E8500000}"/>
    <cellStyle name="Migliaia 36 6" xfId="3647" xr:uid="{00000000-0005-0000-0000-0000E9500000}"/>
    <cellStyle name="Migliaia 36 6 2" xfId="12158" xr:uid="{00000000-0005-0000-0000-0000EA500000}"/>
    <cellStyle name="Migliaia 36 6 3" xfId="12159" xr:uid="{00000000-0005-0000-0000-0000EB500000}"/>
    <cellStyle name="Migliaia 36 6 3 2" xfId="15664" xr:uid="{00000000-0005-0000-0000-0000EC500000}"/>
    <cellStyle name="Migliaia 36 6 3 2 2" xfId="21010" xr:uid="{00000000-0005-0000-0000-0000ED500000}"/>
    <cellStyle name="Migliaia 36 6 3 2 3" xfId="26312" xr:uid="{00000000-0005-0000-0000-0000EE500000}"/>
    <cellStyle name="Migliaia 36 6 3 3" xfId="18359" xr:uid="{00000000-0005-0000-0000-0000EF500000}"/>
    <cellStyle name="Migliaia 36 6 3 4" xfId="23661" xr:uid="{00000000-0005-0000-0000-0000F0500000}"/>
    <cellStyle name="Migliaia 36 6 4" xfId="14149" xr:uid="{00000000-0005-0000-0000-0000F1500000}"/>
    <cellStyle name="Migliaia 36 6 4 2" xfId="19967" xr:uid="{00000000-0005-0000-0000-0000F2500000}"/>
    <cellStyle name="Migliaia 36 6 4 3" xfId="25269" xr:uid="{00000000-0005-0000-0000-0000F3500000}"/>
    <cellStyle name="Migliaia 36 6 5" xfId="17316" xr:uid="{00000000-0005-0000-0000-0000F4500000}"/>
    <cellStyle name="Migliaia 36 6 6" xfId="22618" xr:uid="{00000000-0005-0000-0000-0000F5500000}"/>
    <cellStyle name="Migliaia 36 7" xfId="3648" xr:uid="{00000000-0005-0000-0000-0000F6500000}"/>
    <cellStyle name="Migliaia 36 7 2" xfId="12160" xr:uid="{00000000-0005-0000-0000-0000F7500000}"/>
    <cellStyle name="Migliaia 36 7 2 2" xfId="15665" xr:uid="{00000000-0005-0000-0000-0000F8500000}"/>
    <cellStyle name="Migliaia 36 7 2 2 2" xfId="21011" xr:uid="{00000000-0005-0000-0000-0000F9500000}"/>
    <cellStyle name="Migliaia 36 7 2 2 3" xfId="26313" xr:uid="{00000000-0005-0000-0000-0000FA500000}"/>
    <cellStyle name="Migliaia 36 7 2 3" xfId="18360" xr:uid="{00000000-0005-0000-0000-0000FB500000}"/>
    <cellStyle name="Migliaia 36 7 2 4" xfId="23662" xr:uid="{00000000-0005-0000-0000-0000FC500000}"/>
    <cellStyle name="Migliaia 36 7 3" xfId="14150" xr:uid="{00000000-0005-0000-0000-0000FD500000}"/>
    <cellStyle name="Migliaia 36 7 3 2" xfId="19968" xr:uid="{00000000-0005-0000-0000-0000FE500000}"/>
    <cellStyle name="Migliaia 36 7 3 3" xfId="25270" xr:uid="{00000000-0005-0000-0000-0000FF500000}"/>
    <cellStyle name="Migliaia 36 7 4" xfId="17317" xr:uid="{00000000-0005-0000-0000-000000510000}"/>
    <cellStyle name="Migliaia 36 7 5" xfId="22619" xr:uid="{00000000-0005-0000-0000-000001510000}"/>
    <cellStyle name="Migliaia 36 8" xfId="3649" xr:uid="{00000000-0005-0000-0000-000002510000}"/>
    <cellStyle name="Migliaia 36 8 2" xfId="12161" xr:uid="{00000000-0005-0000-0000-000003510000}"/>
    <cellStyle name="Migliaia 36 8 2 2" xfId="15666" xr:uid="{00000000-0005-0000-0000-000004510000}"/>
    <cellStyle name="Migliaia 36 8 2 2 2" xfId="21012" xr:uid="{00000000-0005-0000-0000-000005510000}"/>
    <cellStyle name="Migliaia 36 8 2 2 3" xfId="26314" xr:uid="{00000000-0005-0000-0000-000006510000}"/>
    <cellStyle name="Migliaia 36 8 2 3" xfId="18361" xr:uid="{00000000-0005-0000-0000-000007510000}"/>
    <cellStyle name="Migliaia 36 8 2 4" xfId="23663" xr:uid="{00000000-0005-0000-0000-000008510000}"/>
    <cellStyle name="Migliaia 36 8 3" xfId="14151" xr:uid="{00000000-0005-0000-0000-000009510000}"/>
    <cellStyle name="Migliaia 36 8 3 2" xfId="19969" xr:uid="{00000000-0005-0000-0000-00000A510000}"/>
    <cellStyle name="Migliaia 36 8 3 3" xfId="25271" xr:uid="{00000000-0005-0000-0000-00000B510000}"/>
    <cellStyle name="Migliaia 36 8 4" xfId="17318" xr:uid="{00000000-0005-0000-0000-00000C510000}"/>
    <cellStyle name="Migliaia 36 8 5" xfId="22620" xr:uid="{00000000-0005-0000-0000-00000D510000}"/>
    <cellStyle name="Migliaia 36 9" xfId="3650" xr:uid="{00000000-0005-0000-0000-00000E510000}"/>
    <cellStyle name="Migliaia 36 9 2" xfId="14152" xr:uid="{00000000-0005-0000-0000-00000F510000}"/>
    <cellStyle name="Migliaia 36 9 2 2" xfId="19970" xr:uid="{00000000-0005-0000-0000-000010510000}"/>
    <cellStyle name="Migliaia 36 9 2 3" xfId="25272" xr:uid="{00000000-0005-0000-0000-000011510000}"/>
    <cellStyle name="Migliaia 36 9 3" xfId="17319" xr:uid="{00000000-0005-0000-0000-000012510000}"/>
    <cellStyle name="Migliaia 36 9 4" xfId="22621" xr:uid="{00000000-0005-0000-0000-000013510000}"/>
    <cellStyle name="Migliaia 37" xfId="307" xr:uid="{00000000-0005-0000-0000-000014510000}"/>
    <cellStyle name="Migliaia 37 10" xfId="14153" xr:uid="{00000000-0005-0000-0000-000015510000}"/>
    <cellStyle name="Migliaia 37 10 2" xfId="19971" xr:uid="{00000000-0005-0000-0000-000016510000}"/>
    <cellStyle name="Migliaia 37 10 3" xfId="25273" xr:uid="{00000000-0005-0000-0000-000017510000}"/>
    <cellStyle name="Migliaia 37 11" xfId="17320" xr:uid="{00000000-0005-0000-0000-000018510000}"/>
    <cellStyle name="Migliaia 37 12" xfId="22622" xr:uid="{00000000-0005-0000-0000-000019510000}"/>
    <cellStyle name="Migliaia 37 13" xfId="3651" xr:uid="{00000000-0005-0000-0000-00001A510000}"/>
    <cellStyle name="Migliaia 37 2" xfId="308" xr:uid="{00000000-0005-0000-0000-00001B510000}"/>
    <cellStyle name="Migliaia 37 2 2" xfId="3653" xr:uid="{00000000-0005-0000-0000-00001C510000}"/>
    <cellStyle name="Migliaia 37 2 2 2" xfId="3654" xr:uid="{00000000-0005-0000-0000-00001D510000}"/>
    <cellStyle name="Migliaia 37 2 2 2 2" xfId="14154" xr:uid="{00000000-0005-0000-0000-00001E510000}"/>
    <cellStyle name="Migliaia 37 2 2 2 2 2" xfId="19972" xr:uid="{00000000-0005-0000-0000-00001F510000}"/>
    <cellStyle name="Migliaia 37 2 2 2 2 3" xfId="25274" xr:uid="{00000000-0005-0000-0000-000020510000}"/>
    <cellStyle name="Migliaia 37 2 2 2 3" xfId="17321" xr:uid="{00000000-0005-0000-0000-000021510000}"/>
    <cellStyle name="Migliaia 37 2 2 2 4" xfId="22623" xr:uid="{00000000-0005-0000-0000-000022510000}"/>
    <cellStyle name="Migliaia 37 2 2 3" xfId="12162" xr:uid="{00000000-0005-0000-0000-000023510000}"/>
    <cellStyle name="Migliaia 37 2 2 3 2" xfId="15667" xr:uid="{00000000-0005-0000-0000-000024510000}"/>
    <cellStyle name="Migliaia 37 2 2 3 2 2" xfId="21013" xr:uid="{00000000-0005-0000-0000-000025510000}"/>
    <cellStyle name="Migliaia 37 2 2 3 2 3" xfId="26315" xr:uid="{00000000-0005-0000-0000-000026510000}"/>
    <cellStyle name="Migliaia 37 2 2 3 3" xfId="18362" xr:uid="{00000000-0005-0000-0000-000027510000}"/>
    <cellStyle name="Migliaia 37 2 2 3 4" xfId="23664" xr:uid="{00000000-0005-0000-0000-000028510000}"/>
    <cellStyle name="Migliaia 37 2 3" xfId="3655" xr:uid="{00000000-0005-0000-0000-000029510000}"/>
    <cellStyle name="Migliaia 37 2 3 2" xfId="12163" xr:uid="{00000000-0005-0000-0000-00002A510000}"/>
    <cellStyle name="Migliaia 37 2 3 2 2" xfId="15668" xr:uid="{00000000-0005-0000-0000-00002B510000}"/>
    <cellStyle name="Migliaia 37 2 3 2 2 2" xfId="21014" xr:uid="{00000000-0005-0000-0000-00002C510000}"/>
    <cellStyle name="Migliaia 37 2 3 2 2 3" xfId="26316" xr:uid="{00000000-0005-0000-0000-00002D510000}"/>
    <cellStyle name="Migliaia 37 2 3 2 3" xfId="18363" xr:uid="{00000000-0005-0000-0000-00002E510000}"/>
    <cellStyle name="Migliaia 37 2 3 2 4" xfId="23665" xr:uid="{00000000-0005-0000-0000-00002F510000}"/>
    <cellStyle name="Migliaia 37 2 3 3" xfId="14155" xr:uid="{00000000-0005-0000-0000-000030510000}"/>
    <cellStyle name="Migliaia 37 2 3 3 2" xfId="19973" xr:uid="{00000000-0005-0000-0000-000031510000}"/>
    <cellStyle name="Migliaia 37 2 3 3 3" xfId="25275" xr:uid="{00000000-0005-0000-0000-000032510000}"/>
    <cellStyle name="Migliaia 37 2 3 4" xfId="17322" xr:uid="{00000000-0005-0000-0000-000033510000}"/>
    <cellStyle name="Migliaia 37 2 3 5" xfId="22624" xr:uid="{00000000-0005-0000-0000-000034510000}"/>
    <cellStyle name="Migliaia 37 2 4" xfId="3656" xr:uid="{00000000-0005-0000-0000-000035510000}"/>
    <cellStyle name="Migliaia 37 2 4 2" xfId="14156" xr:uid="{00000000-0005-0000-0000-000036510000}"/>
    <cellStyle name="Migliaia 37 2 4 2 2" xfId="19974" xr:uid="{00000000-0005-0000-0000-000037510000}"/>
    <cellStyle name="Migliaia 37 2 4 2 3" xfId="25276" xr:uid="{00000000-0005-0000-0000-000038510000}"/>
    <cellStyle name="Migliaia 37 2 4 3" xfId="17323" xr:uid="{00000000-0005-0000-0000-000039510000}"/>
    <cellStyle name="Migliaia 37 2 4 4" xfId="22625" xr:uid="{00000000-0005-0000-0000-00003A510000}"/>
    <cellStyle name="Migliaia 37 2 5" xfId="3657" xr:uid="{00000000-0005-0000-0000-00003B510000}"/>
    <cellStyle name="Migliaia 37 2 5 2" xfId="14157" xr:uid="{00000000-0005-0000-0000-00003C510000}"/>
    <cellStyle name="Migliaia 37 2 5 2 2" xfId="19975" xr:uid="{00000000-0005-0000-0000-00003D510000}"/>
    <cellStyle name="Migliaia 37 2 5 2 3" xfId="25277" xr:uid="{00000000-0005-0000-0000-00003E510000}"/>
    <cellStyle name="Migliaia 37 2 5 3" xfId="17324" xr:uid="{00000000-0005-0000-0000-00003F510000}"/>
    <cellStyle name="Migliaia 37 2 5 4" xfId="22626" xr:uid="{00000000-0005-0000-0000-000040510000}"/>
    <cellStyle name="Migliaia 37 2 6" xfId="3658" xr:uid="{00000000-0005-0000-0000-000041510000}"/>
    <cellStyle name="Migliaia 37 2 6 2" xfId="14158" xr:uid="{00000000-0005-0000-0000-000042510000}"/>
    <cellStyle name="Migliaia 37 2 6 2 2" xfId="19976" xr:uid="{00000000-0005-0000-0000-000043510000}"/>
    <cellStyle name="Migliaia 37 2 6 2 3" xfId="25278" xr:uid="{00000000-0005-0000-0000-000044510000}"/>
    <cellStyle name="Migliaia 37 2 6 3" xfId="17325" xr:uid="{00000000-0005-0000-0000-000045510000}"/>
    <cellStyle name="Migliaia 37 2 6 4" xfId="22627" xr:uid="{00000000-0005-0000-0000-000046510000}"/>
    <cellStyle name="Migliaia 37 2 7" xfId="3652" xr:uid="{00000000-0005-0000-0000-000047510000}"/>
    <cellStyle name="Migliaia 37 3" xfId="3659" xr:uid="{00000000-0005-0000-0000-000048510000}"/>
    <cellStyle name="Migliaia 37 3 2" xfId="3660" xr:uid="{00000000-0005-0000-0000-000049510000}"/>
    <cellStyle name="Migliaia 37 3 2 2" xfId="3661" xr:uid="{00000000-0005-0000-0000-00004A510000}"/>
    <cellStyle name="Migliaia 37 3 2 2 2" xfId="3662" xr:uid="{00000000-0005-0000-0000-00004B510000}"/>
    <cellStyle name="Migliaia 37 3 2 2 2 2" xfId="14159" xr:uid="{00000000-0005-0000-0000-00004C510000}"/>
    <cellStyle name="Migliaia 37 3 2 2 2 2 2" xfId="19977" xr:uid="{00000000-0005-0000-0000-00004D510000}"/>
    <cellStyle name="Migliaia 37 3 2 2 2 2 3" xfId="25279" xr:uid="{00000000-0005-0000-0000-00004E510000}"/>
    <cellStyle name="Migliaia 37 3 2 2 2 3" xfId="17326" xr:uid="{00000000-0005-0000-0000-00004F510000}"/>
    <cellStyle name="Migliaia 37 3 2 2 2 4" xfId="22628" xr:uid="{00000000-0005-0000-0000-000050510000}"/>
    <cellStyle name="Migliaia 37 3 2 3" xfId="3663" xr:uid="{00000000-0005-0000-0000-000051510000}"/>
    <cellStyle name="Migliaia 37 3 2 3 2" xfId="14160" xr:uid="{00000000-0005-0000-0000-000052510000}"/>
    <cellStyle name="Migliaia 37 3 2 3 2 2" xfId="19978" xr:uid="{00000000-0005-0000-0000-000053510000}"/>
    <cellStyle name="Migliaia 37 3 2 3 2 3" xfId="25280" xr:uid="{00000000-0005-0000-0000-000054510000}"/>
    <cellStyle name="Migliaia 37 3 2 3 3" xfId="17327" xr:uid="{00000000-0005-0000-0000-000055510000}"/>
    <cellStyle name="Migliaia 37 3 2 3 4" xfId="22629" xr:uid="{00000000-0005-0000-0000-000056510000}"/>
    <cellStyle name="Migliaia 37 3 2 4" xfId="3664" xr:uid="{00000000-0005-0000-0000-000057510000}"/>
    <cellStyle name="Migliaia 37 3 2 4 2" xfId="14161" xr:uid="{00000000-0005-0000-0000-000058510000}"/>
    <cellStyle name="Migliaia 37 3 2 4 2 2" xfId="19979" xr:uid="{00000000-0005-0000-0000-000059510000}"/>
    <cellStyle name="Migliaia 37 3 2 4 2 3" xfId="25281" xr:uid="{00000000-0005-0000-0000-00005A510000}"/>
    <cellStyle name="Migliaia 37 3 2 4 3" xfId="17328" xr:uid="{00000000-0005-0000-0000-00005B510000}"/>
    <cellStyle name="Migliaia 37 3 2 4 4" xfId="22630" xr:uid="{00000000-0005-0000-0000-00005C510000}"/>
    <cellStyle name="Migliaia 37 3 2 5" xfId="3665" xr:uid="{00000000-0005-0000-0000-00005D510000}"/>
    <cellStyle name="Migliaia 37 3 2 5 2" xfId="14162" xr:uid="{00000000-0005-0000-0000-00005E510000}"/>
    <cellStyle name="Migliaia 37 3 2 5 2 2" xfId="19980" xr:uid="{00000000-0005-0000-0000-00005F510000}"/>
    <cellStyle name="Migliaia 37 3 2 5 2 3" xfId="25282" xr:uid="{00000000-0005-0000-0000-000060510000}"/>
    <cellStyle name="Migliaia 37 3 2 5 3" xfId="17329" xr:uid="{00000000-0005-0000-0000-000061510000}"/>
    <cellStyle name="Migliaia 37 3 2 5 4" xfId="22631" xr:uid="{00000000-0005-0000-0000-000062510000}"/>
    <cellStyle name="Migliaia 37 3 2 6" xfId="3666" xr:uid="{00000000-0005-0000-0000-000063510000}"/>
    <cellStyle name="Migliaia 37 3 2 6 2" xfId="14163" xr:uid="{00000000-0005-0000-0000-000064510000}"/>
    <cellStyle name="Migliaia 37 3 2 6 2 2" xfId="19981" xr:uid="{00000000-0005-0000-0000-000065510000}"/>
    <cellStyle name="Migliaia 37 3 2 6 2 3" xfId="25283" xr:uid="{00000000-0005-0000-0000-000066510000}"/>
    <cellStyle name="Migliaia 37 3 2 6 3" xfId="17330" xr:uid="{00000000-0005-0000-0000-000067510000}"/>
    <cellStyle name="Migliaia 37 3 2 6 4" xfId="22632" xr:uid="{00000000-0005-0000-0000-000068510000}"/>
    <cellStyle name="Migliaia 37 3 3" xfId="3667" xr:uid="{00000000-0005-0000-0000-000069510000}"/>
    <cellStyle name="Migliaia 37 3 3 2" xfId="3668" xr:uid="{00000000-0005-0000-0000-00006A510000}"/>
    <cellStyle name="Migliaia 37 3 3 2 2" xfId="14165" xr:uid="{00000000-0005-0000-0000-00006B510000}"/>
    <cellStyle name="Migliaia 37 3 3 2 2 2" xfId="19983" xr:uid="{00000000-0005-0000-0000-00006C510000}"/>
    <cellStyle name="Migliaia 37 3 3 2 2 3" xfId="25285" xr:uid="{00000000-0005-0000-0000-00006D510000}"/>
    <cellStyle name="Migliaia 37 3 3 2 3" xfId="17332" xr:uid="{00000000-0005-0000-0000-00006E510000}"/>
    <cellStyle name="Migliaia 37 3 3 2 4" xfId="22634" xr:uid="{00000000-0005-0000-0000-00006F510000}"/>
    <cellStyle name="Migliaia 37 3 3 3" xfId="3669" xr:uid="{00000000-0005-0000-0000-000070510000}"/>
    <cellStyle name="Migliaia 37 3 3 3 2" xfId="14166" xr:uid="{00000000-0005-0000-0000-000071510000}"/>
    <cellStyle name="Migliaia 37 3 3 3 2 2" xfId="19984" xr:uid="{00000000-0005-0000-0000-000072510000}"/>
    <cellStyle name="Migliaia 37 3 3 3 2 3" xfId="25286" xr:uid="{00000000-0005-0000-0000-000073510000}"/>
    <cellStyle name="Migliaia 37 3 3 3 3" xfId="17333" xr:uid="{00000000-0005-0000-0000-000074510000}"/>
    <cellStyle name="Migliaia 37 3 3 3 4" xfId="22635" xr:uid="{00000000-0005-0000-0000-000075510000}"/>
    <cellStyle name="Migliaia 37 3 3 4" xfId="3670" xr:uid="{00000000-0005-0000-0000-000076510000}"/>
    <cellStyle name="Migliaia 37 3 3 4 2" xfId="14167" xr:uid="{00000000-0005-0000-0000-000077510000}"/>
    <cellStyle name="Migliaia 37 3 3 4 2 2" xfId="19985" xr:uid="{00000000-0005-0000-0000-000078510000}"/>
    <cellStyle name="Migliaia 37 3 3 4 2 3" xfId="25287" xr:uid="{00000000-0005-0000-0000-000079510000}"/>
    <cellStyle name="Migliaia 37 3 3 4 3" xfId="17334" xr:uid="{00000000-0005-0000-0000-00007A510000}"/>
    <cellStyle name="Migliaia 37 3 3 4 4" xfId="22636" xr:uid="{00000000-0005-0000-0000-00007B510000}"/>
    <cellStyle name="Migliaia 37 3 3 5" xfId="3671" xr:uid="{00000000-0005-0000-0000-00007C510000}"/>
    <cellStyle name="Migliaia 37 3 3 5 2" xfId="14168" xr:uid="{00000000-0005-0000-0000-00007D510000}"/>
    <cellStyle name="Migliaia 37 3 3 5 2 2" xfId="19986" xr:uid="{00000000-0005-0000-0000-00007E510000}"/>
    <cellStyle name="Migliaia 37 3 3 5 2 3" xfId="25288" xr:uid="{00000000-0005-0000-0000-00007F510000}"/>
    <cellStyle name="Migliaia 37 3 3 5 3" xfId="17335" xr:uid="{00000000-0005-0000-0000-000080510000}"/>
    <cellStyle name="Migliaia 37 3 3 5 4" xfId="22637" xr:uid="{00000000-0005-0000-0000-000081510000}"/>
    <cellStyle name="Migliaia 37 3 3 6" xfId="14164" xr:uid="{00000000-0005-0000-0000-000082510000}"/>
    <cellStyle name="Migliaia 37 3 3 6 2" xfId="19982" xr:uid="{00000000-0005-0000-0000-000083510000}"/>
    <cellStyle name="Migliaia 37 3 3 6 3" xfId="25284" xr:uid="{00000000-0005-0000-0000-000084510000}"/>
    <cellStyle name="Migliaia 37 3 3 7" xfId="17331" xr:uid="{00000000-0005-0000-0000-000085510000}"/>
    <cellStyle name="Migliaia 37 3 3 8" xfId="22633" xr:uid="{00000000-0005-0000-0000-000086510000}"/>
    <cellStyle name="Migliaia 37 3 4" xfId="3672" xr:uid="{00000000-0005-0000-0000-000087510000}"/>
    <cellStyle name="Migliaia 37 3 4 2" xfId="12164" xr:uid="{00000000-0005-0000-0000-000088510000}"/>
    <cellStyle name="Migliaia 37 3 4 3" xfId="12165" xr:uid="{00000000-0005-0000-0000-000089510000}"/>
    <cellStyle name="Migliaia 37 3 4 3 2" xfId="15669" xr:uid="{00000000-0005-0000-0000-00008A510000}"/>
    <cellStyle name="Migliaia 37 3 4 3 2 2" xfId="21015" xr:uid="{00000000-0005-0000-0000-00008B510000}"/>
    <cellStyle name="Migliaia 37 3 4 3 2 3" xfId="26317" xr:uid="{00000000-0005-0000-0000-00008C510000}"/>
    <cellStyle name="Migliaia 37 3 4 3 3" xfId="18364" xr:uid="{00000000-0005-0000-0000-00008D510000}"/>
    <cellStyle name="Migliaia 37 3 4 3 4" xfId="23666" xr:uid="{00000000-0005-0000-0000-00008E510000}"/>
    <cellStyle name="Migliaia 37 3 4 4" xfId="14169" xr:uid="{00000000-0005-0000-0000-00008F510000}"/>
    <cellStyle name="Migliaia 37 3 4 4 2" xfId="19987" xr:uid="{00000000-0005-0000-0000-000090510000}"/>
    <cellStyle name="Migliaia 37 3 4 4 3" xfId="25289" xr:uid="{00000000-0005-0000-0000-000091510000}"/>
    <cellStyle name="Migliaia 37 3 4 5" xfId="17336" xr:uid="{00000000-0005-0000-0000-000092510000}"/>
    <cellStyle name="Migliaia 37 3 4 6" xfId="22638" xr:uid="{00000000-0005-0000-0000-000093510000}"/>
    <cellStyle name="Migliaia 37 3 5" xfId="3673" xr:uid="{00000000-0005-0000-0000-000094510000}"/>
    <cellStyle name="Migliaia 37 3 5 2" xfId="12166" xr:uid="{00000000-0005-0000-0000-000095510000}"/>
    <cellStyle name="Migliaia 37 3 5 2 2" xfId="15670" xr:uid="{00000000-0005-0000-0000-000096510000}"/>
    <cellStyle name="Migliaia 37 3 5 2 2 2" xfId="21016" xr:uid="{00000000-0005-0000-0000-000097510000}"/>
    <cellStyle name="Migliaia 37 3 5 2 2 3" xfId="26318" xr:uid="{00000000-0005-0000-0000-000098510000}"/>
    <cellStyle name="Migliaia 37 3 5 2 3" xfId="18365" xr:uid="{00000000-0005-0000-0000-000099510000}"/>
    <cellStyle name="Migliaia 37 3 5 2 4" xfId="23667" xr:uid="{00000000-0005-0000-0000-00009A510000}"/>
    <cellStyle name="Migliaia 37 3 5 3" xfId="14170" xr:uid="{00000000-0005-0000-0000-00009B510000}"/>
    <cellStyle name="Migliaia 37 3 5 3 2" xfId="19988" xr:uid="{00000000-0005-0000-0000-00009C510000}"/>
    <cellStyle name="Migliaia 37 3 5 3 3" xfId="25290" xr:uid="{00000000-0005-0000-0000-00009D510000}"/>
    <cellStyle name="Migliaia 37 3 5 4" xfId="17337" xr:uid="{00000000-0005-0000-0000-00009E510000}"/>
    <cellStyle name="Migliaia 37 3 5 5" xfId="22639" xr:uid="{00000000-0005-0000-0000-00009F510000}"/>
    <cellStyle name="Migliaia 37 3 6" xfId="3674" xr:uid="{00000000-0005-0000-0000-0000A0510000}"/>
    <cellStyle name="Migliaia 37 3 6 2" xfId="14171" xr:uid="{00000000-0005-0000-0000-0000A1510000}"/>
    <cellStyle name="Migliaia 37 3 6 2 2" xfId="19989" xr:uid="{00000000-0005-0000-0000-0000A2510000}"/>
    <cellStyle name="Migliaia 37 3 6 2 3" xfId="25291" xr:uid="{00000000-0005-0000-0000-0000A3510000}"/>
    <cellStyle name="Migliaia 37 3 6 3" xfId="17338" xr:uid="{00000000-0005-0000-0000-0000A4510000}"/>
    <cellStyle name="Migliaia 37 3 6 4" xfId="22640" xr:uid="{00000000-0005-0000-0000-0000A5510000}"/>
    <cellStyle name="Migliaia 37 3 7" xfId="3675" xr:uid="{00000000-0005-0000-0000-0000A6510000}"/>
    <cellStyle name="Migliaia 37 3 7 2" xfId="14172" xr:uid="{00000000-0005-0000-0000-0000A7510000}"/>
    <cellStyle name="Migliaia 37 3 7 2 2" xfId="19990" xr:uid="{00000000-0005-0000-0000-0000A8510000}"/>
    <cellStyle name="Migliaia 37 3 7 2 3" xfId="25292" xr:uid="{00000000-0005-0000-0000-0000A9510000}"/>
    <cellStyle name="Migliaia 37 3 7 3" xfId="17339" xr:uid="{00000000-0005-0000-0000-0000AA510000}"/>
    <cellStyle name="Migliaia 37 3 7 4" xfId="22641" xr:uid="{00000000-0005-0000-0000-0000AB510000}"/>
    <cellStyle name="Migliaia 37 3 8" xfId="3676" xr:uid="{00000000-0005-0000-0000-0000AC510000}"/>
    <cellStyle name="Migliaia 37 3 8 2" xfId="14173" xr:uid="{00000000-0005-0000-0000-0000AD510000}"/>
    <cellStyle name="Migliaia 37 3 8 2 2" xfId="19991" xr:uid="{00000000-0005-0000-0000-0000AE510000}"/>
    <cellStyle name="Migliaia 37 3 8 2 3" xfId="25293" xr:uid="{00000000-0005-0000-0000-0000AF510000}"/>
    <cellStyle name="Migliaia 37 3 8 3" xfId="17340" xr:uid="{00000000-0005-0000-0000-0000B0510000}"/>
    <cellStyle name="Migliaia 37 3 8 4" xfId="22642" xr:uid="{00000000-0005-0000-0000-0000B1510000}"/>
    <cellStyle name="Migliaia 37 4" xfId="3677" xr:uid="{00000000-0005-0000-0000-0000B2510000}"/>
    <cellStyle name="Migliaia 37 4 2" xfId="3678" xr:uid="{00000000-0005-0000-0000-0000B3510000}"/>
    <cellStyle name="Migliaia 37 4 2 2" xfId="3679" xr:uid="{00000000-0005-0000-0000-0000B4510000}"/>
    <cellStyle name="Migliaia 37 4 2 2 2" xfId="14174" xr:uid="{00000000-0005-0000-0000-0000B5510000}"/>
    <cellStyle name="Migliaia 37 4 2 2 2 2" xfId="19992" xr:uid="{00000000-0005-0000-0000-0000B6510000}"/>
    <cellStyle name="Migliaia 37 4 2 2 2 3" xfId="25294" xr:uid="{00000000-0005-0000-0000-0000B7510000}"/>
    <cellStyle name="Migliaia 37 4 2 2 3" xfId="17341" xr:uid="{00000000-0005-0000-0000-0000B8510000}"/>
    <cellStyle name="Migliaia 37 4 2 2 4" xfId="22643" xr:uid="{00000000-0005-0000-0000-0000B9510000}"/>
    <cellStyle name="Migliaia 37 4 2 3" xfId="3680" xr:uid="{00000000-0005-0000-0000-0000BA510000}"/>
    <cellStyle name="Migliaia 37 4 2 3 2" xfId="14175" xr:uid="{00000000-0005-0000-0000-0000BB510000}"/>
    <cellStyle name="Migliaia 37 4 2 3 2 2" xfId="19993" xr:uid="{00000000-0005-0000-0000-0000BC510000}"/>
    <cellStyle name="Migliaia 37 4 2 3 2 3" xfId="25295" xr:uid="{00000000-0005-0000-0000-0000BD510000}"/>
    <cellStyle name="Migliaia 37 4 2 3 3" xfId="17342" xr:uid="{00000000-0005-0000-0000-0000BE510000}"/>
    <cellStyle name="Migliaia 37 4 2 3 4" xfId="22644" xr:uid="{00000000-0005-0000-0000-0000BF510000}"/>
    <cellStyle name="Migliaia 37 4 3" xfId="3681" xr:uid="{00000000-0005-0000-0000-0000C0510000}"/>
    <cellStyle name="Migliaia 37 4 3 2" xfId="14176" xr:uid="{00000000-0005-0000-0000-0000C1510000}"/>
    <cellStyle name="Migliaia 37 4 3 2 2" xfId="19994" xr:uid="{00000000-0005-0000-0000-0000C2510000}"/>
    <cellStyle name="Migliaia 37 4 3 2 3" xfId="25296" xr:uid="{00000000-0005-0000-0000-0000C3510000}"/>
    <cellStyle name="Migliaia 37 4 3 3" xfId="17343" xr:uid="{00000000-0005-0000-0000-0000C4510000}"/>
    <cellStyle name="Migliaia 37 4 3 4" xfId="22645" xr:uid="{00000000-0005-0000-0000-0000C5510000}"/>
    <cellStyle name="Migliaia 37 4 4" xfId="3682" xr:uid="{00000000-0005-0000-0000-0000C6510000}"/>
    <cellStyle name="Migliaia 37 4 4 2" xfId="14177" xr:uid="{00000000-0005-0000-0000-0000C7510000}"/>
    <cellStyle name="Migliaia 37 4 4 2 2" xfId="19995" xr:uid="{00000000-0005-0000-0000-0000C8510000}"/>
    <cellStyle name="Migliaia 37 4 4 2 3" xfId="25297" xr:uid="{00000000-0005-0000-0000-0000C9510000}"/>
    <cellStyle name="Migliaia 37 4 4 3" xfId="17344" xr:uid="{00000000-0005-0000-0000-0000CA510000}"/>
    <cellStyle name="Migliaia 37 4 4 4" xfId="22646" xr:uid="{00000000-0005-0000-0000-0000CB510000}"/>
    <cellStyle name="Migliaia 37 4 5" xfId="3683" xr:uid="{00000000-0005-0000-0000-0000CC510000}"/>
    <cellStyle name="Migliaia 37 4 5 2" xfId="14178" xr:uid="{00000000-0005-0000-0000-0000CD510000}"/>
    <cellStyle name="Migliaia 37 4 5 2 2" xfId="19996" xr:uid="{00000000-0005-0000-0000-0000CE510000}"/>
    <cellStyle name="Migliaia 37 4 5 2 3" xfId="25298" xr:uid="{00000000-0005-0000-0000-0000CF510000}"/>
    <cellStyle name="Migliaia 37 4 5 3" xfId="17345" xr:uid="{00000000-0005-0000-0000-0000D0510000}"/>
    <cellStyle name="Migliaia 37 4 5 4" xfId="22647" xr:uid="{00000000-0005-0000-0000-0000D1510000}"/>
    <cellStyle name="Migliaia 37 4 6" xfId="3684" xr:uid="{00000000-0005-0000-0000-0000D2510000}"/>
    <cellStyle name="Migliaia 37 4 6 2" xfId="14179" xr:uid="{00000000-0005-0000-0000-0000D3510000}"/>
    <cellStyle name="Migliaia 37 4 6 2 2" xfId="19997" xr:uid="{00000000-0005-0000-0000-0000D4510000}"/>
    <cellStyle name="Migliaia 37 4 6 2 3" xfId="25299" xr:uid="{00000000-0005-0000-0000-0000D5510000}"/>
    <cellStyle name="Migliaia 37 4 6 3" xfId="17346" xr:uid="{00000000-0005-0000-0000-0000D6510000}"/>
    <cellStyle name="Migliaia 37 4 6 4" xfId="22648" xr:uid="{00000000-0005-0000-0000-0000D7510000}"/>
    <cellStyle name="Migliaia 37 4 7" xfId="3685" xr:uid="{00000000-0005-0000-0000-0000D8510000}"/>
    <cellStyle name="Migliaia 37 4 7 2" xfId="14180" xr:uid="{00000000-0005-0000-0000-0000D9510000}"/>
    <cellStyle name="Migliaia 37 4 7 2 2" xfId="19998" xr:uid="{00000000-0005-0000-0000-0000DA510000}"/>
    <cellStyle name="Migliaia 37 4 7 2 3" xfId="25300" xr:uid="{00000000-0005-0000-0000-0000DB510000}"/>
    <cellStyle name="Migliaia 37 4 7 3" xfId="17347" xr:uid="{00000000-0005-0000-0000-0000DC510000}"/>
    <cellStyle name="Migliaia 37 4 7 4" xfId="22649" xr:uid="{00000000-0005-0000-0000-0000DD510000}"/>
    <cellStyle name="Migliaia 37 5" xfId="3686" xr:uid="{00000000-0005-0000-0000-0000DE510000}"/>
    <cellStyle name="Migliaia 37 5 2" xfId="3687" xr:uid="{00000000-0005-0000-0000-0000DF510000}"/>
    <cellStyle name="Migliaia 37 5 2 2" xfId="14181" xr:uid="{00000000-0005-0000-0000-0000E0510000}"/>
    <cellStyle name="Migliaia 37 5 2 2 2" xfId="19999" xr:uid="{00000000-0005-0000-0000-0000E1510000}"/>
    <cellStyle name="Migliaia 37 5 2 2 3" xfId="25301" xr:uid="{00000000-0005-0000-0000-0000E2510000}"/>
    <cellStyle name="Migliaia 37 5 2 3" xfId="17348" xr:uid="{00000000-0005-0000-0000-0000E3510000}"/>
    <cellStyle name="Migliaia 37 5 2 4" xfId="22650" xr:uid="{00000000-0005-0000-0000-0000E4510000}"/>
    <cellStyle name="Migliaia 37 5 3" xfId="3688" xr:uid="{00000000-0005-0000-0000-0000E5510000}"/>
    <cellStyle name="Migliaia 37 5 3 2" xfId="14182" xr:uid="{00000000-0005-0000-0000-0000E6510000}"/>
    <cellStyle name="Migliaia 37 5 3 2 2" xfId="20000" xr:uid="{00000000-0005-0000-0000-0000E7510000}"/>
    <cellStyle name="Migliaia 37 5 3 2 3" xfId="25302" xr:uid="{00000000-0005-0000-0000-0000E8510000}"/>
    <cellStyle name="Migliaia 37 5 3 3" xfId="17349" xr:uid="{00000000-0005-0000-0000-0000E9510000}"/>
    <cellStyle name="Migliaia 37 5 3 4" xfId="22651" xr:uid="{00000000-0005-0000-0000-0000EA510000}"/>
    <cellStyle name="Migliaia 37 5 4" xfId="3689" xr:uid="{00000000-0005-0000-0000-0000EB510000}"/>
    <cellStyle name="Migliaia 37 5 4 2" xfId="14183" xr:uid="{00000000-0005-0000-0000-0000EC510000}"/>
    <cellStyle name="Migliaia 37 5 4 2 2" xfId="20001" xr:uid="{00000000-0005-0000-0000-0000ED510000}"/>
    <cellStyle name="Migliaia 37 5 4 2 3" xfId="25303" xr:uid="{00000000-0005-0000-0000-0000EE510000}"/>
    <cellStyle name="Migliaia 37 5 4 3" xfId="17350" xr:uid="{00000000-0005-0000-0000-0000EF510000}"/>
    <cellStyle name="Migliaia 37 5 4 4" xfId="22652" xr:uid="{00000000-0005-0000-0000-0000F0510000}"/>
    <cellStyle name="Migliaia 37 5 5" xfId="3690" xr:uid="{00000000-0005-0000-0000-0000F1510000}"/>
    <cellStyle name="Migliaia 37 5 5 2" xfId="14184" xr:uid="{00000000-0005-0000-0000-0000F2510000}"/>
    <cellStyle name="Migliaia 37 5 5 2 2" xfId="20002" xr:uid="{00000000-0005-0000-0000-0000F3510000}"/>
    <cellStyle name="Migliaia 37 5 5 2 3" xfId="25304" xr:uid="{00000000-0005-0000-0000-0000F4510000}"/>
    <cellStyle name="Migliaia 37 5 5 3" xfId="17351" xr:uid="{00000000-0005-0000-0000-0000F5510000}"/>
    <cellStyle name="Migliaia 37 5 5 4" xfId="22653" xr:uid="{00000000-0005-0000-0000-0000F6510000}"/>
    <cellStyle name="Migliaia 37 5 6" xfId="3691" xr:uid="{00000000-0005-0000-0000-0000F7510000}"/>
    <cellStyle name="Migliaia 37 5 6 2" xfId="14185" xr:uid="{00000000-0005-0000-0000-0000F8510000}"/>
    <cellStyle name="Migliaia 37 5 6 2 2" xfId="20003" xr:uid="{00000000-0005-0000-0000-0000F9510000}"/>
    <cellStyle name="Migliaia 37 5 6 2 3" xfId="25305" xr:uid="{00000000-0005-0000-0000-0000FA510000}"/>
    <cellStyle name="Migliaia 37 5 6 3" xfId="17352" xr:uid="{00000000-0005-0000-0000-0000FB510000}"/>
    <cellStyle name="Migliaia 37 5 6 4" xfId="22654" xr:uid="{00000000-0005-0000-0000-0000FC510000}"/>
    <cellStyle name="Migliaia 37 6" xfId="3692" xr:uid="{00000000-0005-0000-0000-0000FD510000}"/>
    <cellStyle name="Migliaia 37 6 2" xfId="12167" xr:uid="{00000000-0005-0000-0000-0000FE510000}"/>
    <cellStyle name="Migliaia 37 6 3" xfId="12168" xr:uid="{00000000-0005-0000-0000-0000FF510000}"/>
    <cellStyle name="Migliaia 37 6 3 2" xfId="15671" xr:uid="{00000000-0005-0000-0000-000000520000}"/>
    <cellStyle name="Migliaia 37 6 3 2 2" xfId="21017" xr:uid="{00000000-0005-0000-0000-000001520000}"/>
    <cellStyle name="Migliaia 37 6 3 2 3" xfId="26319" xr:uid="{00000000-0005-0000-0000-000002520000}"/>
    <cellStyle name="Migliaia 37 6 3 3" xfId="18366" xr:uid="{00000000-0005-0000-0000-000003520000}"/>
    <cellStyle name="Migliaia 37 6 3 4" xfId="23668" xr:uid="{00000000-0005-0000-0000-000004520000}"/>
    <cellStyle name="Migliaia 37 6 4" xfId="14186" xr:uid="{00000000-0005-0000-0000-000005520000}"/>
    <cellStyle name="Migliaia 37 6 4 2" xfId="20004" xr:uid="{00000000-0005-0000-0000-000006520000}"/>
    <cellStyle name="Migliaia 37 6 4 3" xfId="25306" xr:uid="{00000000-0005-0000-0000-000007520000}"/>
    <cellStyle name="Migliaia 37 6 5" xfId="17353" xr:uid="{00000000-0005-0000-0000-000008520000}"/>
    <cellStyle name="Migliaia 37 6 6" xfId="22655" xr:uid="{00000000-0005-0000-0000-000009520000}"/>
    <cellStyle name="Migliaia 37 7" xfId="3693" xr:uid="{00000000-0005-0000-0000-00000A520000}"/>
    <cellStyle name="Migliaia 37 7 2" xfId="12169" xr:uid="{00000000-0005-0000-0000-00000B520000}"/>
    <cellStyle name="Migliaia 37 7 2 2" xfId="15672" xr:uid="{00000000-0005-0000-0000-00000C520000}"/>
    <cellStyle name="Migliaia 37 7 2 2 2" xfId="21018" xr:uid="{00000000-0005-0000-0000-00000D520000}"/>
    <cellStyle name="Migliaia 37 7 2 2 3" xfId="26320" xr:uid="{00000000-0005-0000-0000-00000E520000}"/>
    <cellStyle name="Migliaia 37 7 2 3" xfId="18367" xr:uid="{00000000-0005-0000-0000-00000F520000}"/>
    <cellStyle name="Migliaia 37 7 2 4" xfId="23669" xr:uid="{00000000-0005-0000-0000-000010520000}"/>
    <cellStyle name="Migliaia 37 7 3" xfId="14187" xr:uid="{00000000-0005-0000-0000-000011520000}"/>
    <cellStyle name="Migliaia 37 7 3 2" xfId="20005" xr:uid="{00000000-0005-0000-0000-000012520000}"/>
    <cellStyle name="Migliaia 37 7 3 3" xfId="25307" xr:uid="{00000000-0005-0000-0000-000013520000}"/>
    <cellStyle name="Migliaia 37 7 4" xfId="17354" xr:uid="{00000000-0005-0000-0000-000014520000}"/>
    <cellStyle name="Migliaia 37 7 5" xfId="22656" xr:uid="{00000000-0005-0000-0000-000015520000}"/>
    <cellStyle name="Migliaia 37 8" xfId="3694" xr:uid="{00000000-0005-0000-0000-000016520000}"/>
    <cellStyle name="Migliaia 37 8 2" xfId="12170" xr:uid="{00000000-0005-0000-0000-000017520000}"/>
    <cellStyle name="Migliaia 37 8 2 2" xfId="15673" xr:uid="{00000000-0005-0000-0000-000018520000}"/>
    <cellStyle name="Migliaia 37 8 2 2 2" xfId="21019" xr:uid="{00000000-0005-0000-0000-000019520000}"/>
    <cellStyle name="Migliaia 37 8 2 2 3" xfId="26321" xr:uid="{00000000-0005-0000-0000-00001A520000}"/>
    <cellStyle name="Migliaia 37 8 2 3" xfId="18368" xr:uid="{00000000-0005-0000-0000-00001B520000}"/>
    <cellStyle name="Migliaia 37 8 2 4" xfId="23670" xr:uid="{00000000-0005-0000-0000-00001C520000}"/>
    <cellStyle name="Migliaia 37 8 3" xfId="14188" xr:uid="{00000000-0005-0000-0000-00001D520000}"/>
    <cellStyle name="Migliaia 37 8 3 2" xfId="20006" xr:uid="{00000000-0005-0000-0000-00001E520000}"/>
    <cellStyle name="Migliaia 37 8 3 3" xfId="25308" xr:uid="{00000000-0005-0000-0000-00001F520000}"/>
    <cellStyle name="Migliaia 37 8 4" xfId="17355" xr:uid="{00000000-0005-0000-0000-000020520000}"/>
    <cellStyle name="Migliaia 37 8 5" xfId="22657" xr:uid="{00000000-0005-0000-0000-000021520000}"/>
    <cellStyle name="Migliaia 37 9" xfId="3695" xr:uid="{00000000-0005-0000-0000-000022520000}"/>
    <cellStyle name="Migliaia 37 9 2" xfId="14189" xr:uid="{00000000-0005-0000-0000-000023520000}"/>
    <cellStyle name="Migliaia 37 9 2 2" xfId="20007" xr:uid="{00000000-0005-0000-0000-000024520000}"/>
    <cellStyle name="Migliaia 37 9 2 3" xfId="25309" xr:uid="{00000000-0005-0000-0000-000025520000}"/>
    <cellStyle name="Migliaia 37 9 3" xfId="17356" xr:uid="{00000000-0005-0000-0000-000026520000}"/>
    <cellStyle name="Migliaia 37 9 4" xfId="22658" xr:uid="{00000000-0005-0000-0000-000027520000}"/>
    <cellStyle name="Migliaia 38" xfId="309" xr:uid="{00000000-0005-0000-0000-000028520000}"/>
    <cellStyle name="Migliaia 38 10" xfId="14190" xr:uid="{00000000-0005-0000-0000-000029520000}"/>
    <cellStyle name="Migliaia 38 10 2" xfId="20008" xr:uid="{00000000-0005-0000-0000-00002A520000}"/>
    <cellStyle name="Migliaia 38 10 3" xfId="25310" xr:uid="{00000000-0005-0000-0000-00002B520000}"/>
    <cellStyle name="Migliaia 38 11" xfId="17357" xr:uid="{00000000-0005-0000-0000-00002C520000}"/>
    <cellStyle name="Migliaia 38 12" xfId="22659" xr:uid="{00000000-0005-0000-0000-00002D520000}"/>
    <cellStyle name="Migliaia 38 13" xfId="3696" xr:uid="{00000000-0005-0000-0000-00002E520000}"/>
    <cellStyle name="Migliaia 38 2" xfId="310" xr:uid="{00000000-0005-0000-0000-00002F520000}"/>
    <cellStyle name="Migliaia 38 2 2" xfId="3698" xr:uid="{00000000-0005-0000-0000-000030520000}"/>
    <cellStyle name="Migliaia 38 2 2 2" xfId="3699" xr:uid="{00000000-0005-0000-0000-000031520000}"/>
    <cellStyle name="Migliaia 38 2 2 2 2" xfId="14191" xr:uid="{00000000-0005-0000-0000-000032520000}"/>
    <cellStyle name="Migliaia 38 2 2 2 2 2" xfId="20009" xr:uid="{00000000-0005-0000-0000-000033520000}"/>
    <cellStyle name="Migliaia 38 2 2 2 2 3" xfId="25311" xr:uid="{00000000-0005-0000-0000-000034520000}"/>
    <cellStyle name="Migliaia 38 2 2 2 3" xfId="17358" xr:uid="{00000000-0005-0000-0000-000035520000}"/>
    <cellStyle name="Migliaia 38 2 2 2 4" xfId="22660" xr:uid="{00000000-0005-0000-0000-000036520000}"/>
    <cellStyle name="Migliaia 38 2 2 3" xfId="12171" xr:uid="{00000000-0005-0000-0000-000037520000}"/>
    <cellStyle name="Migliaia 38 2 2 3 2" xfId="15674" xr:uid="{00000000-0005-0000-0000-000038520000}"/>
    <cellStyle name="Migliaia 38 2 2 3 2 2" xfId="21020" xr:uid="{00000000-0005-0000-0000-000039520000}"/>
    <cellStyle name="Migliaia 38 2 2 3 2 3" xfId="26322" xr:uid="{00000000-0005-0000-0000-00003A520000}"/>
    <cellStyle name="Migliaia 38 2 2 3 3" xfId="18369" xr:uid="{00000000-0005-0000-0000-00003B520000}"/>
    <cellStyle name="Migliaia 38 2 2 3 4" xfId="23671" xr:uid="{00000000-0005-0000-0000-00003C520000}"/>
    <cellStyle name="Migliaia 38 2 3" xfId="3700" xr:uid="{00000000-0005-0000-0000-00003D520000}"/>
    <cellStyle name="Migliaia 38 2 3 2" xfId="12172" xr:uid="{00000000-0005-0000-0000-00003E520000}"/>
    <cellStyle name="Migliaia 38 2 3 2 2" xfId="15675" xr:uid="{00000000-0005-0000-0000-00003F520000}"/>
    <cellStyle name="Migliaia 38 2 3 2 2 2" xfId="21021" xr:uid="{00000000-0005-0000-0000-000040520000}"/>
    <cellStyle name="Migliaia 38 2 3 2 2 3" xfId="26323" xr:uid="{00000000-0005-0000-0000-000041520000}"/>
    <cellStyle name="Migliaia 38 2 3 2 3" xfId="18370" xr:uid="{00000000-0005-0000-0000-000042520000}"/>
    <cellStyle name="Migliaia 38 2 3 2 4" xfId="23672" xr:uid="{00000000-0005-0000-0000-000043520000}"/>
    <cellStyle name="Migliaia 38 2 3 3" xfId="14192" xr:uid="{00000000-0005-0000-0000-000044520000}"/>
    <cellStyle name="Migliaia 38 2 3 3 2" xfId="20010" xr:uid="{00000000-0005-0000-0000-000045520000}"/>
    <cellStyle name="Migliaia 38 2 3 3 3" xfId="25312" xr:uid="{00000000-0005-0000-0000-000046520000}"/>
    <cellStyle name="Migliaia 38 2 3 4" xfId="17359" xr:uid="{00000000-0005-0000-0000-000047520000}"/>
    <cellStyle name="Migliaia 38 2 3 5" xfId="22661" xr:uid="{00000000-0005-0000-0000-000048520000}"/>
    <cellStyle name="Migliaia 38 2 4" xfId="3701" xr:uid="{00000000-0005-0000-0000-000049520000}"/>
    <cellStyle name="Migliaia 38 2 4 2" xfId="14193" xr:uid="{00000000-0005-0000-0000-00004A520000}"/>
    <cellStyle name="Migliaia 38 2 4 2 2" xfId="20011" xr:uid="{00000000-0005-0000-0000-00004B520000}"/>
    <cellStyle name="Migliaia 38 2 4 2 3" xfId="25313" xr:uid="{00000000-0005-0000-0000-00004C520000}"/>
    <cellStyle name="Migliaia 38 2 4 3" xfId="17360" xr:uid="{00000000-0005-0000-0000-00004D520000}"/>
    <cellStyle name="Migliaia 38 2 4 4" xfId="22662" xr:uid="{00000000-0005-0000-0000-00004E520000}"/>
    <cellStyle name="Migliaia 38 2 5" xfId="3702" xr:uid="{00000000-0005-0000-0000-00004F520000}"/>
    <cellStyle name="Migliaia 38 2 5 2" xfId="14194" xr:uid="{00000000-0005-0000-0000-000050520000}"/>
    <cellStyle name="Migliaia 38 2 5 2 2" xfId="20012" xr:uid="{00000000-0005-0000-0000-000051520000}"/>
    <cellStyle name="Migliaia 38 2 5 2 3" xfId="25314" xr:uid="{00000000-0005-0000-0000-000052520000}"/>
    <cellStyle name="Migliaia 38 2 5 3" xfId="17361" xr:uid="{00000000-0005-0000-0000-000053520000}"/>
    <cellStyle name="Migliaia 38 2 5 4" xfId="22663" xr:uid="{00000000-0005-0000-0000-000054520000}"/>
    <cellStyle name="Migliaia 38 2 6" xfId="3703" xr:uid="{00000000-0005-0000-0000-000055520000}"/>
    <cellStyle name="Migliaia 38 2 6 2" xfId="14195" xr:uid="{00000000-0005-0000-0000-000056520000}"/>
    <cellStyle name="Migliaia 38 2 6 2 2" xfId="20013" xr:uid="{00000000-0005-0000-0000-000057520000}"/>
    <cellStyle name="Migliaia 38 2 6 2 3" xfId="25315" xr:uid="{00000000-0005-0000-0000-000058520000}"/>
    <cellStyle name="Migliaia 38 2 6 3" xfId="17362" xr:uid="{00000000-0005-0000-0000-000059520000}"/>
    <cellStyle name="Migliaia 38 2 6 4" xfId="22664" xr:uid="{00000000-0005-0000-0000-00005A520000}"/>
    <cellStyle name="Migliaia 38 2 7" xfId="3697" xr:uid="{00000000-0005-0000-0000-00005B520000}"/>
    <cellStyle name="Migliaia 38 3" xfId="3704" xr:uid="{00000000-0005-0000-0000-00005C520000}"/>
    <cellStyle name="Migliaia 38 3 2" xfId="3705" xr:uid="{00000000-0005-0000-0000-00005D520000}"/>
    <cellStyle name="Migliaia 38 3 2 2" xfId="3706" xr:uid="{00000000-0005-0000-0000-00005E520000}"/>
    <cellStyle name="Migliaia 38 3 2 2 2" xfId="3707" xr:uid="{00000000-0005-0000-0000-00005F520000}"/>
    <cellStyle name="Migliaia 38 3 2 2 2 2" xfId="14196" xr:uid="{00000000-0005-0000-0000-000060520000}"/>
    <cellStyle name="Migliaia 38 3 2 2 2 2 2" xfId="20014" xr:uid="{00000000-0005-0000-0000-000061520000}"/>
    <cellStyle name="Migliaia 38 3 2 2 2 2 3" xfId="25316" xr:uid="{00000000-0005-0000-0000-000062520000}"/>
    <cellStyle name="Migliaia 38 3 2 2 2 3" xfId="17363" xr:uid="{00000000-0005-0000-0000-000063520000}"/>
    <cellStyle name="Migliaia 38 3 2 2 2 4" xfId="22665" xr:uid="{00000000-0005-0000-0000-000064520000}"/>
    <cellStyle name="Migliaia 38 3 2 3" xfId="3708" xr:uid="{00000000-0005-0000-0000-000065520000}"/>
    <cellStyle name="Migliaia 38 3 2 3 2" xfId="14197" xr:uid="{00000000-0005-0000-0000-000066520000}"/>
    <cellStyle name="Migliaia 38 3 2 3 2 2" xfId="20015" xr:uid="{00000000-0005-0000-0000-000067520000}"/>
    <cellStyle name="Migliaia 38 3 2 3 2 3" xfId="25317" xr:uid="{00000000-0005-0000-0000-000068520000}"/>
    <cellStyle name="Migliaia 38 3 2 3 3" xfId="17364" xr:uid="{00000000-0005-0000-0000-000069520000}"/>
    <cellStyle name="Migliaia 38 3 2 3 4" xfId="22666" xr:uid="{00000000-0005-0000-0000-00006A520000}"/>
    <cellStyle name="Migliaia 38 3 2 4" xfId="3709" xr:uid="{00000000-0005-0000-0000-00006B520000}"/>
    <cellStyle name="Migliaia 38 3 2 4 2" xfId="14198" xr:uid="{00000000-0005-0000-0000-00006C520000}"/>
    <cellStyle name="Migliaia 38 3 2 4 2 2" xfId="20016" xr:uid="{00000000-0005-0000-0000-00006D520000}"/>
    <cellStyle name="Migliaia 38 3 2 4 2 3" xfId="25318" xr:uid="{00000000-0005-0000-0000-00006E520000}"/>
    <cellStyle name="Migliaia 38 3 2 4 3" xfId="17365" xr:uid="{00000000-0005-0000-0000-00006F520000}"/>
    <cellStyle name="Migliaia 38 3 2 4 4" xfId="22667" xr:uid="{00000000-0005-0000-0000-000070520000}"/>
    <cellStyle name="Migliaia 38 3 2 5" xfId="3710" xr:uid="{00000000-0005-0000-0000-000071520000}"/>
    <cellStyle name="Migliaia 38 3 2 5 2" xfId="14199" xr:uid="{00000000-0005-0000-0000-000072520000}"/>
    <cellStyle name="Migliaia 38 3 2 5 2 2" xfId="20017" xr:uid="{00000000-0005-0000-0000-000073520000}"/>
    <cellStyle name="Migliaia 38 3 2 5 2 3" xfId="25319" xr:uid="{00000000-0005-0000-0000-000074520000}"/>
    <cellStyle name="Migliaia 38 3 2 5 3" xfId="17366" xr:uid="{00000000-0005-0000-0000-000075520000}"/>
    <cellStyle name="Migliaia 38 3 2 5 4" xfId="22668" xr:uid="{00000000-0005-0000-0000-000076520000}"/>
    <cellStyle name="Migliaia 38 3 2 6" xfId="3711" xr:uid="{00000000-0005-0000-0000-000077520000}"/>
    <cellStyle name="Migliaia 38 3 2 6 2" xfId="14200" xr:uid="{00000000-0005-0000-0000-000078520000}"/>
    <cellStyle name="Migliaia 38 3 2 6 2 2" xfId="20018" xr:uid="{00000000-0005-0000-0000-000079520000}"/>
    <cellStyle name="Migliaia 38 3 2 6 2 3" xfId="25320" xr:uid="{00000000-0005-0000-0000-00007A520000}"/>
    <cellStyle name="Migliaia 38 3 2 6 3" xfId="17367" xr:uid="{00000000-0005-0000-0000-00007B520000}"/>
    <cellStyle name="Migliaia 38 3 2 6 4" xfId="22669" xr:uid="{00000000-0005-0000-0000-00007C520000}"/>
    <cellStyle name="Migliaia 38 3 3" xfId="3712" xr:uid="{00000000-0005-0000-0000-00007D520000}"/>
    <cellStyle name="Migliaia 38 3 3 2" xfId="3713" xr:uid="{00000000-0005-0000-0000-00007E520000}"/>
    <cellStyle name="Migliaia 38 3 3 2 2" xfId="14202" xr:uid="{00000000-0005-0000-0000-00007F520000}"/>
    <cellStyle name="Migliaia 38 3 3 2 2 2" xfId="20020" xr:uid="{00000000-0005-0000-0000-000080520000}"/>
    <cellStyle name="Migliaia 38 3 3 2 2 3" xfId="25322" xr:uid="{00000000-0005-0000-0000-000081520000}"/>
    <cellStyle name="Migliaia 38 3 3 2 3" xfId="17369" xr:uid="{00000000-0005-0000-0000-000082520000}"/>
    <cellStyle name="Migliaia 38 3 3 2 4" xfId="22671" xr:uid="{00000000-0005-0000-0000-000083520000}"/>
    <cellStyle name="Migliaia 38 3 3 3" xfId="3714" xr:uid="{00000000-0005-0000-0000-000084520000}"/>
    <cellStyle name="Migliaia 38 3 3 3 2" xfId="14203" xr:uid="{00000000-0005-0000-0000-000085520000}"/>
    <cellStyle name="Migliaia 38 3 3 3 2 2" xfId="20021" xr:uid="{00000000-0005-0000-0000-000086520000}"/>
    <cellStyle name="Migliaia 38 3 3 3 2 3" xfId="25323" xr:uid="{00000000-0005-0000-0000-000087520000}"/>
    <cellStyle name="Migliaia 38 3 3 3 3" xfId="17370" xr:uid="{00000000-0005-0000-0000-000088520000}"/>
    <cellStyle name="Migliaia 38 3 3 3 4" xfId="22672" xr:uid="{00000000-0005-0000-0000-000089520000}"/>
    <cellStyle name="Migliaia 38 3 3 4" xfId="3715" xr:uid="{00000000-0005-0000-0000-00008A520000}"/>
    <cellStyle name="Migliaia 38 3 3 4 2" xfId="14204" xr:uid="{00000000-0005-0000-0000-00008B520000}"/>
    <cellStyle name="Migliaia 38 3 3 4 2 2" xfId="20022" xr:uid="{00000000-0005-0000-0000-00008C520000}"/>
    <cellStyle name="Migliaia 38 3 3 4 2 3" xfId="25324" xr:uid="{00000000-0005-0000-0000-00008D520000}"/>
    <cellStyle name="Migliaia 38 3 3 4 3" xfId="17371" xr:uid="{00000000-0005-0000-0000-00008E520000}"/>
    <cellStyle name="Migliaia 38 3 3 4 4" xfId="22673" xr:uid="{00000000-0005-0000-0000-00008F520000}"/>
    <cellStyle name="Migliaia 38 3 3 5" xfId="3716" xr:uid="{00000000-0005-0000-0000-000090520000}"/>
    <cellStyle name="Migliaia 38 3 3 5 2" xfId="14205" xr:uid="{00000000-0005-0000-0000-000091520000}"/>
    <cellStyle name="Migliaia 38 3 3 5 2 2" xfId="20023" xr:uid="{00000000-0005-0000-0000-000092520000}"/>
    <cellStyle name="Migliaia 38 3 3 5 2 3" xfId="25325" xr:uid="{00000000-0005-0000-0000-000093520000}"/>
    <cellStyle name="Migliaia 38 3 3 5 3" xfId="17372" xr:uid="{00000000-0005-0000-0000-000094520000}"/>
    <cellStyle name="Migliaia 38 3 3 5 4" xfId="22674" xr:uid="{00000000-0005-0000-0000-000095520000}"/>
    <cellStyle name="Migliaia 38 3 3 6" xfId="14201" xr:uid="{00000000-0005-0000-0000-000096520000}"/>
    <cellStyle name="Migliaia 38 3 3 6 2" xfId="20019" xr:uid="{00000000-0005-0000-0000-000097520000}"/>
    <cellStyle name="Migliaia 38 3 3 6 3" xfId="25321" xr:uid="{00000000-0005-0000-0000-000098520000}"/>
    <cellStyle name="Migliaia 38 3 3 7" xfId="17368" xr:uid="{00000000-0005-0000-0000-000099520000}"/>
    <cellStyle name="Migliaia 38 3 3 8" xfId="22670" xr:uid="{00000000-0005-0000-0000-00009A520000}"/>
    <cellStyle name="Migliaia 38 3 4" xfId="3717" xr:uid="{00000000-0005-0000-0000-00009B520000}"/>
    <cellStyle name="Migliaia 38 3 4 2" xfId="12173" xr:uid="{00000000-0005-0000-0000-00009C520000}"/>
    <cellStyle name="Migliaia 38 3 4 3" xfId="12174" xr:uid="{00000000-0005-0000-0000-00009D520000}"/>
    <cellStyle name="Migliaia 38 3 4 3 2" xfId="15676" xr:uid="{00000000-0005-0000-0000-00009E520000}"/>
    <cellStyle name="Migliaia 38 3 4 3 2 2" xfId="21022" xr:uid="{00000000-0005-0000-0000-00009F520000}"/>
    <cellStyle name="Migliaia 38 3 4 3 2 3" xfId="26324" xr:uid="{00000000-0005-0000-0000-0000A0520000}"/>
    <cellStyle name="Migliaia 38 3 4 3 3" xfId="18371" xr:uid="{00000000-0005-0000-0000-0000A1520000}"/>
    <cellStyle name="Migliaia 38 3 4 3 4" xfId="23673" xr:uid="{00000000-0005-0000-0000-0000A2520000}"/>
    <cellStyle name="Migliaia 38 3 4 4" xfId="14206" xr:uid="{00000000-0005-0000-0000-0000A3520000}"/>
    <cellStyle name="Migliaia 38 3 4 4 2" xfId="20024" xr:uid="{00000000-0005-0000-0000-0000A4520000}"/>
    <cellStyle name="Migliaia 38 3 4 4 3" xfId="25326" xr:uid="{00000000-0005-0000-0000-0000A5520000}"/>
    <cellStyle name="Migliaia 38 3 4 5" xfId="17373" xr:uid="{00000000-0005-0000-0000-0000A6520000}"/>
    <cellStyle name="Migliaia 38 3 4 6" xfId="22675" xr:uid="{00000000-0005-0000-0000-0000A7520000}"/>
    <cellStyle name="Migliaia 38 3 5" xfId="3718" xr:uid="{00000000-0005-0000-0000-0000A8520000}"/>
    <cellStyle name="Migliaia 38 3 5 2" xfId="12175" xr:uid="{00000000-0005-0000-0000-0000A9520000}"/>
    <cellStyle name="Migliaia 38 3 5 2 2" xfId="15677" xr:uid="{00000000-0005-0000-0000-0000AA520000}"/>
    <cellStyle name="Migliaia 38 3 5 2 2 2" xfId="21023" xr:uid="{00000000-0005-0000-0000-0000AB520000}"/>
    <cellStyle name="Migliaia 38 3 5 2 2 3" xfId="26325" xr:uid="{00000000-0005-0000-0000-0000AC520000}"/>
    <cellStyle name="Migliaia 38 3 5 2 3" xfId="18372" xr:uid="{00000000-0005-0000-0000-0000AD520000}"/>
    <cellStyle name="Migliaia 38 3 5 2 4" xfId="23674" xr:uid="{00000000-0005-0000-0000-0000AE520000}"/>
    <cellStyle name="Migliaia 38 3 5 3" xfId="14207" xr:uid="{00000000-0005-0000-0000-0000AF520000}"/>
    <cellStyle name="Migliaia 38 3 5 3 2" xfId="20025" xr:uid="{00000000-0005-0000-0000-0000B0520000}"/>
    <cellStyle name="Migliaia 38 3 5 3 3" xfId="25327" xr:uid="{00000000-0005-0000-0000-0000B1520000}"/>
    <cellStyle name="Migliaia 38 3 5 4" xfId="17374" xr:uid="{00000000-0005-0000-0000-0000B2520000}"/>
    <cellStyle name="Migliaia 38 3 5 5" xfId="22676" xr:uid="{00000000-0005-0000-0000-0000B3520000}"/>
    <cellStyle name="Migliaia 38 3 6" xfId="3719" xr:uid="{00000000-0005-0000-0000-0000B4520000}"/>
    <cellStyle name="Migliaia 38 3 6 2" xfId="14208" xr:uid="{00000000-0005-0000-0000-0000B5520000}"/>
    <cellStyle name="Migliaia 38 3 6 2 2" xfId="20026" xr:uid="{00000000-0005-0000-0000-0000B6520000}"/>
    <cellStyle name="Migliaia 38 3 6 2 3" xfId="25328" xr:uid="{00000000-0005-0000-0000-0000B7520000}"/>
    <cellStyle name="Migliaia 38 3 6 3" xfId="17375" xr:uid="{00000000-0005-0000-0000-0000B8520000}"/>
    <cellStyle name="Migliaia 38 3 6 4" xfId="22677" xr:uid="{00000000-0005-0000-0000-0000B9520000}"/>
    <cellStyle name="Migliaia 38 3 7" xfId="3720" xr:uid="{00000000-0005-0000-0000-0000BA520000}"/>
    <cellStyle name="Migliaia 38 3 7 2" xfId="14209" xr:uid="{00000000-0005-0000-0000-0000BB520000}"/>
    <cellStyle name="Migliaia 38 3 7 2 2" xfId="20027" xr:uid="{00000000-0005-0000-0000-0000BC520000}"/>
    <cellStyle name="Migliaia 38 3 7 2 3" xfId="25329" xr:uid="{00000000-0005-0000-0000-0000BD520000}"/>
    <cellStyle name="Migliaia 38 3 7 3" xfId="17376" xr:uid="{00000000-0005-0000-0000-0000BE520000}"/>
    <cellStyle name="Migliaia 38 3 7 4" xfId="22678" xr:uid="{00000000-0005-0000-0000-0000BF520000}"/>
    <cellStyle name="Migliaia 38 3 8" xfId="3721" xr:uid="{00000000-0005-0000-0000-0000C0520000}"/>
    <cellStyle name="Migliaia 38 3 8 2" xfId="14210" xr:uid="{00000000-0005-0000-0000-0000C1520000}"/>
    <cellStyle name="Migliaia 38 3 8 2 2" xfId="20028" xr:uid="{00000000-0005-0000-0000-0000C2520000}"/>
    <cellStyle name="Migliaia 38 3 8 2 3" xfId="25330" xr:uid="{00000000-0005-0000-0000-0000C3520000}"/>
    <cellStyle name="Migliaia 38 3 8 3" xfId="17377" xr:uid="{00000000-0005-0000-0000-0000C4520000}"/>
    <cellStyle name="Migliaia 38 3 8 4" xfId="22679" xr:uid="{00000000-0005-0000-0000-0000C5520000}"/>
    <cellStyle name="Migliaia 38 4" xfId="3722" xr:uid="{00000000-0005-0000-0000-0000C6520000}"/>
    <cellStyle name="Migliaia 38 4 2" xfId="3723" xr:uid="{00000000-0005-0000-0000-0000C7520000}"/>
    <cellStyle name="Migliaia 38 4 2 2" xfId="3724" xr:uid="{00000000-0005-0000-0000-0000C8520000}"/>
    <cellStyle name="Migliaia 38 4 2 2 2" xfId="14211" xr:uid="{00000000-0005-0000-0000-0000C9520000}"/>
    <cellStyle name="Migliaia 38 4 2 2 2 2" xfId="20029" xr:uid="{00000000-0005-0000-0000-0000CA520000}"/>
    <cellStyle name="Migliaia 38 4 2 2 2 3" xfId="25331" xr:uid="{00000000-0005-0000-0000-0000CB520000}"/>
    <cellStyle name="Migliaia 38 4 2 2 3" xfId="17378" xr:uid="{00000000-0005-0000-0000-0000CC520000}"/>
    <cellStyle name="Migliaia 38 4 2 2 4" xfId="22680" xr:uid="{00000000-0005-0000-0000-0000CD520000}"/>
    <cellStyle name="Migliaia 38 4 2 3" xfId="3725" xr:uid="{00000000-0005-0000-0000-0000CE520000}"/>
    <cellStyle name="Migliaia 38 4 2 3 2" xfId="14212" xr:uid="{00000000-0005-0000-0000-0000CF520000}"/>
    <cellStyle name="Migliaia 38 4 2 3 2 2" xfId="20030" xr:uid="{00000000-0005-0000-0000-0000D0520000}"/>
    <cellStyle name="Migliaia 38 4 2 3 2 3" xfId="25332" xr:uid="{00000000-0005-0000-0000-0000D1520000}"/>
    <cellStyle name="Migliaia 38 4 2 3 3" xfId="17379" xr:uid="{00000000-0005-0000-0000-0000D2520000}"/>
    <cellStyle name="Migliaia 38 4 2 3 4" xfId="22681" xr:uid="{00000000-0005-0000-0000-0000D3520000}"/>
    <cellStyle name="Migliaia 38 4 3" xfId="3726" xr:uid="{00000000-0005-0000-0000-0000D4520000}"/>
    <cellStyle name="Migliaia 38 4 3 2" xfId="14213" xr:uid="{00000000-0005-0000-0000-0000D5520000}"/>
    <cellStyle name="Migliaia 38 4 3 2 2" xfId="20031" xr:uid="{00000000-0005-0000-0000-0000D6520000}"/>
    <cellStyle name="Migliaia 38 4 3 2 3" xfId="25333" xr:uid="{00000000-0005-0000-0000-0000D7520000}"/>
    <cellStyle name="Migliaia 38 4 3 3" xfId="17380" xr:uid="{00000000-0005-0000-0000-0000D8520000}"/>
    <cellStyle name="Migliaia 38 4 3 4" xfId="22682" xr:uid="{00000000-0005-0000-0000-0000D9520000}"/>
    <cellStyle name="Migliaia 38 4 4" xfId="3727" xr:uid="{00000000-0005-0000-0000-0000DA520000}"/>
    <cellStyle name="Migliaia 38 4 4 2" xfId="14214" xr:uid="{00000000-0005-0000-0000-0000DB520000}"/>
    <cellStyle name="Migliaia 38 4 4 2 2" xfId="20032" xr:uid="{00000000-0005-0000-0000-0000DC520000}"/>
    <cellStyle name="Migliaia 38 4 4 2 3" xfId="25334" xr:uid="{00000000-0005-0000-0000-0000DD520000}"/>
    <cellStyle name="Migliaia 38 4 4 3" xfId="17381" xr:uid="{00000000-0005-0000-0000-0000DE520000}"/>
    <cellStyle name="Migliaia 38 4 4 4" xfId="22683" xr:uid="{00000000-0005-0000-0000-0000DF520000}"/>
    <cellStyle name="Migliaia 38 4 5" xfId="3728" xr:uid="{00000000-0005-0000-0000-0000E0520000}"/>
    <cellStyle name="Migliaia 38 4 5 2" xfId="14215" xr:uid="{00000000-0005-0000-0000-0000E1520000}"/>
    <cellStyle name="Migliaia 38 4 5 2 2" xfId="20033" xr:uid="{00000000-0005-0000-0000-0000E2520000}"/>
    <cellStyle name="Migliaia 38 4 5 2 3" xfId="25335" xr:uid="{00000000-0005-0000-0000-0000E3520000}"/>
    <cellStyle name="Migliaia 38 4 5 3" xfId="17382" xr:uid="{00000000-0005-0000-0000-0000E4520000}"/>
    <cellStyle name="Migliaia 38 4 5 4" xfId="22684" xr:uid="{00000000-0005-0000-0000-0000E5520000}"/>
    <cellStyle name="Migliaia 38 4 6" xfId="3729" xr:uid="{00000000-0005-0000-0000-0000E6520000}"/>
    <cellStyle name="Migliaia 38 4 6 2" xfId="14216" xr:uid="{00000000-0005-0000-0000-0000E7520000}"/>
    <cellStyle name="Migliaia 38 4 6 2 2" xfId="20034" xr:uid="{00000000-0005-0000-0000-0000E8520000}"/>
    <cellStyle name="Migliaia 38 4 6 2 3" xfId="25336" xr:uid="{00000000-0005-0000-0000-0000E9520000}"/>
    <cellStyle name="Migliaia 38 4 6 3" xfId="17383" xr:uid="{00000000-0005-0000-0000-0000EA520000}"/>
    <cellStyle name="Migliaia 38 4 6 4" xfId="22685" xr:uid="{00000000-0005-0000-0000-0000EB520000}"/>
    <cellStyle name="Migliaia 38 4 7" xfId="3730" xr:uid="{00000000-0005-0000-0000-0000EC520000}"/>
    <cellStyle name="Migliaia 38 4 7 2" xfId="14217" xr:uid="{00000000-0005-0000-0000-0000ED520000}"/>
    <cellStyle name="Migliaia 38 4 7 2 2" xfId="20035" xr:uid="{00000000-0005-0000-0000-0000EE520000}"/>
    <cellStyle name="Migliaia 38 4 7 2 3" xfId="25337" xr:uid="{00000000-0005-0000-0000-0000EF520000}"/>
    <cellStyle name="Migliaia 38 4 7 3" xfId="17384" xr:uid="{00000000-0005-0000-0000-0000F0520000}"/>
    <cellStyle name="Migliaia 38 4 7 4" xfId="22686" xr:uid="{00000000-0005-0000-0000-0000F1520000}"/>
    <cellStyle name="Migliaia 38 5" xfId="3731" xr:uid="{00000000-0005-0000-0000-0000F2520000}"/>
    <cellStyle name="Migliaia 38 5 2" xfId="3732" xr:uid="{00000000-0005-0000-0000-0000F3520000}"/>
    <cellStyle name="Migliaia 38 5 2 2" xfId="14218" xr:uid="{00000000-0005-0000-0000-0000F4520000}"/>
    <cellStyle name="Migliaia 38 5 2 2 2" xfId="20036" xr:uid="{00000000-0005-0000-0000-0000F5520000}"/>
    <cellStyle name="Migliaia 38 5 2 2 3" xfId="25338" xr:uid="{00000000-0005-0000-0000-0000F6520000}"/>
    <cellStyle name="Migliaia 38 5 2 3" xfId="17385" xr:uid="{00000000-0005-0000-0000-0000F7520000}"/>
    <cellStyle name="Migliaia 38 5 2 4" xfId="22687" xr:uid="{00000000-0005-0000-0000-0000F8520000}"/>
    <cellStyle name="Migliaia 38 5 3" xfId="3733" xr:uid="{00000000-0005-0000-0000-0000F9520000}"/>
    <cellStyle name="Migliaia 38 5 3 2" xfId="14219" xr:uid="{00000000-0005-0000-0000-0000FA520000}"/>
    <cellStyle name="Migliaia 38 5 3 2 2" xfId="20037" xr:uid="{00000000-0005-0000-0000-0000FB520000}"/>
    <cellStyle name="Migliaia 38 5 3 2 3" xfId="25339" xr:uid="{00000000-0005-0000-0000-0000FC520000}"/>
    <cellStyle name="Migliaia 38 5 3 3" xfId="17386" xr:uid="{00000000-0005-0000-0000-0000FD520000}"/>
    <cellStyle name="Migliaia 38 5 3 4" xfId="22688" xr:uid="{00000000-0005-0000-0000-0000FE520000}"/>
    <cellStyle name="Migliaia 38 5 4" xfId="3734" xr:uid="{00000000-0005-0000-0000-0000FF520000}"/>
    <cellStyle name="Migliaia 38 5 4 2" xfId="14220" xr:uid="{00000000-0005-0000-0000-000000530000}"/>
    <cellStyle name="Migliaia 38 5 4 2 2" xfId="20038" xr:uid="{00000000-0005-0000-0000-000001530000}"/>
    <cellStyle name="Migliaia 38 5 4 2 3" xfId="25340" xr:uid="{00000000-0005-0000-0000-000002530000}"/>
    <cellStyle name="Migliaia 38 5 4 3" xfId="17387" xr:uid="{00000000-0005-0000-0000-000003530000}"/>
    <cellStyle name="Migliaia 38 5 4 4" xfId="22689" xr:uid="{00000000-0005-0000-0000-000004530000}"/>
    <cellStyle name="Migliaia 38 5 5" xfId="3735" xr:uid="{00000000-0005-0000-0000-000005530000}"/>
    <cellStyle name="Migliaia 38 5 5 2" xfId="14221" xr:uid="{00000000-0005-0000-0000-000006530000}"/>
    <cellStyle name="Migliaia 38 5 5 2 2" xfId="20039" xr:uid="{00000000-0005-0000-0000-000007530000}"/>
    <cellStyle name="Migliaia 38 5 5 2 3" xfId="25341" xr:uid="{00000000-0005-0000-0000-000008530000}"/>
    <cellStyle name="Migliaia 38 5 5 3" xfId="17388" xr:uid="{00000000-0005-0000-0000-000009530000}"/>
    <cellStyle name="Migliaia 38 5 5 4" xfId="22690" xr:uid="{00000000-0005-0000-0000-00000A530000}"/>
    <cellStyle name="Migliaia 38 5 6" xfId="3736" xr:uid="{00000000-0005-0000-0000-00000B530000}"/>
    <cellStyle name="Migliaia 38 5 6 2" xfId="14222" xr:uid="{00000000-0005-0000-0000-00000C530000}"/>
    <cellStyle name="Migliaia 38 5 6 2 2" xfId="20040" xr:uid="{00000000-0005-0000-0000-00000D530000}"/>
    <cellStyle name="Migliaia 38 5 6 2 3" xfId="25342" xr:uid="{00000000-0005-0000-0000-00000E530000}"/>
    <cellStyle name="Migliaia 38 5 6 3" xfId="17389" xr:uid="{00000000-0005-0000-0000-00000F530000}"/>
    <cellStyle name="Migliaia 38 5 6 4" xfId="22691" xr:uid="{00000000-0005-0000-0000-000010530000}"/>
    <cellStyle name="Migliaia 38 6" xfId="3737" xr:uid="{00000000-0005-0000-0000-000011530000}"/>
    <cellStyle name="Migliaia 38 6 2" xfId="12176" xr:uid="{00000000-0005-0000-0000-000012530000}"/>
    <cellStyle name="Migliaia 38 6 3" xfId="12177" xr:uid="{00000000-0005-0000-0000-000013530000}"/>
    <cellStyle name="Migliaia 38 6 3 2" xfId="15678" xr:uid="{00000000-0005-0000-0000-000014530000}"/>
    <cellStyle name="Migliaia 38 6 3 2 2" xfId="21024" xr:uid="{00000000-0005-0000-0000-000015530000}"/>
    <cellStyle name="Migliaia 38 6 3 2 3" xfId="26326" xr:uid="{00000000-0005-0000-0000-000016530000}"/>
    <cellStyle name="Migliaia 38 6 3 3" xfId="18373" xr:uid="{00000000-0005-0000-0000-000017530000}"/>
    <cellStyle name="Migliaia 38 6 3 4" xfId="23675" xr:uid="{00000000-0005-0000-0000-000018530000}"/>
    <cellStyle name="Migliaia 38 6 4" xfId="14223" xr:uid="{00000000-0005-0000-0000-000019530000}"/>
    <cellStyle name="Migliaia 38 6 4 2" xfId="20041" xr:uid="{00000000-0005-0000-0000-00001A530000}"/>
    <cellStyle name="Migliaia 38 6 4 3" xfId="25343" xr:uid="{00000000-0005-0000-0000-00001B530000}"/>
    <cellStyle name="Migliaia 38 6 5" xfId="17390" xr:uid="{00000000-0005-0000-0000-00001C530000}"/>
    <cellStyle name="Migliaia 38 6 6" xfId="22692" xr:uid="{00000000-0005-0000-0000-00001D530000}"/>
    <cellStyle name="Migliaia 38 7" xfId="3738" xr:uid="{00000000-0005-0000-0000-00001E530000}"/>
    <cellStyle name="Migliaia 38 7 2" xfId="12178" xr:uid="{00000000-0005-0000-0000-00001F530000}"/>
    <cellStyle name="Migliaia 38 7 2 2" xfId="15679" xr:uid="{00000000-0005-0000-0000-000020530000}"/>
    <cellStyle name="Migliaia 38 7 2 2 2" xfId="21025" xr:uid="{00000000-0005-0000-0000-000021530000}"/>
    <cellStyle name="Migliaia 38 7 2 2 3" xfId="26327" xr:uid="{00000000-0005-0000-0000-000022530000}"/>
    <cellStyle name="Migliaia 38 7 2 3" xfId="18374" xr:uid="{00000000-0005-0000-0000-000023530000}"/>
    <cellStyle name="Migliaia 38 7 2 4" xfId="23676" xr:uid="{00000000-0005-0000-0000-000024530000}"/>
    <cellStyle name="Migliaia 38 7 3" xfId="14224" xr:uid="{00000000-0005-0000-0000-000025530000}"/>
    <cellStyle name="Migliaia 38 7 3 2" xfId="20042" xr:uid="{00000000-0005-0000-0000-000026530000}"/>
    <cellStyle name="Migliaia 38 7 3 3" xfId="25344" xr:uid="{00000000-0005-0000-0000-000027530000}"/>
    <cellStyle name="Migliaia 38 7 4" xfId="17391" xr:uid="{00000000-0005-0000-0000-000028530000}"/>
    <cellStyle name="Migliaia 38 7 5" xfId="22693" xr:uid="{00000000-0005-0000-0000-000029530000}"/>
    <cellStyle name="Migliaia 38 8" xfId="3739" xr:uid="{00000000-0005-0000-0000-00002A530000}"/>
    <cellStyle name="Migliaia 38 8 2" xfId="12179" xr:uid="{00000000-0005-0000-0000-00002B530000}"/>
    <cellStyle name="Migliaia 38 8 2 2" xfId="15680" xr:uid="{00000000-0005-0000-0000-00002C530000}"/>
    <cellStyle name="Migliaia 38 8 2 2 2" xfId="21026" xr:uid="{00000000-0005-0000-0000-00002D530000}"/>
    <cellStyle name="Migliaia 38 8 2 2 3" xfId="26328" xr:uid="{00000000-0005-0000-0000-00002E530000}"/>
    <cellStyle name="Migliaia 38 8 2 3" xfId="18375" xr:uid="{00000000-0005-0000-0000-00002F530000}"/>
    <cellStyle name="Migliaia 38 8 2 4" xfId="23677" xr:uid="{00000000-0005-0000-0000-000030530000}"/>
    <cellStyle name="Migliaia 38 8 3" xfId="14225" xr:uid="{00000000-0005-0000-0000-000031530000}"/>
    <cellStyle name="Migliaia 38 8 3 2" xfId="20043" xr:uid="{00000000-0005-0000-0000-000032530000}"/>
    <cellStyle name="Migliaia 38 8 3 3" xfId="25345" xr:uid="{00000000-0005-0000-0000-000033530000}"/>
    <cellStyle name="Migliaia 38 8 4" xfId="17392" xr:uid="{00000000-0005-0000-0000-000034530000}"/>
    <cellStyle name="Migliaia 38 8 5" xfId="22694" xr:uid="{00000000-0005-0000-0000-000035530000}"/>
    <cellStyle name="Migliaia 38 9" xfId="3740" xr:uid="{00000000-0005-0000-0000-000036530000}"/>
    <cellStyle name="Migliaia 38 9 2" xfId="14226" xr:uid="{00000000-0005-0000-0000-000037530000}"/>
    <cellStyle name="Migliaia 38 9 2 2" xfId="20044" xr:uid="{00000000-0005-0000-0000-000038530000}"/>
    <cellStyle name="Migliaia 38 9 2 3" xfId="25346" xr:uid="{00000000-0005-0000-0000-000039530000}"/>
    <cellStyle name="Migliaia 38 9 3" xfId="17393" xr:uid="{00000000-0005-0000-0000-00003A530000}"/>
    <cellStyle name="Migliaia 38 9 4" xfId="22695" xr:uid="{00000000-0005-0000-0000-00003B530000}"/>
    <cellStyle name="Migliaia 39" xfId="311" xr:uid="{00000000-0005-0000-0000-00003C530000}"/>
    <cellStyle name="Migliaia 39 10" xfId="14227" xr:uid="{00000000-0005-0000-0000-00003D530000}"/>
    <cellStyle name="Migliaia 39 10 2" xfId="20045" xr:uid="{00000000-0005-0000-0000-00003E530000}"/>
    <cellStyle name="Migliaia 39 10 3" xfId="25347" xr:uid="{00000000-0005-0000-0000-00003F530000}"/>
    <cellStyle name="Migliaia 39 11" xfId="17394" xr:uid="{00000000-0005-0000-0000-000040530000}"/>
    <cellStyle name="Migliaia 39 12" xfId="22696" xr:uid="{00000000-0005-0000-0000-000041530000}"/>
    <cellStyle name="Migliaia 39 13" xfId="3741" xr:uid="{00000000-0005-0000-0000-000042530000}"/>
    <cellStyle name="Migliaia 39 2" xfId="312" xr:uid="{00000000-0005-0000-0000-000043530000}"/>
    <cellStyle name="Migliaia 39 2 2" xfId="3743" xr:uid="{00000000-0005-0000-0000-000044530000}"/>
    <cellStyle name="Migliaia 39 2 2 2" xfId="3744" xr:uid="{00000000-0005-0000-0000-000045530000}"/>
    <cellStyle name="Migliaia 39 2 2 2 2" xfId="14228" xr:uid="{00000000-0005-0000-0000-000046530000}"/>
    <cellStyle name="Migliaia 39 2 2 2 2 2" xfId="20046" xr:uid="{00000000-0005-0000-0000-000047530000}"/>
    <cellStyle name="Migliaia 39 2 2 2 2 3" xfId="25348" xr:uid="{00000000-0005-0000-0000-000048530000}"/>
    <cellStyle name="Migliaia 39 2 2 2 3" xfId="17395" xr:uid="{00000000-0005-0000-0000-000049530000}"/>
    <cellStyle name="Migliaia 39 2 2 2 4" xfId="22697" xr:uid="{00000000-0005-0000-0000-00004A530000}"/>
    <cellStyle name="Migliaia 39 2 2 3" xfId="12180" xr:uid="{00000000-0005-0000-0000-00004B530000}"/>
    <cellStyle name="Migliaia 39 2 2 3 2" xfId="15681" xr:uid="{00000000-0005-0000-0000-00004C530000}"/>
    <cellStyle name="Migliaia 39 2 2 3 2 2" xfId="21027" xr:uid="{00000000-0005-0000-0000-00004D530000}"/>
    <cellStyle name="Migliaia 39 2 2 3 2 3" xfId="26329" xr:uid="{00000000-0005-0000-0000-00004E530000}"/>
    <cellStyle name="Migliaia 39 2 2 3 3" xfId="18376" xr:uid="{00000000-0005-0000-0000-00004F530000}"/>
    <cellStyle name="Migliaia 39 2 2 3 4" xfId="23678" xr:uid="{00000000-0005-0000-0000-000050530000}"/>
    <cellStyle name="Migliaia 39 2 3" xfId="3745" xr:uid="{00000000-0005-0000-0000-000051530000}"/>
    <cellStyle name="Migliaia 39 2 3 2" xfId="12181" xr:uid="{00000000-0005-0000-0000-000052530000}"/>
    <cellStyle name="Migliaia 39 2 3 2 2" xfId="15682" xr:uid="{00000000-0005-0000-0000-000053530000}"/>
    <cellStyle name="Migliaia 39 2 3 2 2 2" xfId="21028" xr:uid="{00000000-0005-0000-0000-000054530000}"/>
    <cellStyle name="Migliaia 39 2 3 2 2 3" xfId="26330" xr:uid="{00000000-0005-0000-0000-000055530000}"/>
    <cellStyle name="Migliaia 39 2 3 2 3" xfId="18377" xr:uid="{00000000-0005-0000-0000-000056530000}"/>
    <cellStyle name="Migliaia 39 2 3 2 4" xfId="23679" xr:uid="{00000000-0005-0000-0000-000057530000}"/>
    <cellStyle name="Migliaia 39 2 3 3" xfId="14229" xr:uid="{00000000-0005-0000-0000-000058530000}"/>
    <cellStyle name="Migliaia 39 2 3 3 2" xfId="20047" xr:uid="{00000000-0005-0000-0000-000059530000}"/>
    <cellStyle name="Migliaia 39 2 3 3 3" xfId="25349" xr:uid="{00000000-0005-0000-0000-00005A530000}"/>
    <cellStyle name="Migliaia 39 2 3 4" xfId="17396" xr:uid="{00000000-0005-0000-0000-00005B530000}"/>
    <cellStyle name="Migliaia 39 2 3 5" xfId="22698" xr:uid="{00000000-0005-0000-0000-00005C530000}"/>
    <cellStyle name="Migliaia 39 2 4" xfId="3746" xr:uid="{00000000-0005-0000-0000-00005D530000}"/>
    <cellStyle name="Migliaia 39 2 4 2" xfId="14230" xr:uid="{00000000-0005-0000-0000-00005E530000}"/>
    <cellStyle name="Migliaia 39 2 4 2 2" xfId="20048" xr:uid="{00000000-0005-0000-0000-00005F530000}"/>
    <cellStyle name="Migliaia 39 2 4 2 3" xfId="25350" xr:uid="{00000000-0005-0000-0000-000060530000}"/>
    <cellStyle name="Migliaia 39 2 4 3" xfId="17397" xr:uid="{00000000-0005-0000-0000-000061530000}"/>
    <cellStyle name="Migliaia 39 2 4 4" xfId="22699" xr:uid="{00000000-0005-0000-0000-000062530000}"/>
    <cellStyle name="Migliaia 39 2 5" xfId="3747" xr:uid="{00000000-0005-0000-0000-000063530000}"/>
    <cellStyle name="Migliaia 39 2 5 2" xfId="14231" xr:uid="{00000000-0005-0000-0000-000064530000}"/>
    <cellStyle name="Migliaia 39 2 5 2 2" xfId="20049" xr:uid="{00000000-0005-0000-0000-000065530000}"/>
    <cellStyle name="Migliaia 39 2 5 2 3" xfId="25351" xr:uid="{00000000-0005-0000-0000-000066530000}"/>
    <cellStyle name="Migliaia 39 2 5 3" xfId="17398" xr:uid="{00000000-0005-0000-0000-000067530000}"/>
    <cellStyle name="Migliaia 39 2 5 4" xfId="22700" xr:uid="{00000000-0005-0000-0000-000068530000}"/>
    <cellStyle name="Migliaia 39 2 6" xfId="3748" xr:uid="{00000000-0005-0000-0000-000069530000}"/>
    <cellStyle name="Migliaia 39 2 6 2" xfId="14232" xr:uid="{00000000-0005-0000-0000-00006A530000}"/>
    <cellStyle name="Migliaia 39 2 6 2 2" xfId="20050" xr:uid="{00000000-0005-0000-0000-00006B530000}"/>
    <cellStyle name="Migliaia 39 2 6 2 3" xfId="25352" xr:uid="{00000000-0005-0000-0000-00006C530000}"/>
    <cellStyle name="Migliaia 39 2 6 3" xfId="17399" xr:uid="{00000000-0005-0000-0000-00006D530000}"/>
    <cellStyle name="Migliaia 39 2 6 4" xfId="22701" xr:uid="{00000000-0005-0000-0000-00006E530000}"/>
    <cellStyle name="Migliaia 39 2 7" xfId="3742" xr:uid="{00000000-0005-0000-0000-00006F530000}"/>
    <cellStyle name="Migliaia 39 3" xfId="3749" xr:uid="{00000000-0005-0000-0000-000070530000}"/>
    <cellStyle name="Migliaia 39 3 2" xfId="3750" xr:uid="{00000000-0005-0000-0000-000071530000}"/>
    <cellStyle name="Migliaia 39 3 2 2" xfId="3751" xr:uid="{00000000-0005-0000-0000-000072530000}"/>
    <cellStyle name="Migliaia 39 3 2 2 2" xfId="3752" xr:uid="{00000000-0005-0000-0000-000073530000}"/>
    <cellStyle name="Migliaia 39 3 2 2 2 2" xfId="14233" xr:uid="{00000000-0005-0000-0000-000074530000}"/>
    <cellStyle name="Migliaia 39 3 2 2 2 2 2" xfId="20051" xr:uid="{00000000-0005-0000-0000-000075530000}"/>
    <cellStyle name="Migliaia 39 3 2 2 2 2 3" xfId="25353" xr:uid="{00000000-0005-0000-0000-000076530000}"/>
    <cellStyle name="Migliaia 39 3 2 2 2 3" xfId="17400" xr:uid="{00000000-0005-0000-0000-000077530000}"/>
    <cellStyle name="Migliaia 39 3 2 2 2 4" xfId="22702" xr:uid="{00000000-0005-0000-0000-000078530000}"/>
    <cellStyle name="Migliaia 39 3 2 3" xfId="3753" xr:uid="{00000000-0005-0000-0000-000079530000}"/>
    <cellStyle name="Migliaia 39 3 2 3 2" xfId="14234" xr:uid="{00000000-0005-0000-0000-00007A530000}"/>
    <cellStyle name="Migliaia 39 3 2 3 2 2" xfId="20052" xr:uid="{00000000-0005-0000-0000-00007B530000}"/>
    <cellStyle name="Migliaia 39 3 2 3 2 3" xfId="25354" xr:uid="{00000000-0005-0000-0000-00007C530000}"/>
    <cellStyle name="Migliaia 39 3 2 3 3" xfId="17401" xr:uid="{00000000-0005-0000-0000-00007D530000}"/>
    <cellStyle name="Migliaia 39 3 2 3 4" xfId="22703" xr:uid="{00000000-0005-0000-0000-00007E530000}"/>
    <cellStyle name="Migliaia 39 3 2 4" xfId="3754" xr:uid="{00000000-0005-0000-0000-00007F530000}"/>
    <cellStyle name="Migliaia 39 3 2 4 2" xfId="14235" xr:uid="{00000000-0005-0000-0000-000080530000}"/>
    <cellStyle name="Migliaia 39 3 2 4 2 2" xfId="20053" xr:uid="{00000000-0005-0000-0000-000081530000}"/>
    <cellStyle name="Migliaia 39 3 2 4 2 3" xfId="25355" xr:uid="{00000000-0005-0000-0000-000082530000}"/>
    <cellStyle name="Migliaia 39 3 2 4 3" xfId="17402" xr:uid="{00000000-0005-0000-0000-000083530000}"/>
    <cellStyle name="Migliaia 39 3 2 4 4" xfId="22704" xr:uid="{00000000-0005-0000-0000-000084530000}"/>
    <cellStyle name="Migliaia 39 3 2 5" xfId="3755" xr:uid="{00000000-0005-0000-0000-000085530000}"/>
    <cellStyle name="Migliaia 39 3 2 5 2" xfId="14236" xr:uid="{00000000-0005-0000-0000-000086530000}"/>
    <cellStyle name="Migliaia 39 3 2 5 2 2" xfId="20054" xr:uid="{00000000-0005-0000-0000-000087530000}"/>
    <cellStyle name="Migliaia 39 3 2 5 2 3" xfId="25356" xr:uid="{00000000-0005-0000-0000-000088530000}"/>
    <cellStyle name="Migliaia 39 3 2 5 3" xfId="17403" xr:uid="{00000000-0005-0000-0000-000089530000}"/>
    <cellStyle name="Migliaia 39 3 2 5 4" xfId="22705" xr:uid="{00000000-0005-0000-0000-00008A530000}"/>
    <cellStyle name="Migliaia 39 3 2 6" xfId="3756" xr:uid="{00000000-0005-0000-0000-00008B530000}"/>
    <cellStyle name="Migliaia 39 3 2 6 2" xfId="14237" xr:uid="{00000000-0005-0000-0000-00008C530000}"/>
    <cellStyle name="Migliaia 39 3 2 6 2 2" xfId="20055" xr:uid="{00000000-0005-0000-0000-00008D530000}"/>
    <cellStyle name="Migliaia 39 3 2 6 2 3" xfId="25357" xr:uid="{00000000-0005-0000-0000-00008E530000}"/>
    <cellStyle name="Migliaia 39 3 2 6 3" xfId="17404" xr:uid="{00000000-0005-0000-0000-00008F530000}"/>
    <cellStyle name="Migliaia 39 3 2 6 4" xfId="22706" xr:uid="{00000000-0005-0000-0000-000090530000}"/>
    <cellStyle name="Migliaia 39 3 3" xfId="3757" xr:uid="{00000000-0005-0000-0000-000091530000}"/>
    <cellStyle name="Migliaia 39 3 3 2" xfId="3758" xr:uid="{00000000-0005-0000-0000-000092530000}"/>
    <cellStyle name="Migliaia 39 3 3 2 2" xfId="14239" xr:uid="{00000000-0005-0000-0000-000093530000}"/>
    <cellStyle name="Migliaia 39 3 3 2 2 2" xfId="20057" xr:uid="{00000000-0005-0000-0000-000094530000}"/>
    <cellStyle name="Migliaia 39 3 3 2 2 3" xfId="25359" xr:uid="{00000000-0005-0000-0000-000095530000}"/>
    <cellStyle name="Migliaia 39 3 3 2 3" xfId="17406" xr:uid="{00000000-0005-0000-0000-000096530000}"/>
    <cellStyle name="Migliaia 39 3 3 2 4" xfId="22708" xr:uid="{00000000-0005-0000-0000-000097530000}"/>
    <cellStyle name="Migliaia 39 3 3 3" xfId="3759" xr:uid="{00000000-0005-0000-0000-000098530000}"/>
    <cellStyle name="Migliaia 39 3 3 3 2" xfId="14240" xr:uid="{00000000-0005-0000-0000-000099530000}"/>
    <cellStyle name="Migliaia 39 3 3 3 2 2" xfId="20058" xr:uid="{00000000-0005-0000-0000-00009A530000}"/>
    <cellStyle name="Migliaia 39 3 3 3 2 3" xfId="25360" xr:uid="{00000000-0005-0000-0000-00009B530000}"/>
    <cellStyle name="Migliaia 39 3 3 3 3" xfId="17407" xr:uid="{00000000-0005-0000-0000-00009C530000}"/>
    <cellStyle name="Migliaia 39 3 3 3 4" xfId="22709" xr:uid="{00000000-0005-0000-0000-00009D530000}"/>
    <cellStyle name="Migliaia 39 3 3 4" xfId="3760" xr:uid="{00000000-0005-0000-0000-00009E530000}"/>
    <cellStyle name="Migliaia 39 3 3 4 2" xfId="14241" xr:uid="{00000000-0005-0000-0000-00009F530000}"/>
    <cellStyle name="Migliaia 39 3 3 4 2 2" xfId="20059" xr:uid="{00000000-0005-0000-0000-0000A0530000}"/>
    <cellStyle name="Migliaia 39 3 3 4 2 3" xfId="25361" xr:uid="{00000000-0005-0000-0000-0000A1530000}"/>
    <cellStyle name="Migliaia 39 3 3 4 3" xfId="17408" xr:uid="{00000000-0005-0000-0000-0000A2530000}"/>
    <cellStyle name="Migliaia 39 3 3 4 4" xfId="22710" xr:uid="{00000000-0005-0000-0000-0000A3530000}"/>
    <cellStyle name="Migliaia 39 3 3 5" xfId="3761" xr:uid="{00000000-0005-0000-0000-0000A4530000}"/>
    <cellStyle name="Migliaia 39 3 3 5 2" xfId="14242" xr:uid="{00000000-0005-0000-0000-0000A5530000}"/>
    <cellStyle name="Migliaia 39 3 3 5 2 2" xfId="20060" xr:uid="{00000000-0005-0000-0000-0000A6530000}"/>
    <cellStyle name="Migliaia 39 3 3 5 2 3" xfId="25362" xr:uid="{00000000-0005-0000-0000-0000A7530000}"/>
    <cellStyle name="Migliaia 39 3 3 5 3" xfId="17409" xr:uid="{00000000-0005-0000-0000-0000A8530000}"/>
    <cellStyle name="Migliaia 39 3 3 5 4" xfId="22711" xr:uid="{00000000-0005-0000-0000-0000A9530000}"/>
    <cellStyle name="Migliaia 39 3 3 6" xfId="14238" xr:uid="{00000000-0005-0000-0000-0000AA530000}"/>
    <cellStyle name="Migliaia 39 3 3 6 2" xfId="20056" xr:uid="{00000000-0005-0000-0000-0000AB530000}"/>
    <cellStyle name="Migliaia 39 3 3 6 3" xfId="25358" xr:uid="{00000000-0005-0000-0000-0000AC530000}"/>
    <cellStyle name="Migliaia 39 3 3 7" xfId="17405" xr:uid="{00000000-0005-0000-0000-0000AD530000}"/>
    <cellStyle name="Migliaia 39 3 3 8" xfId="22707" xr:uid="{00000000-0005-0000-0000-0000AE530000}"/>
    <cellStyle name="Migliaia 39 3 4" xfId="3762" xr:uid="{00000000-0005-0000-0000-0000AF530000}"/>
    <cellStyle name="Migliaia 39 3 4 2" xfId="12182" xr:uid="{00000000-0005-0000-0000-0000B0530000}"/>
    <cellStyle name="Migliaia 39 3 4 3" xfId="12183" xr:uid="{00000000-0005-0000-0000-0000B1530000}"/>
    <cellStyle name="Migliaia 39 3 4 3 2" xfId="15683" xr:uid="{00000000-0005-0000-0000-0000B2530000}"/>
    <cellStyle name="Migliaia 39 3 4 3 2 2" xfId="21029" xr:uid="{00000000-0005-0000-0000-0000B3530000}"/>
    <cellStyle name="Migliaia 39 3 4 3 2 3" xfId="26331" xr:uid="{00000000-0005-0000-0000-0000B4530000}"/>
    <cellStyle name="Migliaia 39 3 4 3 3" xfId="18378" xr:uid="{00000000-0005-0000-0000-0000B5530000}"/>
    <cellStyle name="Migliaia 39 3 4 3 4" xfId="23680" xr:uid="{00000000-0005-0000-0000-0000B6530000}"/>
    <cellStyle name="Migliaia 39 3 4 4" xfId="14243" xr:uid="{00000000-0005-0000-0000-0000B7530000}"/>
    <cellStyle name="Migliaia 39 3 4 4 2" xfId="20061" xr:uid="{00000000-0005-0000-0000-0000B8530000}"/>
    <cellStyle name="Migliaia 39 3 4 4 3" xfId="25363" xr:uid="{00000000-0005-0000-0000-0000B9530000}"/>
    <cellStyle name="Migliaia 39 3 4 5" xfId="17410" xr:uid="{00000000-0005-0000-0000-0000BA530000}"/>
    <cellStyle name="Migliaia 39 3 4 6" xfId="22712" xr:uid="{00000000-0005-0000-0000-0000BB530000}"/>
    <cellStyle name="Migliaia 39 3 5" xfId="3763" xr:uid="{00000000-0005-0000-0000-0000BC530000}"/>
    <cellStyle name="Migliaia 39 3 5 2" xfId="12184" xr:uid="{00000000-0005-0000-0000-0000BD530000}"/>
    <cellStyle name="Migliaia 39 3 5 2 2" xfId="15684" xr:uid="{00000000-0005-0000-0000-0000BE530000}"/>
    <cellStyle name="Migliaia 39 3 5 2 2 2" xfId="21030" xr:uid="{00000000-0005-0000-0000-0000BF530000}"/>
    <cellStyle name="Migliaia 39 3 5 2 2 3" xfId="26332" xr:uid="{00000000-0005-0000-0000-0000C0530000}"/>
    <cellStyle name="Migliaia 39 3 5 2 3" xfId="18379" xr:uid="{00000000-0005-0000-0000-0000C1530000}"/>
    <cellStyle name="Migliaia 39 3 5 2 4" xfId="23681" xr:uid="{00000000-0005-0000-0000-0000C2530000}"/>
    <cellStyle name="Migliaia 39 3 5 3" xfId="14244" xr:uid="{00000000-0005-0000-0000-0000C3530000}"/>
    <cellStyle name="Migliaia 39 3 5 3 2" xfId="20062" xr:uid="{00000000-0005-0000-0000-0000C4530000}"/>
    <cellStyle name="Migliaia 39 3 5 3 3" xfId="25364" xr:uid="{00000000-0005-0000-0000-0000C5530000}"/>
    <cellStyle name="Migliaia 39 3 5 4" xfId="17411" xr:uid="{00000000-0005-0000-0000-0000C6530000}"/>
    <cellStyle name="Migliaia 39 3 5 5" xfId="22713" xr:uid="{00000000-0005-0000-0000-0000C7530000}"/>
    <cellStyle name="Migliaia 39 3 6" xfId="3764" xr:uid="{00000000-0005-0000-0000-0000C8530000}"/>
    <cellStyle name="Migliaia 39 3 6 2" xfId="14245" xr:uid="{00000000-0005-0000-0000-0000C9530000}"/>
    <cellStyle name="Migliaia 39 3 6 2 2" xfId="20063" xr:uid="{00000000-0005-0000-0000-0000CA530000}"/>
    <cellStyle name="Migliaia 39 3 6 2 3" xfId="25365" xr:uid="{00000000-0005-0000-0000-0000CB530000}"/>
    <cellStyle name="Migliaia 39 3 6 3" xfId="17412" xr:uid="{00000000-0005-0000-0000-0000CC530000}"/>
    <cellStyle name="Migliaia 39 3 6 4" xfId="22714" xr:uid="{00000000-0005-0000-0000-0000CD530000}"/>
    <cellStyle name="Migliaia 39 3 7" xfId="3765" xr:uid="{00000000-0005-0000-0000-0000CE530000}"/>
    <cellStyle name="Migliaia 39 3 7 2" xfId="14246" xr:uid="{00000000-0005-0000-0000-0000CF530000}"/>
    <cellStyle name="Migliaia 39 3 7 2 2" xfId="20064" xr:uid="{00000000-0005-0000-0000-0000D0530000}"/>
    <cellStyle name="Migliaia 39 3 7 2 3" xfId="25366" xr:uid="{00000000-0005-0000-0000-0000D1530000}"/>
    <cellStyle name="Migliaia 39 3 7 3" xfId="17413" xr:uid="{00000000-0005-0000-0000-0000D2530000}"/>
    <cellStyle name="Migliaia 39 3 7 4" xfId="22715" xr:uid="{00000000-0005-0000-0000-0000D3530000}"/>
    <cellStyle name="Migliaia 39 3 8" xfId="3766" xr:uid="{00000000-0005-0000-0000-0000D4530000}"/>
    <cellStyle name="Migliaia 39 3 8 2" xfId="14247" xr:uid="{00000000-0005-0000-0000-0000D5530000}"/>
    <cellStyle name="Migliaia 39 3 8 2 2" xfId="20065" xr:uid="{00000000-0005-0000-0000-0000D6530000}"/>
    <cellStyle name="Migliaia 39 3 8 2 3" xfId="25367" xr:uid="{00000000-0005-0000-0000-0000D7530000}"/>
    <cellStyle name="Migliaia 39 3 8 3" xfId="17414" xr:uid="{00000000-0005-0000-0000-0000D8530000}"/>
    <cellStyle name="Migliaia 39 3 8 4" xfId="22716" xr:uid="{00000000-0005-0000-0000-0000D9530000}"/>
    <cellStyle name="Migliaia 39 4" xfId="3767" xr:uid="{00000000-0005-0000-0000-0000DA530000}"/>
    <cellStyle name="Migliaia 39 4 2" xfId="3768" xr:uid="{00000000-0005-0000-0000-0000DB530000}"/>
    <cellStyle name="Migliaia 39 4 2 2" xfId="3769" xr:uid="{00000000-0005-0000-0000-0000DC530000}"/>
    <cellStyle name="Migliaia 39 4 2 2 2" xfId="14248" xr:uid="{00000000-0005-0000-0000-0000DD530000}"/>
    <cellStyle name="Migliaia 39 4 2 2 2 2" xfId="20066" xr:uid="{00000000-0005-0000-0000-0000DE530000}"/>
    <cellStyle name="Migliaia 39 4 2 2 2 3" xfId="25368" xr:uid="{00000000-0005-0000-0000-0000DF530000}"/>
    <cellStyle name="Migliaia 39 4 2 2 3" xfId="17415" xr:uid="{00000000-0005-0000-0000-0000E0530000}"/>
    <cellStyle name="Migliaia 39 4 2 2 4" xfId="22717" xr:uid="{00000000-0005-0000-0000-0000E1530000}"/>
    <cellStyle name="Migliaia 39 4 2 3" xfId="3770" xr:uid="{00000000-0005-0000-0000-0000E2530000}"/>
    <cellStyle name="Migliaia 39 4 2 3 2" xfId="14249" xr:uid="{00000000-0005-0000-0000-0000E3530000}"/>
    <cellStyle name="Migliaia 39 4 2 3 2 2" xfId="20067" xr:uid="{00000000-0005-0000-0000-0000E4530000}"/>
    <cellStyle name="Migliaia 39 4 2 3 2 3" xfId="25369" xr:uid="{00000000-0005-0000-0000-0000E5530000}"/>
    <cellStyle name="Migliaia 39 4 2 3 3" xfId="17416" xr:uid="{00000000-0005-0000-0000-0000E6530000}"/>
    <cellStyle name="Migliaia 39 4 2 3 4" xfId="22718" xr:uid="{00000000-0005-0000-0000-0000E7530000}"/>
    <cellStyle name="Migliaia 39 4 3" xfId="3771" xr:uid="{00000000-0005-0000-0000-0000E8530000}"/>
    <cellStyle name="Migliaia 39 4 3 2" xfId="14250" xr:uid="{00000000-0005-0000-0000-0000E9530000}"/>
    <cellStyle name="Migliaia 39 4 3 2 2" xfId="20068" xr:uid="{00000000-0005-0000-0000-0000EA530000}"/>
    <cellStyle name="Migliaia 39 4 3 2 3" xfId="25370" xr:uid="{00000000-0005-0000-0000-0000EB530000}"/>
    <cellStyle name="Migliaia 39 4 3 3" xfId="17417" xr:uid="{00000000-0005-0000-0000-0000EC530000}"/>
    <cellStyle name="Migliaia 39 4 3 4" xfId="22719" xr:uid="{00000000-0005-0000-0000-0000ED530000}"/>
    <cellStyle name="Migliaia 39 4 4" xfId="3772" xr:uid="{00000000-0005-0000-0000-0000EE530000}"/>
    <cellStyle name="Migliaia 39 4 4 2" xfId="14251" xr:uid="{00000000-0005-0000-0000-0000EF530000}"/>
    <cellStyle name="Migliaia 39 4 4 2 2" xfId="20069" xr:uid="{00000000-0005-0000-0000-0000F0530000}"/>
    <cellStyle name="Migliaia 39 4 4 2 3" xfId="25371" xr:uid="{00000000-0005-0000-0000-0000F1530000}"/>
    <cellStyle name="Migliaia 39 4 4 3" xfId="17418" xr:uid="{00000000-0005-0000-0000-0000F2530000}"/>
    <cellStyle name="Migliaia 39 4 4 4" xfId="22720" xr:uid="{00000000-0005-0000-0000-0000F3530000}"/>
    <cellStyle name="Migliaia 39 4 5" xfId="3773" xr:uid="{00000000-0005-0000-0000-0000F4530000}"/>
    <cellStyle name="Migliaia 39 4 5 2" xfId="14252" xr:uid="{00000000-0005-0000-0000-0000F5530000}"/>
    <cellStyle name="Migliaia 39 4 5 2 2" xfId="20070" xr:uid="{00000000-0005-0000-0000-0000F6530000}"/>
    <cellStyle name="Migliaia 39 4 5 2 3" xfId="25372" xr:uid="{00000000-0005-0000-0000-0000F7530000}"/>
    <cellStyle name="Migliaia 39 4 5 3" xfId="17419" xr:uid="{00000000-0005-0000-0000-0000F8530000}"/>
    <cellStyle name="Migliaia 39 4 5 4" xfId="22721" xr:uid="{00000000-0005-0000-0000-0000F9530000}"/>
    <cellStyle name="Migliaia 39 4 6" xfId="3774" xr:uid="{00000000-0005-0000-0000-0000FA530000}"/>
    <cellStyle name="Migliaia 39 4 6 2" xfId="14253" xr:uid="{00000000-0005-0000-0000-0000FB530000}"/>
    <cellStyle name="Migliaia 39 4 6 2 2" xfId="20071" xr:uid="{00000000-0005-0000-0000-0000FC530000}"/>
    <cellStyle name="Migliaia 39 4 6 2 3" xfId="25373" xr:uid="{00000000-0005-0000-0000-0000FD530000}"/>
    <cellStyle name="Migliaia 39 4 6 3" xfId="17420" xr:uid="{00000000-0005-0000-0000-0000FE530000}"/>
    <cellStyle name="Migliaia 39 4 6 4" xfId="22722" xr:uid="{00000000-0005-0000-0000-0000FF530000}"/>
    <cellStyle name="Migliaia 39 4 7" xfId="3775" xr:uid="{00000000-0005-0000-0000-000000540000}"/>
    <cellStyle name="Migliaia 39 4 7 2" xfId="14254" xr:uid="{00000000-0005-0000-0000-000001540000}"/>
    <cellStyle name="Migliaia 39 4 7 2 2" xfId="20072" xr:uid="{00000000-0005-0000-0000-000002540000}"/>
    <cellStyle name="Migliaia 39 4 7 2 3" xfId="25374" xr:uid="{00000000-0005-0000-0000-000003540000}"/>
    <cellStyle name="Migliaia 39 4 7 3" xfId="17421" xr:uid="{00000000-0005-0000-0000-000004540000}"/>
    <cellStyle name="Migliaia 39 4 7 4" xfId="22723" xr:uid="{00000000-0005-0000-0000-000005540000}"/>
    <cellStyle name="Migliaia 39 5" xfId="3776" xr:uid="{00000000-0005-0000-0000-000006540000}"/>
    <cellStyle name="Migliaia 39 5 2" xfId="3777" xr:uid="{00000000-0005-0000-0000-000007540000}"/>
    <cellStyle name="Migliaia 39 5 2 2" xfId="14255" xr:uid="{00000000-0005-0000-0000-000008540000}"/>
    <cellStyle name="Migliaia 39 5 2 2 2" xfId="20073" xr:uid="{00000000-0005-0000-0000-000009540000}"/>
    <cellStyle name="Migliaia 39 5 2 2 3" xfId="25375" xr:uid="{00000000-0005-0000-0000-00000A540000}"/>
    <cellStyle name="Migliaia 39 5 2 3" xfId="17422" xr:uid="{00000000-0005-0000-0000-00000B540000}"/>
    <cellStyle name="Migliaia 39 5 2 4" xfId="22724" xr:uid="{00000000-0005-0000-0000-00000C540000}"/>
    <cellStyle name="Migliaia 39 5 3" xfId="3778" xr:uid="{00000000-0005-0000-0000-00000D540000}"/>
    <cellStyle name="Migliaia 39 5 3 2" xfId="14256" xr:uid="{00000000-0005-0000-0000-00000E540000}"/>
    <cellStyle name="Migliaia 39 5 3 2 2" xfId="20074" xr:uid="{00000000-0005-0000-0000-00000F540000}"/>
    <cellStyle name="Migliaia 39 5 3 2 3" xfId="25376" xr:uid="{00000000-0005-0000-0000-000010540000}"/>
    <cellStyle name="Migliaia 39 5 3 3" xfId="17423" xr:uid="{00000000-0005-0000-0000-000011540000}"/>
    <cellStyle name="Migliaia 39 5 3 4" xfId="22725" xr:uid="{00000000-0005-0000-0000-000012540000}"/>
    <cellStyle name="Migliaia 39 5 4" xfId="3779" xr:uid="{00000000-0005-0000-0000-000013540000}"/>
    <cellStyle name="Migliaia 39 5 4 2" xfId="14257" xr:uid="{00000000-0005-0000-0000-000014540000}"/>
    <cellStyle name="Migliaia 39 5 4 2 2" xfId="20075" xr:uid="{00000000-0005-0000-0000-000015540000}"/>
    <cellStyle name="Migliaia 39 5 4 2 3" xfId="25377" xr:uid="{00000000-0005-0000-0000-000016540000}"/>
    <cellStyle name="Migliaia 39 5 4 3" xfId="17424" xr:uid="{00000000-0005-0000-0000-000017540000}"/>
    <cellStyle name="Migliaia 39 5 4 4" xfId="22726" xr:uid="{00000000-0005-0000-0000-000018540000}"/>
    <cellStyle name="Migliaia 39 5 5" xfId="3780" xr:uid="{00000000-0005-0000-0000-000019540000}"/>
    <cellStyle name="Migliaia 39 5 5 2" xfId="14258" xr:uid="{00000000-0005-0000-0000-00001A540000}"/>
    <cellStyle name="Migliaia 39 5 5 2 2" xfId="20076" xr:uid="{00000000-0005-0000-0000-00001B540000}"/>
    <cellStyle name="Migliaia 39 5 5 2 3" xfId="25378" xr:uid="{00000000-0005-0000-0000-00001C540000}"/>
    <cellStyle name="Migliaia 39 5 5 3" xfId="17425" xr:uid="{00000000-0005-0000-0000-00001D540000}"/>
    <cellStyle name="Migliaia 39 5 5 4" xfId="22727" xr:uid="{00000000-0005-0000-0000-00001E540000}"/>
    <cellStyle name="Migliaia 39 5 6" xfId="3781" xr:uid="{00000000-0005-0000-0000-00001F540000}"/>
    <cellStyle name="Migliaia 39 5 6 2" xfId="14259" xr:uid="{00000000-0005-0000-0000-000020540000}"/>
    <cellStyle name="Migliaia 39 5 6 2 2" xfId="20077" xr:uid="{00000000-0005-0000-0000-000021540000}"/>
    <cellStyle name="Migliaia 39 5 6 2 3" xfId="25379" xr:uid="{00000000-0005-0000-0000-000022540000}"/>
    <cellStyle name="Migliaia 39 5 6 3" xfId="17426" xr:uid="{00000000-0005-0000-0000-000023540000}"/>
    <cellStyle name="Migliaia 39 5 6 4" xfId="22728" xr:uid="{00000000-0005-0000-0000-000024540000}"/>
    <cellStyle name="Migliaia 39 6" xfId="3782" xr:uid="{00000000-0005-0000-0000-000025540000}"/>
    <cellStyle name="Migliaia 39 6 2" xfId="12185" xr:uid="{00000000-0005-0000-0000-000026540000}"/>
    <cellStyle name="Migliaia 39 6 3" xfId="12186" xr:uid="{00000000-0005-0000-0000-000027540000}"/>
    <cellStyle name="Migliaia 39 6 3 2" xfId="15685" xr:uid="{00000000-0005-0000-0000-000028540000}"/>
    <cellStyle name="Migliaia 39 6 3 2 2" xfId="21031" xr:uid="{00000000-0005-0000-0000-000029540000}"/>
    <cellStyle name="Migliaia 39 6 3 2 3" xfId="26333" xr:uid="{00000000-0005-0000-0000-00002A540000}"/>
    <cellStyle name="Migliaia 39 6 3 3" xfId="18380" xr:uid="{00000000-0005-0000-0000-00002B540000}"/>
    <cellStyle name="Migliaia 39 6 3 4" xfId="23682" xr:uid="{00000000-0005-0000-0000-00002C540000}"/>
    <cellStyle name="Migliaia 39 6 4" xfId="14260" xr:uid="{00000000-0005-0000-0000-00002D540000}"/>
    <cellStyle name="Migliaia 39 6 4 2" xfId="20078" xr:uid="{00000000-0005-0000-0000-00002E540000}"/>
    <cellStyle name="Migliaia 39 6 4 3" xfId="25380" xr:uid="{00000000-0005-0000-0000-00002F540000}"/>
    <cellStyle name="Migliaia 39 6 5" xfId="17427" xr:uid="{00000000-0005-0000-0000-000030540000}"/>
    <cellStyle name="Migliaia 39 6 6" xfId="22729" xr:uid="{00000000-0005-0000-0000-000031540000}"/>
    <cellStyle name="Migliaia 39 7" xfId="3783" xr:uid="{00000000-0005-0000-0000-000032540000}"/>
    <cellStyle name="Migliaia 39 7 2" xfId="12187" xr:uid="{00000000-0005-0000-0000-000033540000}"/>
    <cellStyle name="Migliaia 39 7 2 2" xfId="15686" xr:uid="{00000000-0005-0000-0000-000034540000}"/>
    <cellStyle name="Migliaia 39 7 2 2 2" xfId="21032" xr:uid="{00000000-0005-0000-0000-000035540000}"/>
    <cellStyle name="Migliaia 39 7 2 2 3" xfId="26334" xr:uid="{00000000-0005-0000-0000-000036540000}"/>
    <cellStyle name="Migliaia 39 7 2 3" xfId="18381" xr:uid="{00000000-0005-0000-0000-000037540000}"/>
    <cellStyle name="Migliaia 39 7 2 4" xfId="23683" xr:uid="{00000000-0005-0000-0000-000038540000}"/>
    <cellStyle name="Migliaia 39 7 3" xfId="14261" xr:uid="{00000000-0005-0000-0000-000039540000}"/>
    <cellStyle name="Migliaia 39 7 3 2" xfId="20079" xr:uid="{00000000-0005-0000-0000-00003A540000}"/>
    <cellStyle name="Migliaia 39 7 3 3" xfId="25381" xr:uid="{00000000-0005-0000-0000-00003B540000}"/>
    <cellStyle name="Migliaia 39 7 4" xfId="17428" xr:uid="{00000000-0005-0000-0000-00003C540000}"/>
    <cellStyle name="Migliaia 39 7 5" xfId="22730" xr:uid="{00000000-0005-0000-0000-00003D540000}"/>
    <cellStyle name="Migliaia 39 8" xfId="3784" xr:uid="{00000000-0005-0000-0000-00003E540000}"/>
    <cellStyle name="Migliaia 39 8 2" xfId="12188" xr:uid="{00000000-0005-0000-0000-00003F540000}"/>
    <cellStyle name="Migliaia 39 8 2 2" xfId="15687" xr:uid="{00000000-0005-0000-0000-000040540000}"/>
    <cellStyle name="Migliaia 39 8 2 2 2" xfId="21033" xr:uid="{00000000-0005-0000-0000-000041540000}"/>
    <cellStyle name="Migliaia 39 8 2 2 3" xfId="26335" xr:uid="{00000000-0005-0000-0000-000042540000}"/>
    <cellStyle name="Migliaia 39 8 2 3" xfId="18382" xr:uid="{00000000-0005-0000-0000-000043540000}"/>
    <cellStyle name="Migliaia 39 8 2 4" xfId="23684" xr:uid="{00000000-0005-0000-0000-000044540000}"/>
    <cellStyle name="Migliaia 39 8 3" xfId="14262" xr:uid="{00000000-0005-0000-0000-000045540000}"/>
    <cellStyle name="Migliaia 39 8 3 2" xfId="20080" xr:uid="{00000000-0005-0000-0000-000046540000}"/>
    <cellStyle name="Migliaia 39 8 3 3" xfId="25382" xr:uid="{00000000-0005-0000-0000-000047540000}"/>
    <cellStyle name="Migliaia 39 8 4" xfId="17429" xr:uid="{00000000-0005-0000-0000-000048540000}"/>
    <cellStyle name="Migliaia 39 8 5" xfId="22731" xr:uid="{00000000-0005-0000-0000-000049540000}"/>
    <cellStyle name="Migliaia 39 9" xfId="3785" xr:uid="{00000000-0005-0000-0000-00004A540000}"/>
    <cellStyle name="Migliaia 39 9 2" xfId="14263" xr:uid="{00000000-0005-0000-0000-00004B540000}"/>
    <cellStyle name="Migliaia 39 9 2 2" xfId="20081" xr:uid="{00000000-0005-0000-0000-00004C540000}"/>
    <cellStyle name="Migliaia 39 9 2 3" xfId="25383" xr:uid="{00000000-0005-0000-0000-00004D540000}"/>
    <cellStyle name="Migliaia 39 9 3" xfId="17430" xr:uid="{00000000-0005-0000-0000-00004E540000}"/>
    <cellStyle name="Migliaia 39 9 4" xfId="22732" xr:uid="{00000000-0005-0000-0000-00004F540000}"/>
    <cellStyle name="Migliaia 4" xfId="313" xr:uid="{00000000-0005-0000-0000-000050540000}"/>
    <cellStyle name="Migliaia 4 10" xfId="14264" xr:uid="{00000000-0005-0000-0000-000051540000}"/>
    <cellStyle name="Migliaia 4 10 2" xfId="20082" xr:uid="{00000000-0005-0000-0000-000052540000}"/>
    <cellStyle name="Migliaia 4 10 3" xfId="25384" xr:uid="{00000000-0005-0000-0000-000053540000}"/>
    <cellStyle name="Migliaia 4 11" xfId="17431" xr:uid="{00000000-0005-0000-0000-000054540000}"/>
    <cellStyle name="Migliaia 4 12" xfId="22733" xr:uid="{00000000-0005-0000-0000-000055540000}"/>
    <cellStyle name="Migliaia 4 13" xfId="3786" xr:uid="{00000000-0005-0000-0000-000056540000}"/>
    <cellStyle name="Migliaia 4 2" xfId="314" xr:uid="{00000000-0005-0000-0000-000057540000}"/>
    <cellStyle name="Migliaia 4 2 2" xfId="3788" xr:uid="{00000000-0005-0000-0000-000058540000}"/>
    <cellStyle name="Migliaia 4 2 2 2" xfId="3789" xr:uid="{00000000-0005-0000-0000-000059540000}"/>
    <cellStyle name="Migliaia 4 2 2 2 2" xfId="14265" xr:uid="{00000000-0005-0000-0000-00005A540000}"/>
    <cellStyle name="Migliaia 4 2 2 2 2 2" xfId="20083" xr:uid="{00000000-0005-0000-0000-00005B540000}"/>
    <cellStyle name="Migliaia 4 2 2 2 2 3" xfId="25385" xr:uid="{00000000-0005-0000-0000-00005C540000}"/>
    <cellStyle name="Migliaia 4 2 2 2 3" xfId="17432" xr:uid="{00000000-0005-0000-0000-00005D540000}"/>
    <cellStyle name="Migliaia 4 2 2 2 4" xfId="22734" xr:uid="{00000000-0005-0000-0000-00005E540000}"/>
    <cellStyle name="Migliaia 4 2 2 3" xfId="12189" xr:uid="{00000000-0005-0000-0000-00005F540000}"/>
    <cellStyle name="Migliaia 4 2 2 3 2" xfId="15688" xr:uid="{00000000-0005-0000-0000-000060540000}"/>
    <cellStyle name="Migliaia 4 2 2 3 2 2" xfId="21034" xr:uid="{00000000-0005-0000-0000-000061540000}"/>
    <cellStyle name="Migliaia 4 2 2 3 2 3" xfId="26336" xr:uid="{00000000-0005-0000-0000-000062540000}"/>
    <cellStyle name="Migliaia 4 2 2 3 3" xfId="18383" xr:uid="{00000000-0005-0000-0000-000063540000}"/>
    <cellStyle name="Migliaia 4 2 2 3 4" xfId="23685" xr:uid="{00000000-0005-0000-0000-000064540000}"/>
    <cellStyle name="Migliaia 4 2 3" xfId="3790" xr:uid="{00000000-0005-0000-0000-000065540000}"/>
    <cellStyle name="Migliaia 4 2 3 2" xfId="12190" xr:uid="{00000000-0005-0000-0000-000066540000}"/>
    <cellStyle name="Migliaia 4 2 3 2 2" xfId="15689" xr:uid="{00000000-0005-0000-0000-000067540000}"/>
    <cellStyle name="Migliaia 4 2 3 2 2 2" xfId="21035" xr:uid="{00000000-0005-0000-0000-000068540000}"/>
    <cellStyle name="Migliaia 4 2 3 2 2 3" xfId="26337" xr:uid="{00000000-0005-0000-0000-000069540000}"/>
    <cellStyle name="Migliaia 4 2 3 2 3" xfId="18384" xr:uid="{00000000-0005-0000-0000-00006A540000}"/>
    <cellStyle name="Migliaia 4 2 3 2 4" xfId="23686" xr:uid="{00000000-0005-0000-0000-00006B540000}"/>
    <cellStyle name="Migliaia 4 2 3 3" xfId="14266" xr:uid="{00000000-0005-0000-0000-00006C540000}"/>
    <cellStyle name="Migliaia 4 2 3 3 2" xfId="20084" xr:uid="{00000000-0005-0000-0000-00006D540000}"/>
    <cellStyle name="Migliaia 4 2 3 3 3" xfId="25386" xr:uid="{00000000-0005-0000-0000-00006E540000}"/>
    <cellStyle name="Migliaia 4 2 3 4" xfId="17433" xr:uid="{00000000-0005-0000-0000-00006F540000}"/>
    <cellStyle name="Migliaia 4 2 3 5" xfId="22735" xr:uid="{00000000-0005-0000-0000-000070540000}"/>
    <cellStyle name="Migliaia 4 2 4" xfId="3791" xr:uid="{00000000-0005-0000-0000-000071540000}"/>
    <cellStyle name="Migliaia 4 2 4 2" xfId="14267" xr:uid="{00000000-0005-0000-0000-000072540000}"/>
    <cellStyle name="Migliaia 4 2 4 2 2" xfId="20085" xr:uid="{00000000-0005-0000-0000-000073540000}"/>
    <cellStyle name="Migliaia 4 2 4 2 3" xfId="25387" xr:uid="{00000000-0005-0000-0000-000074540000}"/>
    <cellStyle name="Migliaia 4 2 4 3" xfId="17434" xr:uid="{00000000-0005-0000-0000-000075540000}"/>
    <cellStyle name="Migliaia 4 2 4 4" xfId="22736" xr:uid="{00000000-0005-0000-0000-000076540000}"/>
    <cellStyle name="Migliaia 4 2 5" xfId="3792" xr:uid="{00000000-0005-0000-0000-000077540000}"/>
    <cellStyle name="Migliaia 4 2 5 2" xfId="14268" xr:uid="{00000000-0005-0000-0000-000078540000}"/>
    <cellStyle name="Migliaia 4 2 5 2 2" xfId="20086" xr:uid="{00000000-0005-0000-0000-000079540000}"/>
    <cellStyle name="Migliaia 4 2 5 2 3" xfId="25388" xr:uid="{00000000-0005-0000-0000-00007A540000}"/>
    <cellStyle name="Migliaia 4 2 5 3" xfId="17435" xr:uid="{00000000-0005-0000-0000-00007B540000}"/>
    <cellStyle name="Migliaia 4 2 5 4" xfId="22737" xr:uid="{00000000-0005-0000-0000-00007C540000}"/>
    <cellStyle name="Migliaia 4 2 6" xfId="3793" xr:uid="{00000000-0005-0000-0000-00007D540000}"/>
    <cellStyle name="Migliaia 4 2 6 2" xfId="14269" xr:uid="{00000000-0005-0000-0000-00007E540000}"/>
    <cellStyle name="Migliaia 4 2 6 2 2" xfId="20087" xr:uid="{00000000-0005-0000-0000-00007F540000}"/>
    <cellStyle name="Migliaia 4 2 6 2 3" xfId="25389" xr:uid="{00000000-0005-0000-0000-000080540000}"/>
    <cellStyle name="Migliaia 4 2 6 3" xfId="17436" xr:uid="{00000000-0005-0000-0000-000081540000}"/>
    <cellStyle name="Migliaia 4 2 6 4" xfId="22738" xr:uid="{00000000-0005-0000-0000-000082540000}"/>
    <cellStyle name="Migliaia 4 2 7" xfId="3787" xr:uid="{00000000-0005-0000-0000-000083540000}"/>
    <cellStyle name="Migliaia 4 3" xfId="3794" xr:uid="{00000000-0005-0000-0000-000084540000}"/>
    <cellStyle name="Migliaia 4 3 2" xfId="3795" xr:uid="{00000000-0005-0000-0000-000085540000}"/>
    <cellStyle name="Migliaia 4 3 2 2" xfId="3796" xr:uid="{00000000-0005-0000-0000-000086540000}"/>
    <cellStyle name="Migliaia 4 3 2 2 2" xfId="3797" xr:uid="{00000000-0005-0000-0000-000087540000}"/>
    <cellStyle name="Migliaia 4 3 2 2 2 2" xfId="14270" xr:uid="{00000000-0005-0000-0000-000088540000}"/>
    <cellStyle name="Migliaia 4 3 2 2 2 2 2" xfId="20088" xr:uid="{00000000-0005-0000-0000-000089540000}"/>
    <cellStyle name="Migliaia 4 3 2 2 2 2 3" xfId="25390" xr:uid="{00000000-0005-0000-0000-00008A540000}"/>
    <cellStyle name="Migliaia 4 3 2 2 2 3" xfId="17437" xr:uid="{00000000-0005-0000-0000-00008B540000}"/>
    <cellStyle name="Migliaia 4 3 2 2 2 4" xfId="22739" xr:uid="{00000000-0005-0000-0000-00008C540000}"/>
    <cellStyle name="Migliaia 4 3 2 3" xfId="3798" xr:uid="{00000000-0005-0000-0000-00008D540000}"/>
    <cellStyle name="Migliaia 4 3 2 3 2" xfId="14271" xr:uid="{00000000-0005-0000-0000-00008E540000}"/>
    <cellStyle name="Migliaia 4 3 2 3 2 2" xfId="20089" xr:uid="{00000000-0005-0000-0000-00008F540000}"/>
    <cellStyle name="Migliaia 4 3 2 3 2 3" xfId="25391" xr:uid="{00000000-0005-0000-0000-000090540000}"/>
    <cellStyle name="Migliaia 4 3 2 3 3" xfId="17438" xr:uid="{00000000-0005-0000-0000-000091540000}"/>
    <cellStyle name="Migliaia 4 3 2 3 4" xfId="22740" xr:uid="{00000000-0005-0000-0000-000092540000}"/>
    <cellStyle name="Migliaia 4 3 2 4" xfId="3799" xr:uid="{00000000-0005-0000-0000-000093540000}"/>
    <cellStyle name="Migliaia 4 3 2 4 2" xfId="14272" xr:uid="{00000000-0005-0000-0000-000094540000}"/>
    <cellStyle name="Migliaia 4 3 2 4 2 2" xfId="20090" xr:uid="{00000000-0005-0000-0000-000095540000}"/>
    <cellStyle name="Migliaia 4 3 2 4 2 3" xfId="25392" xr:uid="{00000000-0005-0000-0000-000096540000}"/>
    <cellStyle name="Migliaia 4 3 2 4 3" xfId="17439" xr:uid="{00000000-0005-0000-0000-000097540000}"/>
    <cellStyle name="Migliaia 4 3 2 4 4" xfId="22741" xr:uid="{00000000-0005-0000-0000-000098540000}"/>
    <cellStyle name="Migliaia 4 3 2 5" xfId="3800" xr:uid="{00000000-0005-0000-0000-000099540000}"/>
    <cellStyle name="Migliaia 4 3 2 5 2" xfId="14273" xr:uid="{00000000-0005-0000-0000-00009A540000}"/>
    <cellStyle name="Migliaia 4 3 2 5 2 2" xfId="20091" xr:uid="{00000000-0005-0000-0000-00009B540000}"/>
    <cellStyle name="Migliaia 4 3 2 5 2 3" xfId="25393" xr:uid="{00000000-0005-0000-0000-00009C540000}"/>
    <cellStyle name="Migliaia 4 3 2 5 3" xfId="17440" xr:uid="{00000000-0005-0000-0000-00009D540000}"/>
    <cellStyle name="Migliaia 4 3 2 5 4" xfId="22742" xr:uid="{00000000-0005-0000-0000-00009E540000}"/>
    <cellStyle name="Migliaia 4 3 2 6" xfId="3801" xr:uid="{00000000-0005-0000-0000-00009F540000}"/>
    <cellStyle name="Migliaia 4 3 2 6 2" xfId="14274" xr:uid="{00000000-0005-0000-0000-0000A0540000}"/>
    <cellStyle name="Migliaia 4 3 2 6 2 2" xfId="20092" xr:uid="{00000000-0005-0000-0000-0000A1540000}"/>
    <cellStyle name="Migliaia 4 3 2 6 2 3" xfId="25394" xr:uid="{00000000-0005-0000-0000-0000A2540000}"/>
    <cellStyle name="Migliaia 4 3 2 6 3" xfId="17441" xr:uid="{00000000-0005-0000-0000-0000A3540000}"/>
    <cellStyle name="Migliaia 4 3 2 6 4" xfId="22743" xr:uid="{00000000-0005-0000-0000-0000A4540000}"/>
    <cellStyle name="Migliaia 4 3 3" xfId="3802" xr:uid="{00000000-0005-0000-0000-0000A5540000}"/>
    <cellStyle name="Migliaia 4 3 3 2" xfId="3803" xr:uid="{00000000-0005-0000-0000-0000A6540000}"/>
    <cellStyle name="Migliaia 4 3 3 2 2" xfId="14276" xr:uid="{00000000-0005-0000-0000-0000A7540000}"/>
    <cellStyle name="Migliaia 4 3 3 2 2 2" xfId="20094" xr:uid="{00000000-0005-0000-0000-0000A8540000}"/>
    <cellStyle name="Migliaia 4 3 3 2 2 3" xfId="25396" xr:uid="{00000000-0005-0000-0000-0000A9540000}"/>
    <cellStyle name="Migliaia 4 3 3 2 3" xfId="17443" xr:uid="{00000000-0005-0000-0000-0000AA540000}"/>
    <cellStyle name="Migliaia 4 3 3 2 4" xfId="22745" xr:uid="{00000000-0005-0000-0000-0000AB540000}"/>
    <cellStyle name="Migliaia 4 3 3 3" xfId="3804" xr:uid="{00000000-0005-0000-0000-0000AC540000}"/>
    <cellStyle name="Migliaia 4 3 3 3 2" xfId="14277" xr:uid="{00000000-0005-0000-0000-0000AD540000}"/>
    <cellStyle name="Migliaia 4 3 3 3 2 2" xfId="20095" xr:uid="{00000000-0005-0000-0000-0000AE540000}"/>
    <cellStyle name="Migliaia 4 3 3 3 2 3" xfId="25397" xr:uid="{00000000-0005-0000-0000-0000AF540000}"/>
    <cellStyle name="Migliaia 4 3 3 3 3" xfId="17444" xr:uid="{00000000-0005-0000-0000-0000B0540000}"/>
    <cellStyle name="Migliaia 4 3 3 3 4" xfId="22746" xr:uid="{00000000-0005-0000-0000-0000B1540000}"/>
    <cellStyle name="Migliaia 4 3 3 4" xfId="3805" xr:uid="{00000000-0005-0000-0000-0000B2540000}"/>
    <cellStyle name="Migliaia 4 3 3 4 2" xfId="14278" xr:uid="{00000000-0005-0000-0000-0000B3540000}"/>
    <cellStyle name="Migliaia 4 3 3 4 2 2" xfId="20096" xr:uid="{00000000-0005-0000-0000-0000B4540000}"/>
    <cellStyle name="Migliaia 4 3 3 4 2 3" xfId="25398" xr:uid="{00000000-0005-0000-0000-0000B5540000}"/>
    <cellStyle name="Migliaia 4 3 3 4 3" xfId="17445" xr:uid="{00000000-0005-0000-0000-0000B6540000}"/>
    <cellStyle name="Migliaia 4 3 3 4 4" xfId="22747" xr:uid="{00000000-0005-0000-0000-0000B7540000}"/>
    <cellStyle name="Migliaia 4 3 3 5" xfId="3806" xr:uid="{00000000-0005-0000-0000-0000B8540000}"/>
    <cellStyle name="Migliaia 4 3 3 5 2" xfId="14279" xr:uid="{00000000-0005-0000-0000-0000B9540000}"/>
    <cellStyle name="Migliaia 4 3 3 5 2 2" xfId="20097" xr:uid="{00000000-0005-0000-0000-0000BA540000}"/>
    <cellStyle name="Migliaia 4 3 3 5 2 3" xfId="25399" xr:uid="{00000000-0005-0000-0000-0000BB540000}"/>
    <cellStyle name="Migliaia 4 3 3 5 3" xfId="17446" xr:uid="{00000000-0005-0000-0000-0000BC540000}"/>
    <cellStyle name="Migliaia 4 3 3 5 4" xfId="22748" xr:uid="{00000000-0005-0000-0000-0000BD540000}"/>
    <cellStyle name="Migliaia 4 3 3 6" xfId="14275" xr:uid="{00000000-0005-0000-0000-0000BE540000}"/>
    <cellStyle name="Migliaia 4 3 3 6 2" xfId="20093" xr:uid="{00000000-0005-0000-0000-0000BF540000}"/>
    <cellStyle name="Migliaia 4 3 3 6 3" xfId="25395" xr:uid="{00000000-0005-0000-0000-0000C0540000}"/>
    <cellStyle name="Migliaia 4 3 3 7" xfId="17442" xr:uid="{00000000-0005-0000-0000-0000C1540000}"/>
    <cellStyle name="Migliaia 4 3 3 8" xfId="22744" xr:uid="{00000000-0005-0000-0000-0000C2540000}"/>
    <cellStyle name="Migliaia 4 3 4" xfId="3807" xr:uid="{00000000-0005-0000-0000-0000C3540000}"/>
    <cellStyle name="Migliaia 4 3 4 2" xfId="12191" xr:uid="{00000000-0005-0000-0000-0000C4540000}"/>
    <cellStyle name="Migliaia 4 3 4 3" xfId="12192" xr:uid="{00000000-0005-0000-0000-0000C5540000}"/>
    <cellStyle name="Migliaia 4 3 4 3 2" xfId="15690" xr:uid="{00000000-0005-0000-0000-0000C6540000}"/>
    <cellStyle name="Migliaia 4 3 4 3 2 2" xfId="21036" xr:uid="{00000000-0005-0000-0000-0000C7540000}"/>
    <cellStyle name="Migliaia 4 3 4 3 2 3" xfId="26338" xr:uid="{00000000-0005-0000-0000-0000C8540000}"/>
    <cellStyle name="Migliaia 4 3 4 3 3" xfId="18385" xr:uid="{00000000-0005-0000-0000-0000C9540000}"/>
    <cellStyle name="Migliaia 4 3 4 3 4" xfId="23687" xr:uid="{00000000-0005-0000-0000-0000CA540000}"/>
    <cellStyle name="Migliaia 4 3 4 4" xfId="14280" xr:uid="{00000000-0005-0000-0000-0000CB540000}"/>
    <cellStyle name="Migliaia 4 3 4 4 2" xfId="20098" xr:uid="{00000000-0005-0000-0000-0000CC540000}"/>
    <cellStyle name="Migliaia 4 3 4 4 3" xfId="25400" xr:uid="{00000000-0005-0000-0000-0000CD540000}"/>
    <cellStyle name="Migliaia 4 3 4 5" xfId="17447" xr:uid="{00000000-0005-0000-0000-0000CE540000}"/>
    <cellStyle name="Migliaia 4 3 4 6" xfId="22749" xr:uid="{00000000-0005-0000-0000-0000CF540000}"/>
    <cellStyle name="Migliaia 4 3 5" xfId="3808" xr:uid="{00000000-0005-0000-0000-0000D0540000}"/>
    <cellStyle name="Migliaia 4 3 5 2" xfId="12193" xr:uid="{00000000-0005-0000-0000-0000D1540000}"/>
    <cellStyle name="Migliaia 4 3 5 2 2" xfId="15691" xr:uid="{00000000-0005-0000-0000-0000D2540000}"/>
    <cellStyle name="Migliaia 4 3 5 2 2 2" xfId="21037" xr:uid="{00000000-0005-0000-0000-0000D3540000}"/>
    <cellStyle name="Migliaia 4 3 5 2 2 3" xfId="26339" xr:uid="{00000000-0005-0000-0000-0000D4540000}"/>
    <cellStyle name="Migliaia 4 3 5 2 3" xfId="18386" xr:uid="{00000000-0005-0000-0000-0000D5540000}"/>
    <cellStyle name="Migliaia 4 3 5 2 4" xfId="23688" xr:uid="{00000000-0005-0000-0000-0000D6540000}"/>
    <cellStyle name="Migliaia 4 3 5 3" xfId="14281" xr:uid="{00000000-0005-0000-0000-0000D7540000}"/>
    <cellStyle name="Migliaia 4 3 5 3 2" xfId="20099" xr:uid="{00000000-0005-0000-0000-0000D8540000}"/>
    <cellStyle name="Migliaia 4 3 5 3 3" xfId="25401" xr:uid="{00000000-0005-0000-0000-0000D9540000}"/>
    <cellStyle name="Migliaia 4 3 5 4" xfId="17448" xr:uid="{00000000-0005-0000-0000-0000DA540000}"/>
    <cellStyle name="Migliaia 4 3 5 5" xfId="22750" xr:uid="{00000000-0005-0000-0000-0000DB540000}"/>
    <cellStyle name="Migliaia 4 3 6" xfId="3809" xr:uid="{00000000-0005-0000-0000-0000DC540000}"/>
    <cellStyle name="Migliaia 4 3 6 2" xfId="14282" xr:uid="{00000000-0005-0000-0000-0000DD540000}"/>
    <cellStyle name="Migliaia 4 3 6 2 2" xfId="20100" xr:uid="{00000000-0005-0000-0000-0000DE540000}"/>
    <cellStyle name="Migliaia 4 3 6 2 3" xfId="25402" xr:uid="{00000000-0005-0000-0000-0000DF540000}"/>
    <cellStyle name="Migliaia 4 3 6 3" xfId="17449" xr:uid="{00000000-0005-0000-0000-0000E0540000}"/>
    <cellStyle name="Migliaia 4 3 6 4" xfId="22751" xr:uid="{00000000-0005-0000-0000-0000E1540000}"/>
    <cellStyle name="Migliaia 4 3 7" xfId="3810" xr:uid="{00000000-0005-0000-0000-0000E2540000}"/>
    <cellStyle name="Migliaia 4 3 7 2" xfId="14283" xr:uid="{00000000-0005-0000-0000-0000E3540000}"/>
    <cellStyle name="Migliaia 4 3 7 2 2" xfId="20101" xr:uid="{00000000-0005-0000-0000-0000E4540000}"/>
    <cellStyle name="Migliaia 4 3 7 2 3" xfId="25403" xr:uid="{00000000-0005-0000-0000-0000E5540000}"/>
    <cellStyle name="Migliaia 4 3 7 3" xfId="17450" xr:uid="{00000000-0005-0000-0000-0000E6540000}"/>
    <cellStyle name="Migliaia 4 3 7 4" xfId="22752" xr:uid="{00000000-0005-0000-0000-0000E7540000}"/>
    <cellStyle name="Migliaia 4 3 8" xfId="3811" xr:uid="{00000000-0005-0000-0000-0000E8540000}"/>
    <cellStyle name="Migliaia 4 3 8 2" xfId="14284" xr:uid="{00000000-0005-0000-0000-0000E9540000}"/>
    <cellStyle name="Migliaia 4 3 8 2 2" xfId="20102" xr:uid="{00000000-0005-0000-0000-0000EA540000}"/>
    <cellStyle name="Migliaia 4 3 8 2 3" xfId="25404" xr:uid="{00000000-0005-0000-0000-0000EB540000}"/>
    <cellStyle name="Migliaia 4 3 8 3" xfId="17451" xr:uid="{00000000-0005-0000-0000-0000EC540000}"/>
    <cellStyle name="Migliaia 4 3 8 4" xfId="22753" xr:uid="{00000000-0005-0000-0000-0000ED540000}"/>
    <cellStyle name="Migliaia 4 4" xfId="3812" xr:uid="{00000000-0005-0000-0000-0000EE540000}"/>
    <cellStyle name="Migliaia 4 4 2" xfId="3813" xr:uid="{00000000-0005-0000-0000-0000EF540000}"/>
    <cellStyle name="Migliaia 4 4 2 2" xfId="3814" xr:uid="{00000000-0005-0000-0000-0000F0540000}"/>
    <cellStyle name="Migliaia 4 4 2 2 2" xfId="14285" xr:uid="{00000000-0005-0000-0000-0000F1540000}"/>
    <cellStyle name="Migliaia 4 4 2 2 2 2" xfId="20103" xr:uid="{00000000-0005-0000-0000-0000F2540000}"/>
    <cellStyle name="Migliaia 4 4 2 2 2 3" xfId="25405" xr:uid="{00000000-0005-0000-0000-0000F3540000}"/>
    <cellStyle name="Migliaia 4 4 2 2 3" xfId="17452" xr:uid="{00000000-0005-0000-0000-0000F4540000}"/>
    <cellStyle name="Migliaia 4 4 2 2 4" xfId="22754" xr:uid="{00000000-0005-0000-0000-0000F5540000}"/>
    <cellStyle name="Migliaia 4 4 2 3" xfId="3815" xr:uid="{00000000-0005-0000-0000-0000F6540000}"/>
    <cellStyle name="Migliaia 4 4 2 3 2" xfId="14286" xr:uid="{00000000-0005-0000-0000-0000F7540000}"/>
    <cellStyle name="Migliaia 4 4 2 3 2 2" xfId="20104" xr:uid="{00000000-0005-0000-0000-0000F8540000}"/>
    <cellStyle name="Migliaia 4 4 2 3 2 3" xfId="25406" xr:uid="{00000000-0005-0000-0000-0000F9540000}"/>
    <cellStyle name="Migliaia 4 4 2 3 3" xfId="17453" xr:uid="{00000000-0005-0000-0000-0000FA540000}"/>
    <cellStyle name="Migliaia 4 4 2 3 4" xfId="22755" xr:uid="{00000000-0005-0000-0000-0000FB540000}"/>
    <cellStyle name="Migliaia 4 4 3" xfId="3816" xr:uid="{00000000-0005-0000-0000-0000FC540000}"/>
    <cellStyle name="Migliaia 4 4 3 2" xfId="14287" xr:uid="{00000000-0005-0000-0000-0000FD540000}"/>
    <cellStyle name="Migliaia 4 4 3 2 2" xfId="20105" xr:uid="{00000000-0005-0000-0000-0000FE540000}"/>
    <cellStyle name="Migliaia 4 4 3 2 3" xfId="25407" xr:uid="{00000000-0005-0000-0000-0000FF540000}"/>
    <cellStyle name="Migliaia 4 4 3 3" xfId="17454" xr:uid="{00000000-0005-0000-0000-000000550000}"/>
    <cellStyle name="Migliaia 4 4 3 4" xfId="22756" xr:uid="{00000000-0005-0000-0000-000001550000}"/>
    <cellStyle name="Migliaia 4 4 4" xfId="3817" xr:uid="{00000000-0005-0000-0000-000002550000}"/>
    <cellStyle name="Migliaia 4 4 4 2" xfId="14288" xr:uid="{00000000-0005-0000-0000-000003550000}"/>
    <cellStyle name="Migliaia 4 4 4 2 2" xfId="20106" xr:uid="{00000000-0005-0000-0000-000004550000}"/>
    <cellStyle name="Migliaia 4 4 4 2 3" xfId="25408" xr:uid="{00000000-0005-0000-0000-000005550000}"/>
    <cellStyle name="Migliaia 4 4 4 3" xfId="17455" xr:uid="{00000000-0005-0000-0000-000006550000}"/>
    <cellStyle name="Migliaia 4 4 4 4" xfId="22757" xr:uid="{00000000-0005-0000-0000-000007550000}"/>
    <cellStyle name="Migliaia 4 4 5" xfId="3818" xr:uid="{00000000-0005-0000-0000-000008550000}"/>
    <cellStyle name="Migliaia 4 4 5 2" xfId="14289" xr:uid="{00000000-0005-0000-0000-000009550000}"/>
    <cellStyle name="Migliaia 4 4 5 2 2" xfId="20107" xr:uid="{00000000-0005-0000-0000-00000A550000}"/>
    <cellStyle name="Migliaia 4 4 5 2 3" xfId="25409" xr:uid="{00000000-0005-0000-0000-00000B550000}"/>
    <cellStyle name="Migliaia 4 4 5 3" xfId="17456" xr:uid="{00000000-0005-0000-0000-00000C550000}"/>
    <cellStyle name="Migliaia 4 4 5 4" xfId="22758" xr:uid="{00000000-0005-0000-0000-00000D550000}"/>
    <cellStyle name="Migliaia 4 4 6" xfId="3819" xr:uid="{00000000-0005-0000-0000-00000E550000}"/>
    <cellStyle name="Migliaia 4 4 6 2" xfId="14290" xr:uid="{00000000-0005-0000-0000-00000F550000}"/>
    <cellStyle name="Migliaia 4 4 6 2 2" xfId="20108" xr:uid="{00000000-0005-0000-0000-000010550000}"/>
    <cellStyle name="Migliaia 4 4 6 2 3" xfId="25410" xr:uid="{00000000-0005-0000-0000-000011550000}"/>
    <cellStyle name="Migliaia 4 4 6 3" xfId="17457" xr:uid="{00000000-0005-0000-0000-000012550000}"/>
    <cellStyle name="Migliaia 4 4 6 4" xfId="22759" xr:uid="{00000000-0005-0000-0000-000013550000}"/>
    <cellStyle name="Migliaia 4 4 7" xfId="3820" xr:uid="{00000000-0005-0000-0000-000014550000}"/>
    <cellStyle name="Migliaia 4 4 7 2" xfId="14291" xr:uid="{00000000-0005-0000-0000-000015550000}"/>
    <cellStyle name="Migliaia 4 4 7 2 2" xfId="20109" xr:uid="{00000000-0005-0000-0000-000016550000}"/>
    <cellStyle name="Migliaia 4 4 7 2 3" xfId="25411" xr:uid="{00000000-0005-0000-0000-000017550000}"/>
    <cellStyle name="Migliaia 4 4 7 3" xfId="17458" xr:uid="{00000000-0005-0000-0000-000018550000}"/>
    <cellStyle name="Migliaia 4 4 7 4" xfId="22760" xr:uid="{00000000-0005-0000-0000-000019550000}"/>
    <cellStyle name="Migliaia 4 5" xfId="3821" xr:uid="{00000000-0005-0000-0000-00001A550000}"/>
    <cellStyle name="Migliaia 4 5 2" xfId="3822" xr:uid="{00000000-0005-0000-0000-00001B550000}"/>
    <cellStyle name="Migliaia 4 5 2 2" xfId="14292" xr:uid="{00000000-0005-0000-0000-00001C550000}"/>
    <cellStyle name="Migliaia 4 5 2 2 2" xfId="20110" xr:uid="{00000000-0005-0000-0000-00001D550000}"/>
    <cellStyle name="Migliaia 4 5 2 2 3" xfId="25412" xr:uid="{00000000-0005-0000-0000-00001E550000}"/>
    <cellStyle name="Migliaia 4 5 2 3" xfId="17459" xr:uid="{00000000-0005-0000-0000-00001F550000}"/>
    <cellStyle name="Migliaia 4 5 2 4" xfId="22761" xr:uid="{00000000-0005-0000-0000-000020550000}"/>
    <cellStyle name="Migliaia 4 5 3" xfId="3823" xr:uid="{00000000-0005-0000-0000-000021550000}"/>
    <cellStyle name="Migliaia 4 5 3 2" xfId="14293" xr:uid="{00000000-0005-0000-0000-000022550000}"/>
    <cellStyle name="Migliaia 4 5 3 2 2" xfId="20111" xr:uid="{00000000-0005-0000-0000-000023550000}"/>
    <cellStyle name="Migliaia 4 5 3 2 3" xfId="25413" xr:uid="{00000000-0005-0000-0000-000024550000}"/>
    <cellStyle name="Migliaia 4 5 3 3" xfId="17460" xr:uid="{00000000-0005-0000-0000-000025550000}"/>
    <cellStyle name="Migliaia 4 5 3 4" xfId="22762" xr:uid="{00000000-0005-0000-0000-000026550000}"/>
    <cellStyle name="Migliaia 4 5 4" xfId="3824" xr:uid="{00000000-0005-0000-0000-000027550000}"/>
    <cellStyle name="Migliaia 4 5 4 2" xfId="14294" xr:uid="{00000000-0005-0000-0000-000028550000}"/>
    <cellStyle name="Migliaia 4 5 4 2 2" xfId="20112" xr:uid="{00000000-0005-0000-0000-000029550000}"/>
    <cellStyle name="Migliaia 4 5 4 2 3" xfId="25414" xr:uid="{00000000-0005-0000-0000-00002A550000}"/>
    <cellStyle name="Migliaia 4 5 4 3" xfId="17461" xr:uid="{00000000-0005-0000-0000-00002B550000}"/>
    <cellStyle name="Migliaia 4 5 4 4" xfId="22763" xr:uid="{00000000-0005-0000-0000-00002C550000}"/>
    <cellStyle name="Migliaia 4 5 5" xfId="3825" xr:uid="{00000000-0005-0000-0000-00002D550000}"/>
    <cellStyle name="Migliaia 4 5 5 2" xfId="14295" xr:uid="{00000000-0005-0000-0000-00002E550000}"/>
    <cellStyle name="Migliaia 4 5 5 2 2" xfId="20113" xr:uid="{00000000-0005-0000-0000-00002F550000}"/>
    <cellStyle name="Migliaia 4 5 5 2 3" xfId="25415" xr:uid="{00000000-0005-0000-0000-000030550000}"/>
    <cellStyle name="Migliaia 4 5 5 3" xfId="17462" xr:uid="{00000000-0005-0000-0000-000031550000}"/>
    <cellStyle name="Migliaia 4 5 5 4" xfId="22764" xr:uid="{00000000-0005-0000-0000-000032550000}"/>
    <cellStyle name="Migliaia 4 5 6" xfId="3826" xr:uid="{00000000-0005-0000-0000-000033550000}"/>
    <cellStyle name="Migliaia 4 5 6 2" xfId="14296" xr:uid="{00000000-0005-0000-0000-000034550000}"/>
    <cellStyle name="Migliaia 4 5 6 2 2" xfId="20114" xr:uid="{00000000-0005-0000-0000-000035550000}"/>
    <cellStyle name="Migliaia 4 5 6 2 3" xfId="25416" xr:uid="{00000000-0005-0000-0000-000036550000}"/>
    <cellStyle name="Migliaia 4 5 6 3" xfId="17463" xr:uid="{00000000-0005-0000-0000-000037550000}"/>
    <cellStyle name="Migliaia 4 5 6 4" xfId="22765" xr:uid="{00000000-0005-0000-0000-000038550000}"/>
    <cellStyle name="Migliaia 4 6" xfId="3827" xr:uid="{00000000-0005-0000-0000-000039550000}"/>
    <cellStyle name="Migliaia 4 6 2" xfId="12194" xr:uid="{00000000-0005-0000-0000-00003A550000}"/>
    <cellStyle name="Migliaia 4 6 3" xfId="12195" xr:uid="{00000000-0005-0000-0000-00003B550000}"/>
    <cellStyle name="Migliaia 4 6 3 2" xfId="15692" xr:uid="{00000000-0005-0000-0000-00003C550000}"/>
    <cellStyle name="Migliaia 4 6 3 2 2" xfId="21038" xr:uid="{00000000-0005-0000-0000-00003D550000}"/>
    <cellStyle name="Migliaia 4 6 3 2 3" xfId="26340" xr:uid="{00000000-0005-0000-0000-00003E550000}"/>
    <cellStyle name="Migliaia 4 6 3 3" xfId="18387" xr:uid="{00000000-0005-0000-0000-00003F550000}"/>
    <cellStyle name="Migliaia 4 6 3 4" xfId="23689" xr:uid="{00000000-0005-0000-0000-000040550000}"/>
    <cellStyle name="Migliaia 4 6 4" xfId="14297" xr:uid="{00000000-0005-0000-0000-000041550000}"/>
    <cellStyle name="Migliaia 4 6 4 2" xfId="20115" xr:uid="{00000000-0005-0000-0000-000042550000}"/>
    <cellStyle name="Migliaia 4 6 4 3" xfId="25417" xr:uid="{00000000-0005-0000-0000-000043550000}"/>
    <cellStyle name="Migliaia 4 6 5" xfId="17464" xr:uid="{00000000-0005-0000-0000-000044550000}"/>
    <cellStyle name="Migliaia 4 6 6" xfId="22766" xr:uid="{00000000-0005-0000-0000-000045550000}"/>
    <cellStyle name="Migliaia 4 7" xfId="3828" xr:uid="{00000000-0005-0000-0000-000046550000}"/>
    <cellStyle name="Migliaia 4 7 2" xfId="12196" xr:uid="{00000000-0005-0000-0000-000047550000}"/>
    <cellStyle name="Migliaia 4 7 2 2" xfId="15693" xr:uid="{00000000-0005-0000-0000-000048550000}"/>
    <cellStyle name="Migliaia 4 7 2 2 2" xfId="21039" xr:uid="{00000000-0005-0000-0000-000049550000}"/>
    <cellStyle name="Migliaia 4 7 2 2 3" xfId="26341" xr:uid="{00000000-0005-0000-0000-00004A550000}"/>
    <cellStyle name="Migliaia 4 7 2 3" xfId="18388" xr:uid="{00000000-0005-0000-0000-00004B550000}"/>
    <cellStyle name="Migliaia 4 7 2 4" xfId="23690" xr:uid="{00000000-0005-0000-0000-00004C550000}"/>
    <cellStyle name="Migliaia 4 7 3" xfId="14298" xr:uid="{00000000-0005-0000-0000-00004D550000}"/>
    <cellStyle name="Migliaia 4 7 3 2" xfId="20116" xr:uid="{00000000-0005-0000-0000-00004E550000}"/>
    <cellStyle name="Migliaia 4 7 3 3" xfId="25418" xr:uid="{00000000-0005-0000-0000-00004F550000}"/>
    <cellStyle name="Migliaia 4 7 4" xfId="17465" xr:uid="{00000000-0005-0000-0000-000050550000}"/>
    <cellStyle name="Migliaia 4 7 5" xfId="22767" xr:uid="{00000000-0005-0000-0000-000051550000}"/>
    <cellStyle name="Migliaia 4 8" xfId="3829" xr:uid="{00000000-0005-0000-0000-000052550000}"/>
    <cellStyle name="Migliaia 4 8 2" xfId="12197" xr:uid="{00000000-0005-0000-0000-000053550000}"/>
    <cellStyle name="Migliaia 4 8 2 2" xfId="15694" xr:uid="{00000000-0005-0000-0000-000054550000}"/>
    <cellStyle name="Migliaia 4 8 2 2 2" xfId="21040" xr:uid="{00000000-0005-0000-0000-000055550000}"/>
    <cellStyle name="Migliaia 4 8 2 2 3" xfId="26342" xr:uid="{00000000-0005-0000-0000-000056550000}"/>
    <cellStyle name="Migliaia 4 8 2 3" xfId="18389" xr:uid="{00000000-0005-0000-0000-000057550000}"/>
    <cellStyle name="Migliaia 4 8 2 4" xfId="23691" xr:uid="{00000000-0005-0000-0000-000058550000}"/>
    <cellStyle name="Migliaia 4 8 3" xfId="14299" xr:uid="{00000000-0005-0000-0000-000059550000}"/>
    <cellStyle name="Migliaia 4 8 3 2" xfId="20117" xr:uid="{00000000-0005-0000-0000-00005A550000}"/>
    <cellStyle name="Migliaia 4 8 3 3" xfId="25419" xr:uid="{00000000-0005-0000-0000-00005B550000}"/>
    <cellStyle name="Migliaia 4 8 4" xfId="17466" xr:uid="{00000000-0005-0000-0000-00005C550000}"/>
    <cellStyle name="Migliaia 4 8 5" xfId="22768" xr:uid="{00000000-0005-0000-0000-00005D550000}"/>
    <cellStyle name="Migliaia 4 9" xfId="3830" xr:uid="{00000000-0005-0000-0000-00005E550000}"/>
    <cellStyle name="Migliaia 4 9 2" xfId="14300" xr:uid="{00000000-0005-0000-0000-00005F550000}"/>
    <cellStyle name="Migliaia 4 9 2 2" xfId="20118" xr:uid="{00000000-0005-0000-0000-000060550000}"/>
    <cellStyle name="Migliaia 4 9 2 3" xfId="25420" xr:uid="{00000000-0005-0000-0000-000061550000}"/>
    <cellStyle name="Migliaia 4 9 3" xfId="17467" xr:uid="{00000000-0005-0000-0000-000062550000}"/>
    <cellStyle name="Migliaia 4 9 4" xfId="22769" xr:uid="{00000000-0005-0000-0000-000063550000}"/>
    <cellStyle name="Migliaia 40" xfId="315" xr:uid="{00000000-0005-0000-0000-000064550000}"/>
    <cellStyle name="Migliaia 40 10" xfId="14301" xr:uid="{00000000-0005-0000-0000-000065550000}"/>
    <cellStyle name="Migliaia 40 10 2" xfId="20119" xr:uid="{00000000-0005-0000-0000-000066550000}"/>
    <cellStyle name="Migliaia 40 10 3" xfId="25421" xr:uid="{00000000-0005-0000-0000-000067550000}"/>
    <cellStyle name="Migliaia 40 11" xfId="17468" xr:uid="{00000000-0005-0000-0000-000068550000}"/>
    <cellStyle name="Migliaia 40 12" xfId="22770" xr:uid="{00000000-0005-0000-0000-000069550000}"/>
    <cellStyle name="Migliaia 40 13" xfId="3831" xr:uid="{00000000-0005-0000-0000-00006A550000}"/>
    <cellStyle name="Migliaia 40 2" xfId="316" xr:uid="{00000000-0005-0000-0000-00006B550000}"/>
    <cellStyle name="Migliaia 40 2 2" xfId="3833" xr:uid="{00000000-0005-0000-0000-00006C550000}"/>
    <cellStyle name="Migliaia 40 2 2 2" xfId="3834" xr:uid="{00000000-0005-0000-0000-00006D550000}"/>
    <cellStyle name="Migliaia 40 2 2 2 2" xfId="14302" xr:uid="{00000000-0005-0000-0000-00006E550000}"/>
    <cellStyle name="Migliaia 40 2 2 2 2 2" xfId="20120" xr:uid="{00000000-0005-0000-0000-00006F550000}"/>
    <cellStyle name="Migliaia 40 2 2 2 2 3" xfId="25422" xr:uid="{00000000-0005-0000-0000-000070550000}"/>
    <cellStyle name="Migliaia 40 2 2 2 3" xfId="17469" xr:uid="{00000000-0005-0000-0000-000071550000}"/>
    <cellStyle name="Migliaia 40 2 2 2 4" xfId="22771" xr:uid="{00000000-0005-0000-0000-000072550000}"/>
    <cellStyle name="Migliaia 40 2 2 3" xfId="12198" xr:uid="{00000000-0005-0000-0000-000073550000}"/>
    <cellStyle name="Migliaia 40 2 2 3 2" xfId="15695" xr:uid="{00000000-0005-0000-0000-000074550000}"/>
    <cellStyle name="Migliaia 40 2 2 3 2 2" xfId="21041" xr:uid="{00000000-0005-0000-0000-000075550000}"/>
    <cellStyle name="Migliaia 40 2 2 3 2 3" xfId="26343" xr:uid="{00000000-0005-0000-0000-000076550000}"/>
    <cellStyle name="Migliaia 40 2 2 3 3" xfId="18390" xr:uid="{00000000-0005-0000-0000-000077550000}"/>
    <cellStyle name="Migliaia 40 2 2 3 4" xfId="23692" xr:uid="{00000000-0005-0000-0000-000078550000}"/>
    <cellStyle name="Migliaia 40 2 3" xfId="3835" xr:uid="{00000000-0005-0000-0000-000079550000}"/>
    <cellStyle name="Migliaia 40 2 3 2" xfId="12199" xr:uid="{00000000-0005-0000-0000-00007A550000}"/>
    <cellStyle name="Migliaia 40 2 3 2 2" xfId="15696" xr:uid="{00000000-0005-0000-0000-00007B550000}"/>
    <cellStyle name="Migliaia 40 2 3 2 2 2" xfId="21042" xr:uid="{00000000-0005-0000-0000-00007C550000}"/>
    <cellStyle name="Migliaia 40 2 3 2 2 3" xfId="26344" xr:uid="{00000000-0005-0000-0000-00007D550000}"/>
    <cellStyle name="Migliaia 40 2 3 2 3" xfId="18391" xr:uid="{00000000-0005-0000-0000-00007E550000}"/>
    <cellStyle name="Migliaia 40 2 3 2 4" xfId="23693" xr:uid="{00000000-0005-0000-0000-00007F550000}"/>
    <cellStyle name="Migliaia 40 2 3 3" xfId="14303" xr:uid="{00000000-0005-0000-0000-000080550000}"/>
    <cellStyle name="Migliaia 40 2 3 3 2" xfId="20121" xr:uid="{00000000-0005-0000-0000-000081550000}"/>
    <cellStyle name="Migliaia 40 2 3 3 3" xfId="25423" xr:uid="{00000000-0005-0000-0000-000082550000}"/>
    <cellStyle name="Migliaia 40 2 3 4" xfId="17470" xr:uid="{00000000-0005-0000-0000-000083550000}"/>
    <cellStyle name="Migliaia 40 2 3 5" xfId="22772" xr:uid="{00000000-0005-0000-0000-000084550000}"/>
    <cellStyle name="Migliaia 40 2 4" xfId="3836" xr:uid="{00000000-0005-0000-0000-000085550000}"/>
    <cellStyle name="Migliaia 40 2 4 2" xfId="14304" xr:uid="{00000000-0005-0000-0000-000086550000}"/>
    <cellStyle name="Migliaia 40 2 4 2 2" xfId="20122" xr:uid="{00000000-0005-0000-0000-000087550000}"/>
    <cellStyle name="Migliaia 40 2 4 2 3" xfId="25424" xr:uid="{00000000-0005-0000-0000-000088550000}"/>
    <cellStyle name="Migliaia 40 2 4 3" xfId="17471" xr:uid="{00000000-0005-0000-0000-000089550000}"/>
    <cellStyle name="Migliaia 40 2 4 4" xfId="22773" xr:uid="{00000000-0005-0000-0000-00008A550000}"/>
    <cellStyle name="Migliaia 40 2 5" xfId="3837" xr:uid="{00000000-0005-0000-0000-00008B550000}"/>
    <cellStyle name="Migliaia 40 2 5 2" xfId="14305" xr:uid="{00000000-0005-0000-0000-00008C550000}"/>
    <cellStyle name="Migliaia 40 2 5 2 2" xfId="20123" xr:uid="{00000000-0005-0000-0000-00008D550000}"/>
    <cellStyle name="Migliaia 40 2 5 2 3" xfId="25425" xr:uid="{00000000-0005-0000-0000-00008E550000}"/>
    <cellStyle name="Migliaia 40 2 5 3" xfId="17472" xr:uid="{00000000-0005-0000-0000-00008F550000}"/>
    <cellStyle name="Migliaia 40 2 5 4" xfId="22774" xr:uid="{00000000-0005-0000-0000-000090550000}"/>
    <cellStyle name="Migliaia 40 2 6" xfId="3838" xr:uid="{00000000-0005-0000-0000-000091550000}"/>
    <cellStyle name="Migliaia 40 2 6 2" xfId="14306" xr:uid="{00000000-0005-0000-0000-000092550000}"/>
    <cellStyle name="Migliaia 40 2 6 2 2" xfId="20124" xr:uid="{00000000-0005-0000-0000-000093550000}"/>
    <cellStyle name="Migliaia 40 2 6 2 3" xfId="25426" xr:uid="{00000000-0005-0000-0000-000094550000}"/>
    <cellStyle name="Migliaia 40 2 6 3" xfId="17473" xr:uid="{00000000-0005-0000-0000-000095550000}"/>
    <cellStyle name="Migliaia 40 2 6 4" xfId="22775" xr:uid="{00000000-0005-0000-0000-000096550000}"/>
    <cellStyle name="Migliaia 40 2 7" xfId="3832" xr:uid="{00000000-0005-0000-0000-000097550000}"/>
    <cellStyle name="Migliaia 40 3" xfId="3839" xr:uid="{00000000-0005-0000-0000-000098550000}"/>
    <cellStyle name="Migliaia 40 3 2" xfId="3840" xr:uid="{00000000-0005-0000-0000-000099550000}"/>
    <cellStyle name="Migliaia 40 3 2 2" xfId="3841" xr:uid="{00000000-0005-0000-0000-00009A550000}"/>
    <cellStyle name="Migliaia 40 3 2 2 2" xfId="3842" xr:uid="{00000000-0005-0000-0000-00009B550000}"/>
    <cellStyle name="Migliaia 40 3 2 2 2 2" xfId="14307" xr:uid="{00000000-0005-0000-0000-00009C550000}"/>
    <cellStyle name="Migliaia 40 3 2 2 2 2 2" xfId="20125" xr:uid="{00000000-0005-0000-0000-00009D550000}"/>
    <cellStyle name="Migliaia 40 3 2 2 2 2 3" xfId="25427" xr:uid="{00000000-0005-0000-0000-00009E550000}"/>
    <cellStyle name="Migliaia 40 3 2 2 2 3" xfId="17474" xr:uid="{00000000-0005-0000-0000-00009F550000}"/>
    <cellStyle name="Migliaia 40 3 2 2 2 4" xfId="22776" xr:uid="{00000000-0005-0000-0000-0000A0550000}"/>
    <cellStyle name="Migliaia 40 3 2 3" xfId="3843" xr:uid="{00000000-0005-0000-0000-0000A1550000}"/>
    <cellStyle name="Migliaia 40 3 2 3 2" xfId="14308" xr:uid="{00000000-0005-0000-0000-0000A2550000}"/>
    <cellStyle name="Migliaia 40 3 2 3 2 2" xfId="20126" xr:uid="{00000000-0005-0000-0000-0000A3550000}"/>
    <cellStyle name="Migliaia 40 3 2 3 2 3" xfId="25428" xr:uid="{00000000-0005-0000-0000-0000A4550000}"/>
    <cellStyle name="Migliaia 40 3 2 3 3" xfId="17475" xr:uid="{00000000-0005-0000-0000-0000A5550000}"/>
    <cellStyle name="Migliaia 40 3 2 3 4" xfId="22777" xr:uid="{00000000-0005-0000-0000-0000A6550000}"/>
    <cellStyle name="Migliaia 40 3 2 4" xfId="3844" xr:uid="{00000000-0005-0000-0000-0000A7550000}"/>
    <cellStyle name="Migliaia 40 3 2 4 2" xfId="14309" xr:uid="{00000000-0005-0000-0000-0000A8550000}"/>
    <cellStyle name="Migliaia 40 3 2 4 2 2" xfId="20127" xr:uid="{00000000-0005-0000-0000-0000A9550000}"/>
    <cellStyle name="Migliaia 40 3 2 4 2 3" xfId="25429" xr:uid="{00000000-0005-0000-0000-0000AA550000}"/>
    <cellStyle name="Migliaia 40 3 2 4 3" xfId="17476" xr:uid="{00000000-0005-0000-0000-0000AB550000}"/>
    <cellStyle name="Migliaia 40 3 2 4 4" xfId="22778" xr:uid="{00000000-0005-0000-0000-0000AC550000}"/>
    <cellStyle name="Migliaia 40 3 2 5" xfId="3845" xr:uid="{00000000-0005-0000-0000-0000AD550000}"/>
    <cellStyle name="Migliaia 40 3 2 5 2" xfId="14310" xr:uid="{00000000-0005-0000-0000-0000AE550000}"/>
    <cellStyle name="Migliaia 40 3 2 5 2 2" xfId="20128" xr:uid="{00000000-0005-0000-0000-0000AF550000}"/>
    <cellStyle name="Migliaia 40 3 2 5 2 3" xfId="25430" xr:uid="{00000000-0005-0000-0000-0000B0550000}"/>
    <cellStyle name="Migliaia 40 3 2 5 3" xfId="17477" xr:uid="{00000000-0005-0000-0000-0000B1550000}"/>
    <cellStyle name="Migliaia 40 3 2 5 4" xfId="22779" xr:uid="{00000000-0005-0000-0000-0000B2550000}"/>
    <cellStyle name="Migliaia 40 3 2 6" xfId="3846" xr:uid="{00000000-0005-0000-0000-0000B3550000}"/>
    <cellStyle name="Migliaia 40 3 2 6 2" xfId="14311" xr:uid="{00000000-0005-0000-0000-0000B4550000}"/>
    <cellStyle name="Migliaia 40 3 2 6 2 2" xfId="20129" xr:uid="{00000000-0005-0000-0000-0000B5550000}"/>
    <cellStyle name="Migliaia 40 3 2 6 2 3" xfId="25431" xr:uid="{00000000-0005-0000-0000-0000B6550000}"/>
    <cellStyle name="Migliaia 40 3 2 6 3" xfId="17478" xr:uid="{00000000-0005-0000-0000-0000B7550000}"/>
    <cellStyle name="Migliaia 40 3 2 6 4" xfId="22780" xr:uid="{00000000-0005-0000-0000-0000B8550000}"/>
    <cellStyle name="Migliaia 40 3 3" xfId="3847" xr:uid="{00000000-0005-0000-0000-0000B9550000}"/>
    <cellStyle name="Migliaia 40 3 3 2" xfId="3848" xr:uid="{00000000-0005-0000-0000-0000BA550000}"/>
    <cellStyle name="Migliaia 40 3 3 2 2" xfId="14313" xr:uid="{00000000-0005-0000-0000-0000BB550000}"/>
    <cellStyle name="Migliaia 40 3 3 2 2 2" xfId="20131" xr:uid="{00000000-0005-0000-0000-0000BC550000}"/>
    <cellStyle name="Migliaia 40 3 3 2 2 3" xfId="25433" xr:uid="{00000000-0005-0000-0000-0000BD550000}"/>
    <cellStyle name="Migliaia 40 3 3 2 3" xfId="17480" xr:uid="{00000000-0005-0000-0000-0000BE550000}"/>
    <cellStyle name="Migliaia 40 3 3 2 4" xfId="22782" xr:uid="{00000000-0005-0000-0000-0000BF550000}"/>
    <cellStyle name="Migliaia 40 3 3 3" xfId="3849" xr:uid="{00000000-0005-0000-0000-0000C0550000}"/>
    <cellStyle name="Migliaia 40 3 3 3 2" xfId="14314" xr:uid="{00000000-0005-0000-0000-0000C1550000}"/>
    <cellStyle name="Migliaia 40 3 3 3 2 2" xfId="20132" xr:uid="{00000000-0005-0000-0000-0000C2550000}"/>
    <cellStyle name="Migliaia 40 3 3 3 2 3" xfId="25434" xr:uid="{00000000-0005-0000-0000-0000C3550000}"/>
    <cellStyle name="Migliaia 40 3 3 3 3" xfId="17481" xr:uid="{00000000-0005-0000-0000-0000C4550000}"/>
    <cellStyle name="Migliaia 40 3 3 3 4" xfId="22783" xr:uid="{00000000-0005-0000-0000-0000C5550000}"/>
    <cellStyle name="Migliaia 40 3 3 4" xfId="3850" xr:uid="{00000000-0005-0000-0000-0000C6550000}"/>
    <cellStyle name="Migliaia 40 3 3 4 2" xfId="14315" xr:uid="{00000000-0005-0000-0000-0000C7550000}"/>
    <cellStyle name="Migliaia 40 3 3 4 2 2" xfId="20133" xr:uid="{00000000-0005-0000-0000-0000C8550000}"/>
    <cellStyle name="Migliaia 40 3 3 4 2 3" xfId="25435" xr:uid="{00000000-0005-0000-0000-0000C9550000}"/>
    <cellStyle name="Migliaia 40 3 3 4 3" xfId="17482" xr:uid="{00000000-0005-0000-0000-0000CA550000}"/>
    <cellStyle name="Migliaia 40 3 3 4 4" xfId="22784" xr:uid="{00000000-0005-0000-0000-0000CB550000}"/>
    <cellStyle name="Migliaia 40 3 3 5" xfId="3851" xr:uid="{00000000-0005-0000-0000-0000CC550000}"/>
    <cellStyle name="Migliaia 40 3 3 5 2" xfId="14316" xr:uid="{00000000-0005-0000-0000-0000CD550000}"/>
    <cellStyle name="Migliaia 40 3 3 5 2 2" xfId="20134" xr:uid="{00000000-0005-0000-0000-0000CE550000}"/>
    <cellStyle name="Migliaia 40 3 3 5 2 3" xfId="25436" xr:uid="{00000000-0005-0000-0000-0000CF550000}"/>
    <cellStyle name="Migliaia 40 3 3 5 3" xfId="17483" xr:uid="{00000000-0005-0000-0000-0000D0550000}"/>
    <cellStyle name="Migliaia 40 3 3 5 4" xfId="22785" xr:uid="{00000000-0005-0000-0000-0000D1550000}"/>
    <cellStyle name="Migliaia 40 3 3 6" xfId="14312" xr:uid="{00000000-0005-0000-0000-0000D2550000}"/>
    <cellStyle name="Migliaia 40 3 3 6 2" xfId="20130" xr:uid="{00000000-0005-0000-0000-0000D3550000}"/>
    <cellStyle name="Migliaia 40 3 3 6 3" xfId="25432" xr:uid="{00000000-0005-0000-0000-0000D4550000}"/>
    <cellStyle name="Migliaia 40 3 3 7" xfId="17479" xr:uid="{00000000-0005-0000-0000-0000D5550000}"/>
    <cellStyle name="Migliaia 40 3 3 8" xfId="22781" xr:uid="{00000000-0005-0000-0000-0000D6550000}"/>
    <cellStyle name="Migliaia 40 3 4" xfId="3852" xr:uid="{00000000-0005-0000-0000-0000D7550000}"/>
    <cellStyle name="Migliaia 40 3 4 2" xfId="12200" xr:uid="{00000000-0005-0000-0000-0000D8550000}"/>
    <cellStyle name="Migliaia 40 3 4 3" xfId="12201" xr:uid="{00000000-0005-0000-0000-0000D9550000}"/>
    <cellStyle name="Migliaia 40 3 4 3 2" xfId="15697" xr:uid="{00000000-0005-0000-0000-0000DA550000}"/>
    <cellStyle name="Migliaia 40 3 4 3 2 2" xfId="21043" xr:uid="{00000000-0005-0000-0000-0000DB550000}"/>
    <cellStyle name="Migliaia 40 3 4 3 2 3" xfId="26345" xr:uid="{00000000-0005-0000-0000-0000DC550000}"/>
    <cellStyle name="Migliaia 40 3 4 3 3" xfId="18392" xr:uid="{00000000-0005-0000-0000-0000DD550000}"/>
    <cellStyle name="Migliaia 40 3 4 3 4" xfId="23694" xr:uid="{00000000-0005-0000-0000-0000DE550000}"/>
    <cellStyle name="Migliaia 40 3 4 4" xfId="14317" xr:uid="{00000000-0005-0000-0000-0000DF550000}"/>
    <cellStyle name="Migliaia 40 3 4 4 2" xfId="20135" xr:uid="{00000000-0005-0000-0000-0000E0550000}"/>
    <cellStyle name="Migliaia 40 3 4 4 3" xfId="25437" xr:uid="{00000000-0005-0000-0000-0000E1550000}"/>
    <cellStyle name="Migliaia 40 3 4 5" xfId="17484" xr:uid="{00000000-0005-0000-0000-0000E2550000}"/>
    <cellStyle name="Migliaia 40 3 4 6" xfId="22786" xr:uid="{00000000-0005-0000-0000-0000E3550000}"/>
    <cellStyle name="Migliaia 40 3 5" xfId="3853" xr:uid="{00000000-0005-0000-0000-0000E4550000}"/>
    <cellStyle name="Migliaia 40 3 5 2" xfId="12202" xr:uid="{00000000-0005-0000-0000-0000E5550000}"/>
    <cellStyle name="Migliaia 40 3 5 2 2" xfId="15698" xr:uid="{00000000-0005-0000-0000-0000E6550000}"/>
    <cellStyle name="Migliaia 40 3 5 2 2 2" xfId="21044" xr:uid="{00000000-0005-0000-0000-0000E7550000}"/>
    <cellStyle name="Migliaia 40 3 5 2 2 3" xfId="26346" xr:uid="{00000000-0005-0000-0000-0000E8550000}"/>
    <cellStyle name="Migliaia 40 3 5 2 3" xfId="18393" xr:uid="{00000000-0005-0000-0000-0000E9550000}"/>
    <cellStyle name="Migliaia 40 3 5 2 4" xfId="23695" xr:uid="{00000000-0005-0000-0000-0000EA550000}"/>
    <cellStyle name="Migliaia 40 3 5 3" xfId="14318" xr:uid="{00000000-0005-0000-0000-0000EB550000}"/>
    <cellStyle name="Migliaia 40 3 5 3 2" xfId="20136" xr:uid="{00000000-0005-0000-0000-0000EC550000}"/>
    <cellStyle name="Migliaia 40 3 5 3 3" xfId="25438" xr:uid="{00000000-0005-0000-0000-0000ED550000}"/>
    <cellStyle name="Migliaia 40 3 5 4" xfId="17485" xr:uid="{00000000-0005-0000-0000-0000EE550000}"/>
    <cellStyle name="Migliaia 40 3 5 5" xfId="22787" xr:uid="{00000000-0005-0000-0000-0000EF550000}"/>
    <cellStyle name="Migliaia 40 3 6" xfId="3854" xr:uid="{00000000-0005-0000-0000-0000F0550000}"/>
    <cellStyle name="Migliaia 40 3 6 2" xfId="14319" xr:uid="{00000000-0005-0000-0000-0000F1550000}"/>
    <cellStyle name="Migliaia 40 3 6 2 2" xfId="20137" xr:uid="{00000000-0005-0000-0000-0000F2550000}"/>
    <cellStyle name="Migliaia 40 3 6 2 3" xfId="25439" xr:uid="{00000000-0005-0000-0000-0000F3550000}"/>
    <cellStyle name="Migliaia 40 3 6 3" xfId="17486" xr:uid="{00000000-0005-0000-0000-0000F4550000}"/>
    <cellStyle name="Migliaia 40 3 6 4" xfId="22788" xr:uid="{00000000-0005-0000-0000-0000F5550000}"/>
    <cellStyle name="Migliaia 40 3 7" xfId="3855" xr:uid="{00000000-0005-0000-0000-0000F6550000}"/>
    <cellStyle name="Migliaia 40 3 7 2" xfId="14320" xr:uid="{00000000-0005-0000-0000-0000F7550000}"/>
    <cellStyle name="Migliaia 40 3 7 2 2" xfId="20138" xr:uid="{00000000-0005-0000-0000-0000F8550000}"/>
    <cellStyle name="Migliaia 40 3 7 2 3" xfId="25440" xr:uid="{00000000-0005-0000-0000-0000F9550000}"/>
    <cellStyle name="Migliaia 40 3 7 3" xfId="17487" xr:uid="{00000000-0005-0000-0000-0000FA550000}"/>
    <cellStyle name="Migliaia 40 3 7 4" xfId="22789" xr:uid="{00000000-0005-0000-0000-0000FB550000}"/>
    <cellStyle name="Migliaia 40 3 8" xfId="3856" xr:uid="{00000000-0005-0000-0000-0000FC550000}"/>
    <cellStyle name="Migliaia 40 3 8 2" xfId="14321" xr:uid="{00000000-0005-0000-0000-0000FD550000}"/>
    <cellStyle name="Migliaia 40 3 8 2 2" xfId="20139" xr:uid="{00000000-0005-0000-0000-0000FE550000}"/>
    <cellStyle name="Migliaia 40 3 8 2 3" xfId="25441" xr:uid="{00000000-0005-0000-0000-0000FF550000}"/>
    <cellStyle name="Migliaia 40 3 8 3" xfId="17488" xr:uid="{00000000-0005-0000-0000-000000560000}"/>
    <cellStyle name="Migliaia 40 3 8 4" xfId="22790" xr:uid="{00000000-0005-0000-0000-000001560000}"/>
    <cellStyle name="Migliaia 40 4" xfId="3857" xr:uid="{00000000-0005-0000-0000-000002560000}"/>
    <cellStyle name="Migliaia 40 4 2" xfId="3858" xr:uid="{00000000-0005-0000-0000-000003560000}"/>
    <cellStyle name="Migliaia 40 4 2 2" xfId="3859" xr:uid="{00000000-0005-0000-0000-000004560000}"/>
    <cellStyle name="Migliaia 40 4 2 2 2" xfId="14322" xr:uid="{00000000-0005-0000-0000-000005560000}"/>
    <cellStyle name="Migliaia 40 4 2 2 2 2" xfId="20140" xr:uid="{00000000-0005-0000-0000-000006560000}"/>
    <cellStyle name="Migliaia 40 4 2 2 2 3" xfId="25442" xr:uid="{00000000-0005-0000-0000-000007560000}"/>
    <cellStyle name="Migliaia 40 4 2 2 3" xfId="17489" xr:uid="{00000000-0005-0000-0000-000008560000}"/>
    <cellStyle name="Migliaia 40 4 2 2 4" xfId="22791" xr:uid="{00000000-0005-0000-0000-000009560000}"/>
    <cellStyle name="Migliaia 40 4 2 3" xfId="3860" xr:uid="{00000000-0005-0000-0000-00000A560000}"/>
    <cellStyle name="Migliaia 40 4 2 3 2" xfId="14323" xr:uid="{00000000-0005-0000-0000-00000B560000}"/>
    <cellStyle name="Migliaia 40 4 2 3 2 2" xfId="20141" xr:uid="{00000000-0005-0000-0000-00000C560000}"/>
    <cellStyle name="Migliaia 40 4 2 3 2 3" xfId="25443" xr:uid="{00000000-0005-0000-0000-00000D560000}"/>
    <cellStyle name="Migliaia 40 4 2 3 3" xfId="17490" xr:uid="{00000000-0005-0000-0000-00000E560000}"/>
    <cellStyle name="Migliaia 40 4 2 3 4" xfId="22792" xr:uid="{00000000-0005-0000-0000-00000F560000}"/>
    <cellStyle name="Migliaia 40 4 3" xfId="3861" xr:uid="{00000000-0005-0000-0000-000010560000}"/>
    <cellStyle name="Migliaia 40 4 3 2" xfId="14324" xr:uid="{00000000-0005-0000-0000-000011560000}"/>
    <cellStyle name="Migliaia 40 4 3 2 2" xfId="20142" xr:uid="{00000000-0005-0000-0000-000012560000}"/>
    <cellStyle name="Migliaia 40 4 3 2 3" xfId="25444" xr:uid="{00000000-0005-0000-0000-000013560000}"/>
    <cellStyle name="Migliaia 40 4 3 3" xfId="17491" xr:uid="{00000000-0005-0000-0000-000014560000}"/>
    <cellStyle name="Migliaia 40 4 3 4" xfId="22793" xr:uid="{00000000-0005-0000-0000-000015560000}"/>
    <cellStyle name="Migliaia 40 4 4" xfId="3862" xr:uid="{00000000-0005-0000-0000-000016560000}"/>
    <cellStyle name="Migliaia 40 4 4 2" xfId="14325" xr:uid="{00000000-0005-0000-0000-000017560000}"/>
    <cellStyle name="Migliaia 40 4 4 2 2" xfId="20143" xr:uid="{00000000-0005-0000-0000-000018560000}"/>
    <cellStyle name="Migliaia 40 4 4 2 3" xfId="25445" xr:uid="{00000000-0005-0000-0000-000019560000}"/>
    <cellStyle name="Migliaia 40 4 4 3" xfId="17492" xr:uid="{00000000-0005-0000-0000-00001A560000}"/>
    <cellStyle name="Migliaia 40 4 4 4" xfId="22794" xr:uid="{00000000-0005-0000-0000-00001B560000}"/>
    <cellStyle name="Migliaia 40 4 5" xfId="3863" xr:uid="{00000000-0005-0000-0000-00001C560000}"/>
    <cellStyle name="Migliaia 40 4 5 2" xfId="14326" xr:uid="{00000000-0005-0000-0000-00001D560000}"/>
    <cellStyle name="Migliaia 40 4 5 2 2" xfId="20144" xr:uid="{00000000-0005-0000-0000-00001E560000}"/>
    <cellStyle name="Migliaia 40 4 5 2 3" xfId="25446" xr:uid="{00000000-0005-0000-0000-00001F560000}"/>
    <cellStyle name="Migliaia 40 4 5 3" xfId="17493" xr:uid="{00000000-0005-0000-0000-000020560000}"/>
    <cellStyle name="Migliaia 40 4 5 4" xfId="22795" xr:uid="{00000000-0005-0000-0000-000021560000}"/>
    <cellStyle name="Migliaia 40 4 6" xfId="3864" xr:uid="{00000000-0005-0000-0000-000022560000}"/>
    <cellStyle name="Migliaia 40 4 6 2" xfId="14327" xr:uid="{00000000-0005-0000-0000-000023560000}"/>
    <cellStyle name="Migliaia 40 4 6 2 2" xfId="20145" xr:uid="{00000000-0005-0000-0000-000024560000}"/>
    <cellStyle name="Migliaia 40 4 6 2 3" xfId="25447" xr:uid="{00000000-0005-0000-0000-000025560000}"/>
    <cellStyle name="Migliaia 40 4 6 3" xfId="17494" xr:uid="{00000000-0005-0000-0000-000026560000}"/>
    <cellStyle name="Migliaia 40 4 6 4" xfId="22796" xr:uid="{00000000-0005-0000-0000-000027560000}"/>
    <cellStyle name="Migliaia 40 4 7" xfId="3865" xr:uid="{00000000-0005-0000-0000-000028560000}"/>
    <cellStyle name="Migliaia 40 4 7 2" xfId="14328" xr:uid="{00000000-0005-0000-0000-000029560000}"/>
    <cellStyle name="Migliaia 40 4 7 2 2" xfId="20146" xr:uid="{00000000-0005-0000-0000-00002A560000}"/>
    <cellStyle name="Migliaia 40 4 7 2 3" xfId="25448" xr:uid="{00000000-0005-0000-0000-00002B560000}"/>
    <cellStyle name="Migliaia 40 4 7 3" xfId="17495" xr:uid="{00000000-0005-0000-0000-00002C560000}"/>
    <cellStyle name="Migliaia 40 4 7 4" xfId="22797" xr:uid="{00000000-0005-0000-0000-00002D560000}"/>
    <cellStyle name="Migliaia 40 5" xfId="3866" xr:uid="{00000000-0005-0000-0000-00002E560000}"/>
    <cellStyle name="Migliaia 40 5 2" xfId="3867" xr:uid="{00000000-0005-0000-0000-00002F560000}"/>
    <cellStyle name="Migliaia 40 5 2 2" xfId="14329" xr:uid="{00000000-0005-0000-0000-000030560000}"/>
    <cellStyle name="Migliaia 40 5 2 2 2" xfId="20147" xr:uid="{00000000-0005-0000-0000-000031560000}"/>
    <cellStyle name="Migliaia 40 5 2 2 3" xfId="25449" xr:uid="{00000000-0005-0000-0000-000032560000}"/>
    <cellStyle name="Migliaia 40 5 2 3" xfId="17496" xr:uid="{00000000-0005-0000-0000-000033560000}"/>
    <cellStyle name="Migliaia 40 5 2 4" xfId="22798" xr:uid="{00000000-0005-0000-0000-000034560000}"/>
    <cellStyle name="Migliaia 40 5 3" xfId="3868" xr:uid="{00000000-0005-0000-0000-000035560000}"/>
    <cellStyle name="Migliaia 40 5 3 2" xfId="14330" xr:uid="{00000000-0005-0000-0000-000036560000}"/>
    <cellStyle name="Migliaia 40 5 3 2 2" xfId="20148" xr:uid="{00000000-0005-0000-0000-000037560000}"/>
    <cellStyle name="Migliaia 40 5 3 2 3" xfId="25450" xr:uid="{00000000-0005-0000-0000-000038560000}"/>
    <cellStyle name="Migliaia 40 5 3 3" xfId="17497" xr:uid="{00000000-0005-0000-0000-000039560000}"/>
    <cellStyle name="Migliaia 40 5 3 4" xfId="22799" xr:uid="{00000000-0005-0000-0000-00003A560000}"/>
    <cellStyle name="Migliaia 40 5 4" xfId="3869" xr:uid="{00000000-0005-0000-0000-00003B560000}"/>
    <cellStyle name="Migliaia 40 5 4 2" xfId="14331" xr:uid="{00000000-0005-0000-0000-00003C560000}"/>
    <cellStyle name="Migliaia 40 5 4 2 2" xfId="20149" xr:uid="{00000000-0005-0000-0000-00003D560000}"/>
    <cellStyle name="Migliaia 40 5 4 2 3" xfId="25451" xr:uid="{00000000-0005-0000-0000-00003E560000}"/>
    <cellStyle name="Migliaia 40 5 4 3" xfId="17498" xr:uid="{00000000-0005-0000-0000-00003F560000}"/>
    <cellStyle name="Migliaia 40 5 4 4" xfId="22800" xr:uid="{00000000-0005-0000-0000-000040560000}"/>
    <cellStyle name="Migliaia 40 5 5" xfId="3870" xr:uid="{00000000-0005-0000-0000-000041560000}"/>
    <cellStyle name="Migliaia 40 5 5 2" xfId="14332" xr:uid="{00000000-0005-0000-0000-000042560000}"/>
    <cellStyle name="Migliaia 40 5 5 2 2" xfId="20150" xr:uid="{00000000-0005-0000-0000-000043560000}"/>
    <cellStyle name="Migliaia 40 5 5 2 3" xfId="25452" xr:uid="{00000000-0005-0000-0000-000044560000}"/>
    <cellStyle name="Migliaia 40 5 5 3" xfId="17499" xr:uid="{00000000-0005-0000-0000-000045560000}"/>
    <cellStyle name="Migliaia 40 5 5 4" xfId="22801" xr:uid="{00000000-0005-0000-0000-000046560000}"/>
    <cellStyle name="Migliaia 40 5 6" xfId="3871" xr:uid="{00000000-0005-0000-0000-000047560000}"/>
    <cellStyle name="Migliaia 40 5 6 2" xfId="14333" xr:uid="{00000000-0005-0000-0000-000048560000}"/>
    <cellStyle name="Migliaia 40 5 6 2 2" xfId="20151" xr:uid="{00000000-0005-0000-0000-000049560000}"/>
    <cellStyle name="Migliaia 40 5 6 2 3" xfId="25453" xr:uid="{00000000-0005-0000-0000-00004A560000}"/>
    <cellStyle name="Migliaia 40 5 6 3" xfId="17500" xr:uid="{00000000-0005-0000-0000-00004B560000}"/>
    <cellStyle name="Migliaia 40 5 6 4" xfId="22802" xr:uid="{00000000-0005-0000-0000-00004C560000}"/>
    <cellStyle name="Migliaia 40 6" xfId="3872" xr:uid="{00000000-0005-0000-0000-00004D560000}"/>
    <cellStyle name="Migliaia 40 6 2" xfId="12203" xr:uid="{00000000-0005-0000-0000-00004E560000}"/>
    <cellStyle name="Migliaia 40 6 3" xfId="12204" xr:uid="{00000000-0005-0000-0000-00004F560000}"/>
    <cellStyle name="Migliaia 40 6 3 2" xfId="15699" xr:uid="{00000000-0005-0000-0000-000050560000}"/>
    <cellStyle name="Migliaia 40 6 3 2 2" xfId="21045" xr:uid="{00000000-0005-0000-0000-000051560000}"/>
    <cellStyle name="Migliaia 40 6 3 2 3" xfId="26347" xr:uid="{00000000-0005-0000-0000-000052560000}"/>
    <cellStyle name="Migliaia 40 6 3 3" xfId="18394" xr:uid="{00000000-0005-0000-0000-000053560000}"/>
    <cellStyle name="Migliaia 40 6 3 4" xfId="23696" xr:uid="{00000000-0005-0000-0000-000054560000}"/>
    <cellStyle name="Migliaia 40 6 4" xfId="14334" xr:uid="{00000000-0005-0000-0000-000055560000}"/>
    <cellStyle name="Migliaia 40 6 4 2" xfId="20152" xr:uid="{00000000-0005-0000-0000-000056560000}"/>
    <cellStyle name="Migliaia 40 6 4 3" xfId="25454" xr:uid="{00000000-0005-0000-0000-000057560000}"/>
    <cellStyle name="Migliaia 40 6 5" xfId="17501" xr:uid="{00000000-0005-0000-0000-000058560000}"/>
    <cellStyle name="Migliaia 40 6 6" xfId="22803" xr:uid="{00000000-0005-0000-0000-000059560000}"/>
    <cellStyle name="Migliaia 40 7" xfId="3873" xr:uid="{00000000-0005-0000-0000-00005A560000}"/>
    <cellStyle name="Migliaia 40 7 2" xfId="12205" xr:uid="{00000000-0005-0000-0000-00005B560000}"/>
    <cellStyle name="Migliaia 40 7 2 2" xfId="15700" xr:uid="{00000000-0005-0000-0000-00005C560000}"/>
    <cellStyle name="Migliaia 40 7 2 2 2" xfId="21046" xr:uid="{00000000-0005-0000-0000-00005D560000}"/>
    <cellStyle name="Migliaia 40 7 2 2 3" xfId="26348" xr:uid="{00000000-0005-0000-0000-00005E560000}"/>
    <cellStyle name="Migliaia 40 7 2 3" xfId="18395" xr:uid="{00000000-0005-0000-0000-00005F560000}"/>
    <cellStyle name="Migliaia 40 7 2 4" xfId="23697" xr:uid="{00000000-0005-0000-0000-000060560000}"/>
    <cellStyle name="Migliaia 40 7 3" xfId="14335" xr:uid="{00000000-0005-0000-0000-000061560000}"/>
    <cellStyle name="Migliaia 40 7 3 2" xfId="20153" xr:uid="{00000000-0005-0000-0000-000062560000}"/>
    <cellStyle name="Migliaia 40 7 3 3" xfId="25455" xr:uid="{00000000-0005-0000-0000-000063560000}"/>
    <cellStyle name="Migliaia 40 7 4" xfId="17502" xr:uid="{00000000-0005-0000-0000-000064560000}"/>
    <cellStyle name="Migliaia 40 7 5" xfId="22804" xr:uid="{00000000-0005-0000-0000-000065560000}"/>
    <cellStyle name="Migliaia 40 8" xfId="3874" xr:uid="{00000000-0005-0000-0000-000066560000}"/>
    <cellStyle name="Migliaia 40 8 2" xfId="12206" xr:uid="{00000000-0005-0000-0000-000067560000}"/>
    <cellStyle name="Migliaia 40 8 2 2" xfId="15701" xr:uid="{00000000-0005-0000-0000-000068560000}"/>
    <cellStyle name="Migliaia 40 8 2 2 2" xfId="21047" xr:uid="{00000000-0005-0000-0000-000069560000}"/>
    <cellStyle name="Migliaia 40 8 2 2 3" xfId="26349" xr:uid="{00000000-0005-0000-0000-00006A560000}"/>
    <cellStyle name="Migliaia 40 8 2 3" xfId="18396" xr:uid="{00000000-0005-0000-0000-00006B560000}"/>
    <cellStyle name="Migliaia 40 8 2 4" xfId="23698" xr:uid="{00000000-0005-0000-0000-00006C560000}"/>
    <cellStyle name="Migliaia 40 8 3" xfId="14336" xr:uid="{00000000-0005-0000-0000-00006D560000}"/>
    <cellStyle name="Migliaia 40 8 3 2" xfId="20154" xr:uid="{00000000-0005-0000-0000-00006E560000}"/>
    <cellStyle name="Migliaia 40 8 3 3" xfId="25456" xr:uid="{00000000-0005-0000-0000-00006F560000}"/>
    <cellStyle name="Migliaia 40 8 4" xfId="17503" xr:uid="{00000000-0005-0000-0000-000070560000}"/>
    <cellStyle name="Migliaia 40 8 5" xfId="22805" xr:uid="{00000000-0005-0000-0000-000071560000}"/>
    <cellStyle name="Migliaia 40 9" xfId="3875" xr:uid="{00000000-0005-0000-0000-000072560000}"/>
    <cellStyle name="Migliaia 40 9 2" xfId="14337" xr:uid="{00000000-0005-0000-0000-000073560000}"/>
    <cellStyle name="Migliaia 40 9 2 2" xfId="20155" xr:uid="{00000000-0005-0000-0000-000074560000}"/>
    <cellStyle name="Migliaia 40 9 2 3" xfId="25457" xr:uid="{00000000-0005-0000-0000-000075560000}"/>
    <cellStyle name="Migliaia 40 9 3" xfId="17504" xr:uid="{00000000-0005-0000-0000-000076560000}"/>
    <cellStyle name="Migliaia 40 9 4" xfId="22806" xr:uid="{00000000-0005-0000-0000-000077560000}"/>
    <cellStyle name="Migliaia 41" xfId="317" xr:uid="{00000000-0005-0000-0000-000078560000}"/>
    <cellStyle name="Migliaia 41 10" xfId="14338" xr:uid="{00000000-0005-0000-0000-000079560000}"/>
    <cellStyle name="Migliaia 41 10 2" xfId="20156" xr:uid="{00000000-0005-0000-0000-00007A560000}"/>
    <cellStyle name="Migliaia 41 10 3" xfId="25458" xr:uid="{00000000-0005-0000-0000-00007B560000}"/>
    <cellStyle name="Migliaia 41 11" xfId="17505" xr:uid="{00000000-0005-0000-0000-00007C560000}"/>
    <cellStyle name="Migliaia 41 12" xfId="22807" xr:uid="{00000000-0005-0000-0000-00007D560000}"/>
    <cellStyle name="Migliaia 41 13" xfId="3876" xr:uid="{00000000-0005-0000-0000-00007E560000}"/>
    <cellStyle name="Migliaia 41 2" xfId="318" xr:uid="{00000000-0005-0000-0000-00007F560000}"/>
    <cellStyle name="Migliaia 41 2 2" xfId="3878" xr:uid="{00000000-0005-0000-0000-000080560000}"/>
    <cellStyle name="Migliaia 41 2 2 2" xfId="3879" xr:uid="{00000000-0005-0000-0000-000081560000}"/>
    <cellStyle name="Migliaia 41 2 2 2 2" xfId="14339" xr:uid="{00000000-0005-0000-0000-000082560000}"/>
    <cellStyle name="Migliaia 41 2 2 2 2 2" xfId="20157" xr:uid="{00000000-0005-0000-0000-000083560000}"/>
    <cellStyle name="Migliaia 41 2 2 2 2 3" xfId="25459" xr:uid="{00000000-0005-0000-0000-000084560000}"/>
    <cellStyle name="Migliaia 41 2 2 2 3" xfId="17506" xr:uid="{00000000-0005-0000-0000-000085560000}"/>
    <cellStyle name="Migliaia 41 2 2 2 4" xfId="22808" xr:uid="{00000000-0005-0000-0000-000086560000}"/>
    <cellStyle name="Migliaia 41 2 2 3" xfId="12207" xr:uid="{00000000-0005-0000-0000-000087560000}"/>
    <cellStyle name="Migliaia 41 2 2 3 2" xfId="15702" xr:uid="{00000000-0005-0000-0000-000088560000}"/>
    <cellStyle name="Migliaia 41 2 2 3 2 2" xfId="21048" xr:uid="{00000000-0005-0000-0000-000089560000}"/>
    <cellStyle name="Migliaia 41 2 2 3 2 3" xfId="26350" xr:uid="{00000000-0005-0000-0000-00008A560000}"/>
    <cellStyle name="Migliaia 41 2 2 3 3" xfId="18397" xr:uid="{00000000-0005-0000-0000-00008B560000}"/>
    <cellStyle name="Migliaia 41 2 2 3 4" xfId="23699" xr:uid="{00000000-0005-0000-0000-00008C560000}"/>
    <cellStyle name="Migliaia 41 2 3" xfId="3880" xr:uid="{00000000-0005-0000-0000-00008D560000}"/>
    <cellStyle name="Migliaia 41 2 3 2" xfId="12208" xr:uid="{00000000-0005-0000-0000-00008E560000}"/>
    <cellStyle name="Migliaia 41 2 3 2 2" xfId="15703" xr:uid="{00000000-0005-0000-0000-00008F560000}"/>
    <cellStyle name="Migliaia 41 2 3 2 2 2" xfId="21049" xr:uid="{00000000-0005-0000-0000-000090560000}"/>
    <cellStyle name="Migliaia 41 2 3 2 2 3" xfId="26351" xr:uid="{00000000-0005-0000-0000-000091560000}"/>
    <cellStyle name="Migliaia 41 2 3 2 3" xfId="18398" xr:uid="{00000000-0005-0000-0000-000092560000}"/>
    <cellStyle name="Migliaia 41 2 3 2 4" xfId="23700" xr:uid="{00000000-0005-0000-0000-000093560000}"/>
    <cellStyle name="Migliaia 41 2 3 3" xfId="14340" xr:uid="{00000000-0005-0000-0000-000094560000}"/>
    <cellStyle name="Migliaia 41 2 3 3 2" xfId="20158" xr:uid="{00000000-0005-0000-0000-000095560000}"/>
    <cellStyle name="Migliaia 41 2 3 3 3" xfId="25460" xr:uid="{00000000-0005-0000-0000-000096560000}"/>
    <cellStyle name="Migliaia 41 2 3 4" xfId="17507" xr:uid="{00000000-0005-0000-0000-000097560000}"/>
    <cellStyle name="Migliaia 41 2 3 5" xfId="22809" xr:uid="{00000000-0005-0000-0000-000098560000}"/>
    <cellStyle name="Migliaia 41 2 4" xfId="3881" xr:uid="{00000000-0005-0000-0000-000099560000}"/>
    <cellStyle name="Migliaia 41 2 4 2" xfId="14341" xr:uid="{00000000-0005-0000-0000-00009A560000}"/>
    <cellStyle name="Migliaia 41 2 4 2 2" xfId="20159" xr:uid="{00000000-0005-0000-0000-00009B560000}"/>
    <cellStyle name="Migliaia 41 2 4 2 3" xfId="25461" xr:uid="{00000000-0005-0000-0000-00009C560000}"/>
    <cellStyle name="Migliaia 41 2 4 3" xfId="17508" xr:uid="{00000000-0005-0000-0000-00009D560000}"/>
    <cellStyle name="Migliaia 41 2 4 4" xfId="22810" xr:uid="{00000000-0005-0000-0000-00009E560000}"/>
    <cellStyle name="Migliaia 41 2 5" xfId="3882" xr:uid="{00000000-0005-0000-0000-00009F560000}"/>
    <cellStyle name="Migliaia 41 2 5 2" xfId="14342" xr:uid="{00000000-0005-0000-0000-0000A0560000}"/>
    <cellStyle name="Migliaia 41 2 5 2 2" xfId="20160" xr:uid="{00000000-0005-0000-0000-0000A1560000}"/>
    <cellStyle name="Migliaia 41 2 5 2 3" xfId="25462" xr:uid="{00000000-0005-0000-0000-0000A2560000}"/>
    <cellStyle name="Migliaia 41 2 5 3" xfId="17509" xr:uid="{00000000-0005-0000-0000-0000A3560000}"/>
    <cellStyle name="Migliaia 41 2 5 4" xfId="22811" xr:uid="{00000000-0005-0000-0000-0000A4560000}"/>
    <cellStyle name="Migliaia 41 2 6" xfId="3883" xr:uid="{00000000-0005-0000-0000-0000A5560000}"/>
    <cellStyle name="Migliaia 41 2 6 2" xfId="14343" xr:uid="{00000000-0005-0000-0000-0000A6560000}"/>
    <cellStyle name="Migliaia 41 2 6 2 2" xfId="20161" xr:uid="{00000000-0005-0000-0000-0000A7560000}"/>
    <cellStyle name="Migliaia 41 2 6 2 3" xfId="25463" xr:uid="{00000000-0005-0000-0000-0000A8560000}"/>
    <cellStyle name="Migliaia 41 2 6 3" xfId="17510" xr:uid="{00000000-0005-0000-0000-0000A9560000}"/>
    <cellStyle name="Migliaia 41 2 6 4" xfId="22812" xr:uid="{00000000-0005-0000-0000-0000AA560000}"/>
    <cellStyle name="Migliaia 41 2 7" xfId="3877" xr:uid="{00000000-0005-0000-0000-0000AB560000}"/>
    <cellStyle name="Migliaia 41 3" xfId="3884" xr:uid="{00000000-0005-0000-0000-0000AC560000}"/>
    <cellStyle name="Migliaia 41 3 2" xfId="3885" xr:uid="{00000000-0005-0000-0000-0000AD560000}"/>
    <cellStyle name="Migliaia 41 3 2 2" xfId="3886" xr:uid="{00000000-0005-0000-0000-0000AE560000}"/>
    <cellStyle name="Migliaia 41 3 2 2 2" xfId="3887" xr:uid="{00000000-0005-0000-0000-0000AF560000}"/>
    <cellStyle name="Migliaia 41 3 2 2 2 2" xfId="14344" xr:uid="{00000000-0005-0000-0000-0000B0560000}"/>
    <cellStyle name="Migliaia 41 3 2 2 2 2 2" xfId="20162" xr:uid="{00000000-0005-0000-0000-0000B1560000}"/>
    <cellStyle name="Migliaia 41 3 2 2 2 2 3" xfId="25464" xr:uid="{00000000-0005-0000-0000-0000B2560000}"/>
    <cellStyle name="Migliaia 41 3 2 2 2 3" xfId="17511" xr:uid="{00000000-0005-0000-0000-0000B3560000}"/>
    <cellStyle name="Migliaia 41 3 2 2 2 4" xfId="22813" xr:uid="{00000000-0005-0000-0000-0000B4560000}"/>
    <cellStyle name="Migliaia 41 3 2 3" xfId="3888" xr:uid="{00000000-0005-0000-0000-0000B5560000}"/>
    <cellStyle name="Migliaia 41 3 2 3 2" xfId="14345" xr:uid="{00000000-0005-0000-0000-0000B6560000}"/>
    <cellStyle name="Migliaia 41 3 2 3 2 2" xfId="20163" xr:uid="{00000000-0005-0000-0000-0000B7560000}"/>
    <cellStyle name="Migliaia 41 3 2 3 2 3" xfId="25465" xr:uid="{00000000-0005-0000-0000-0000B8560000}"/>
    <cellStyle name="Migliaia 41 3 2 3 3" xfId="17512" xr:uid="{00000000-0005-0000-0000-0000B9560000}"/>
    <cellStyle name="Migliaia 41 3 2 3 4" xfId="22814" xr:uid="{00000000-0005-0000-0000-0000BA560000}"/>
    <cellStyle name="Migliaia 41 3 2 4" xfId="3889" xr:uid="{00000000-0005-0000-0000-0000BB560000}"/>
    <cellStyle name="Migliaia 41 3 2 4 2" xfId="14346" xr:uid="{00000000-0005-0000-0000-0000BC560000}"/>
    <cellStyle name="Migliaia 41 3 2 4 2 2" xfId="20164" xr:uid="{00000000-0005-0000-0000-0000BD560000}"/>
    <cellStyle name="Migliaia 41 3 2 4 2 3" xfId="25466" xr:uid="{00000000-0005-0000-0000-0000BE560000}"/>
    <cellStyle name="Migliaia 41 3 2 4 3" xfId="17513" xr:uid="{00000000-0005-0000-0000-0000BF560000}"/>
    <cellStyle name="Migliaia 41 3 2 4 4" xfId="22815" xr:uid="{00000000-0005-0000-0000-0000C0560000}"/>
    <cellStyle name="Migliaia 41 3 2 5" xfId="3890" xr:uid="{00000000-0005-0000-0000-0000C1560000}"/>
    <cellStyle name="Migliaia 41 3 2 5 2" xfId="14347" xr:uid="{00000000-0005-0000-0000-0000C2560000}"/>
    <cellStyle name="Migliaia 41 3 2 5 2 2" xfId="20165" xr:uid="{00000000-0005-0000-0000-0000C3560000}"/>
    <cellStyle name="Migliaia 41 3 2 5 2 3" xfId="25467" xr:uid="{00000000-0005-0000-0000-0000C4560000}"/>
    <cellStyle name="Migliaia 41 3 2 5 3" xfId="17514" xr:uid="{00000000-0005-0000-0000-0000C5560000}"/>
    <cellStyle name="Migliaia 41 3 2 5 4" xfId="22816" xr:uid="{00000000-0005-0000-0000-0000C6560000}"/>
    <cellStyle name="Migliaia 41 3 2 6" xfId="3891" xr:uid="{00000000-0005-0000-0000-0000C7560000}"/>
    <cellStyle name="Migliaia 41 3 2 6 2" xfId="14348" xr:uid="{00000000-0005-0000-0000-0000C8560000}"/>
    <cellStyle name="Migliaia 41 3 2 6 2 2" xfId="20166" xr:uid="{00000000-0005-0000-0000-0000C9560000}"/>
    <cellStyle name="Migliaia 41 3 2 6 2 3" xfId="25468" xr:uid="{00000000-0005-0000-0000-0000CA560000}"/>
    <cellStyle name="Migliaia 41 3 2 6 3" xfId="17515" xr:uid="{00000000-0005-0000-0000-0000CB560000}"/>
    <cellStyle name="Migliaia 41 3 2 6 4" xfId="22817" xr:uid="{00000000-0005-0000-0000-0000CC560000}"/>
    <cellStyle name="Migliaia 41 3 3" xfId="3892" xr:uid="{00000000-0005-0000-0000-0000CD560000}"/>
    <cellStyle name="Migliaia 41 3 3 2" xfId="3893" xr:uid="{00000000-0005-0000-0000-0000CE560000}"/>
    <cellStyle name="Migliaia 41 3 3 2 2" xfId="14350" xr:uid="{00000000-0005-0000-0000-0000CF560000}"/>
    <cellStyle name="Migliaia 41 3 3 2 2 2" xfId="20168" xr:uid="{00000000-0005-0000-0000-0000D0560000}"/>
    <cellStyle name="Migliaia 41 3 3 2 2 3" xfId="25470" xr:uid="{00000000-0005-0000-0000-0000D1560000}"/>
    <cellStyle name="Migliaia 41 3 3 2 3" xfId="17517" xr:uid="{00000000-0005-0000-0000-0000D2560000}"/>
    <cellStyle name="Migliaia 41 3 3 2 4" xfId="22819" xr:uid="{00000000-0005-0000-0000-0000D3560000}"/>
    <cellStyle name="Migliaia 41 3 3 3" xfId="3894" xr:uid="{00000000-0005-0000-0000-0000D4560000}"/>
    <cellStyle name="Migliaia 41 3 3 3 2" xfId="14351" xr:uid="{00000000-0005-0000-0000-0000D5560000}"/>
    <cellStyle name="Migliaia 41 3 3 3 2 2" xfId="20169" xr:uid="{00000000-0005-0000-0000-0000D6560000}"/>
    <cellStyle name="Migliaia 41 3 3 3 2 3" xfId="25471" xr:uid="{00000000-0005-0000-0000-0000D7560000}"/>
    <cellStyle name="Migliaia 41 3 3 3 3" xfId="17518" xr:uid="{00000000-0005-0000-0000-0000D8560000}"/>
    <cellStyle name="Migliaia 41 3 3 3 4" xfId="22820" xr:uid="{00000000-0005-0000-0000-0000D9560000}"/>
    <cellStyle name="Migliaia 41 3 3 4" xfId="3895" xr:uid="{00000000-0005-0000-0000-0000DA560000}"/>
    <cellStyle name="Migliaia 41 3 3 4 2" xfId="14352" xr:uid="{00000000-0005-0000-0000-0000DB560000}"/>
    <cellStyle name="Migliaia 41 3 3 4 2 2" xfId="20170" xr:uid="{00000000-0005-0000-0000-0000DC560000}"/>
    <cellStyle name="Migliaia 41 3 3 4 2 3" xfId="25472" xr:uid="{00000000-0005-0000-0000-0000DD560000}"/>
    <cellStyle name="Migliaia 41 3 3 4 3" xfId="17519" xr:uid="{00000000-0005-0000-0000-0000DE560000}"/>
    <cellStyle name="Migliaia 41 3 3 4 4" xfId="22821" xr:uid="{00000000-0005-0000-0000-0000DF560000}"/>
    <cellStyle name="Migliaia 41 3 3 5" xfId="3896" xr:uid="{00000000-0005-0000-0000-0000E0560000}"/>
    <cellStyle name="Migliaia 41 3 3 5 2" xfId="14353" xr:uid="{00000000-0005-0000-0000-0000E1560000}"/>
    <cellStyle name="Migliaia 41 3 3 5 2 2" xfId="20171" xr:uid="{00000000-0005-0000-0000-0000E2560000}"/>
    <cellStyle name="Migliaia 41 3 3 5 2 3" xfId="25473" xr:uid="{00000000-0005-0000-0000-0000E3560000}"/>
    <cellStyle name="Migliaia 41 3 3 5 3" xfId="17520" xr:uid="{00000000-0005-0000-0000-0000E4560000}"/>
    <cellStyle name="Migliaia 41 3 3 5 4" xfId="22822" xr:uid="{00000000-0005-0000-0000-0000E5560000}"/>
    <cellStyle name="Migliaia 41 3 3 6" xfId="14349" xr:uid="{00000000-0005-0000-0000-0000E6560000}"/>
    <cellStyle name="Migliaia 41 3 3 6 2" xfId="20167" xr:uid="{00000000-0005-0000-0000-0000E7560000}"/>
    <cellStyle name="Migliaia 41 3 3 6 3" xfId="25469" xr:uid="{00000000-0005-0000-0000-0000E8560000}"/>
    <cellStyle name="Migliaia 41 3 3 7" xfId="17516" xr:uid="{00000000-0005-0000-0000-0000E9560000}"/>
    <cellStyle name="Migliaia 41 3 3 8" xfId="22818" xr:uid="{00000000-0005-0000-0000-0000EA560000}"/>
    <cellStyle name="Migliaia 41 3 4" xfId="3897" xr:uid="{00000000-0005-0000-0000-0000EB560000}"/>
    <cellStyle name="Migliaia 41 3 4 2" xfId="12209" xr:uid="{00000000-0005-0000-0000-0000EC560000}"/>
    <cellStyle name="Migliaia 41 3 4 3" xfId="12210" xr:uid="{00000000-0005-0000-0000-0000ED560000}"/>
    <cellStyle name="Migliaia 41 3 4 3 2" xfId="15704" xr:uid="{00000000-0005-0000-0000-0000EE560000}"/>
    <cellStyle name="Migliaia 41 3 4 3 2 2" xfId="21050" xr:uid="{00000000-0005-0000-0000-0000EF560000}"/>
    <cellStyle name="Migliaia 41 3 4 3 2 3" xfId="26352" xr:uid="{00000000-0005-0000-0000-0000F0560000}"/>
    <cellStyle name="Migliaia 41 3 4 3 3" xfId="18399" xr:uid="{00000000-0005-0000-0000-0000F1560000}"/>
    <cellStyle name="Migliaia 41 3 4 3 4" xfId="23701" xr:uid="{00000000-0005-0000-0000-0000F2560000}"/>
    <cellStyle name="Migliaia 41 3 4 4" xfId="14354" xr:uid="{00000000-0005-0000-0000-0000F3560000}"/>
    <cellStyle name="Migliaia 41 3 4 4 2" xfId="20172" xr:uid="{00000000-0005-0000-0000-0000F4560000}"/>
    <cellStyle name="Migliaia 41 3 4 4 3" xfId="25474" xr:uid="{00000000-0005-0000-0000-0000F5560000}"/>
    <cellStyle name="Migliaia 41 3 4 5" xfId="17521" xr:uid="{00000000-0005-0000-0000-0000F6560000}"/>
    <cellStyle name="Migliaia 41 3 4 6" xfId="22823" xr:uid="{00000000-0005-0000-0000-0000F7560000}"/>
    <cellStyle name="Migliaia 41 3 5" xfId="3898" xr:uid="{00000000-0005-0000-0000-0000F8560000}"/>
    <cellStyle name="Migliaia 41 3 5 2" xfId="12211" xr:uid="{00000000-0005-0000-0000-0000F9560000}"/>
    <cellStyle name="Migliaia 41 3 5 2 2" xfId="15705" xr:uid="{00000000-0005-0000-0000-0000FA560000}"/>
    <cellStyle name="Migliaia 41 3 5 2 2 2" xfId="21051" xr:uid="{00000000-0005-0000-0000-0000FB560000}"/>
    <cellStyle name="Migliaia 41 3 5 2 2 3" xfId="26353" xr:uid="{00000000-0005-0000-0000-0000FC560000}"/>
    <cellStyle name="Migliaia 41 3 5 2 3" xfId="18400" xr:uid="{00000000-0005-0000-0000-0000FD560000}"/>
    <cellStyle name="Migliaia 41 3 5 2 4" xfId="23702" xr:uid="{00000000-0005-0000-0000-0000FE560000}"/>
    <cellStyle name="Migliaia 41 3 5 3" xfId="14355" xr:uid="{00000000-0005-0000-0000-0000FF560000}"/>
    <cellStyle name="Migliaia 41 3 5 3 2" xfId="20173" xr:uid="{00000000-0005-0000-0000-000000570000}"/>
    <cellStyle name="Migliaia 41 3 5 3 3" xfId="25475" xr:uid="{00000000-0005-0000-0000-000001570000}"/>
    <cellStyle name="Migliaia 41 3 5 4" xfId="17522" xr:uid="{00000000-0005-0000-0000-000002570000}"/>
    <cellStyle name="Migliaia 41 3 5 5" xfId="22824" xr:uid="{00000000-0005-0000-0000-000003570000}"/>
    <cellStyle name="Migliaia 41 3 6" xfId="3899" xr:uid="{00000000-0005-0000-0000-000004570000}"/>
    <cellStyle name="Migliaia 41 3 6 2" xfId="14356" xr:uid="{00000000-0005-0000-0000-000005570000}"/>
    <cellStyle name="Migliaia 41 3 6 2 2" xfId="20174" xr:uid="{00000000-0005-0000-0000-000006570000}"/>
    <cellStyle name="Migliaia 41 3 6 2 3" xfId="25476" xr:uid="{00000000-0005-0000-0000-000007570000}"/>
    <cellStyle name="Migliaia 41 3 6 3" xfId="17523" xr:uid="{00000000-0005-0000-0000-000008570000}"/>
    <cellStyle name="Migliaia 41 3 6 4" xfId="22825" xr:uid="{00000000-0005-0000-0000-000009570000}"/>
    <cellStyle name="Migliaia 41 3 7" xfId="3900" xr:uid="{00000000-0005-0000-0000-00000A570000}"/>
    <cellStyle name="Migliaia 41 3 7 2" xfId="14357" xr:uid="{00000000-0005-0000-0000-00000B570000}"/>
    <cellStyle name="Migliaia 41 3 7 2 2" xfId="20175" xr:uid="{00000000-0005-0000-0000-00000C570000}"/>
    <cellStyle name="Migliaia 41 3 7 2 3" xfId="25477" xr:uid="{00000000-0005-0000-0000-00000D570000}"/>
    <cellStyle name="Migliaia 41 3 7 3" xfId="17524" xr:uid="{00000000-0005-0000-0000-00000E570000}"/>
    <cellStyle name="Migliaia 41 3 7 4" xfId="22826" xr:uid="{00000000-0005-0000-0000-00000F570000}"/>
    <cellStyle name="Migliaia 41 3 8" xfId="3901" xr:uid="{00000000-0005-0000-0000-000010570000}"/>
    <cellStyle name="Migliaia 41 3 8 2" xfId="14358" xr:uid="{00000000-0005-0000-0000-000011570000}"/>
    <cellStyle name="Migliaia 41 3 8 2 2" xfId="20176" xr:uid="{00000000-0005-0000-0000-000012570000}"/>
    <cellStyle name="Migliaia 41 3 8 2 3" xfId="25478" xr:uid="{00000000-0005-0000-0000-000013570000}"/>
    <cellStyle name="Migliaia 41 3 8 3" xfId="17525" xr:uid="{00000000-0005-0000-0000-000014570000}"/>
    <cellStyle name="Migliaia 41 3 8 4" xfId="22827" xr:uid="{00000000-0005-0000-0000-000015570000}"/>
    <cellStyle name="Migliaia 41 4" xfId="3902" xr:uid="{00000000-0005-0000-0000-000016570000}"/>
    <cellStyle name="Migliaia 41 4 2" xfId="3903" xr:uid="{00000000-0005-0000-0000-000017570000}"/>
    <cellStyle name="Migliaia 41 4 2 2" xfId="3904" xr:uid="{00000000-0005-0000-0000-000018570000}"/>
    <cellStyle name="Migliaia 41 4 2 2 2" xfId="14359" xr:uid="{00000000-0005-0000-0000-000019570000}"/>
    <cellStyle name="Migliaia 41 4 2 2 2 2" xfId="20177" xr:uid="{00000000-0005-0000-0000-00001A570000}"/>
    <cellStyle name="Migliaia 41 4 2 2 2 3" xfId="25479" xr:uid="{00000000-0005-0000-0000-00001B570000}"/>
    <cellStyle name="Migliaia 41 4 2 2 3" xfId="17526" xr:uid="{00000000-0005-0000-0000-00001C570000}"/>
    <cellStyle name="Migliaia 41 4 2 2 4" xfId="22828" xr:uid="{00000000-0005-0000-0000-00001D570000}"/>
    <cellStyle name="Migliaia 41 4 2 3" xfId="3905" xr:uid="{00000000-0005-0000-0000-00001E570000}"/>
    <cellStyle name="Migliaia 41 4 2 3 2" xfId="14360" xr:uid="{00000000-0005-0000-0000-00001F570000}"/>
    <cellStyle name="Migliaia 41 4 2 3 2 2" xfId="20178" xr:uid="{00000000-0005-0000-0000-000020570000}"/>
    <cellStyle name="Migliaia 41 4 2 3 2 3" xfId="25480" xr:uid="{00000000-0005-0000-0000-000021570000}"/>
    <cellStyle name="Migliaia 41 4 2 3 3" xfId="17527" xr:uid="{00000000-0005-0000-0000-000022570000}"/>
    <cellStyle name="Migliaia 41 4 2 3 4" xfId="22829" xr:uid="{00000000-0005-0000-0000-000023570000}"/>
    <cellStyle name="Migliaia 41 4 3" xfId="3906" xr:uid="{00000000-0005-0000-0000-000024570000}"/>
    <cellStyle name="Migliaia 41 4 3 2" xfId="14361" xr:uid="{00000000-0005-0000-0000-000025570000}"/>
    <cellStyle name="Migliaia 41 4 3 2 2" xfId="20179" xr:uid="{00000000-0005-0000-0000-000026570000}"/>
    <cellStyle name="Migliaia 41 4 3 2 3" xfId="25481" xr:uid="{00000000-0005-0000-0000-000027570000}"/>
    <cellStyle name="Migliaia 41 4 3 3" xfId="17528" xr:uid="{00000000-0005-0000-0000-000028570000}"/>
    <cellStyle name="Migliaia 41 4 3 4" xfId="22830" xr:uid="{00000000-0005-0000-0000-000029570000}"/>
    <cellStyle name="Migliaia 41 4 4" xfId="3907" xr:uid="{00000000-0005-0000-0000-00002A570000}"/>
    <cellStyle name="Migliaia 41 4 4 2" xfId="14362" xr:uid="{00000000-0005-0000-0000-00002B570000}"/>
    <cellStyle name="Migliaia 41 4 4 2 2" xfId="20180" xr:uid="{00000000-0005-0000-0000-00002C570000}"/>
    <cellStyle name="Migliaia 41 4 4 2 3" xfId="25482" xr:uid="{00000000-0005-0000-0000-00002D570000}"/>
    <cellStyle name="Migliaia 41 4 4 3" xfId="17529" xr:uid="{00000000-0005-0000-0000-00002E570000}"/>
    <cellStyle name="Migliaia 41 4 4 4" xfId="22831" xr:uid="{00000000-0005-0000-0000-00002F570000}"/>
    <cellStyle name="Migliaia 41 4 5" xfId="3908" xr:uid="{00000000-0005-0000-0000-000030570000}"/>
    <cellStyle name="Migliaia 41 4 5 2" xfId="14363" xr:uid="{00000000-0005-0000-0000-000031570000}"/>
    <cellStyle name="Migliaia 41 4 5 2 2" xfId="20181" xr:uid="{00000000-0005-0000-0000-000032570000}"/>
    <cellStyle name="Migliaia 41 4 5 2 3" xfId="25483" xr:uid="{00000000-0005-0000-0000-000033570000}"/>
    <cellStyle name="Migliaia 41 4 5 3" xfId="17530" xr:uid="{00000000-0005-0000-0000-000034570000}"/>
    <cellStyle name="Migliaia 41 4 5 4" xfId="22832" xr:uid="{00000000-0005-0000-0000-000035570000}"/>
    <cellStyle name="Migliaia 41 4 6" xfId="3909" xr:uid="{00000000-0005-0000-0000-000036570000}"/>
    <cellStyle name="Migliaia 41 4 6 2" xfId="14364" xr:uid="{00000000-0005-0000-0000-000037570000}"/>
    <cellStyle name="Migliaia 41 4 6 2 2" xfId="20182" xr:uid="{00000000-0005-0000-0000-000038570000}"/>
    <cellStyle name="Migliaia 41 4 6 2 3" xfId="25484" xr:uid="{00000000-0005-0000-0000-000039570000}"/>
    <cellStyle name="Migliaia 41 4 6 3" xfId="17531" xr:uid="{00000000-0005-0000-0000-00003A570000}"/>
    <cellStyle name="Migliaia 41 4 6 4" xfId="22833" xr:uid="{00000000-0005-0000-0000-00003B570000}"/>
    <cellStyle name="Migliaia 41 4 7" xfId="3910" xr:uid="{00000000-0005-0000-0000-00003C570000}"/>
    <cellStyle name="Migliaia 41 4 7 2" xfId="14365" xr:uid="{00000000-0005-0000-0000-00003D570000}"/>
    <cellStyle name="Migliaia 41 4 7 2 2" xfId="20183" xr:uid="{00000000-0005-0000-0000-00003E570000}"/>
    <cellStyle name="Migliaia 41 4 7 2 3" xfId="25485" xr:uid="{00000000-0005-0000-0000-00003F570000}"/>
    <cellStyle name="Migliaia 41 4 7 3" xfId="17532" xr:uid="{00000000-0005-0000-0000-000040570000}"/>
    <cellStyle name="Migliaia 41 4 7 4" xfId="22834" xr:uid="{00000000-0005-0000-0000-000041570000}"/>
    <cellStyle name="Migliaia 41 5" xfId="3911" xr:uid="{00000000-0005-0000-0000-000042570000}"/>
    <cellStyle name="Migliaia 41 5 2" xfId="3912" xr:uid="{00000000-0005-0000-0000-000043570000}"/>
    <cellStyle name="Migliaia 41 5 2 2" xfId="14366" xr:uid="{00000000-0005-0000-0000-000044570000}"/>
    <cellStyle name="Migliaia 41 5 2 2 2" xfId="20184" xr:uid="{00000000-0005-0000-0000-000045570000}"/>
    <cellStyle name="Migliaia 41 5 2 2 3" xfId="25486" xr:uid="{00000000-0005-0000-0000-000046570000}"/>
    <cellStyle name="Migliaia 41 5 2 3" xfId="17533" xr:uid="{00000000-0005-0000-0000-000047570000}"/>
    <cellStyle name="Migliaia 41 5 2 4" xfId="22835" xr:uid="{00000000-0005-0000-0000-000048570000}"/>
    <cellStyle name="Migliaia 41 5 3" xfId="3913" xr:uid="{00000000-0005-0000-0000-000049570000}"/>
    <cellStyle name="Migliaia 41 5 3 2" xfId="14367" xr:uid="{00000000-0005-0000-0000-00004A570000}"/>
    <cellStyle name="Migliaia 41 5 3 2 2" xfId="20185" xr:uid="{00000000-0005-0000-0000-00004B570000}"/>
    <cellStyle name="Migliaia 41 5 3 2 3" xfId="25487" xr:uid="{00000000-0005-0000-0000-00004C570000}"/>
    <cellStyle name="Migliaia 41 5 3 3" xfId="17534" xr:uid="{00000000-0005-0000-0000-00004D570000}"/>
    <cellStyle name="Migliaia 41 5 3 4" xfId="22836" xr:uid="{00000000-0005-0000-0000-00004E570000}"/>
    <cellStyle name="Migliaia 41 5 4" xfId="3914" xr:uid="{00000000-0005-0000-0000-00004F570000}"/>
    <cellStyle name="Migliaia 41 5 4 2" xfId="14368" xr:uid="{00000000-0005-0000-0000-000050570000}"/>
    <cellStyle name="Migliaia 41 5 4 2 2" xfId="20186" xr:uid="{00000000-0005-0000-0000-000051570000}"/>
    <cellStyle name="Migliaia 41 5 4 2 3" xfId="25488" xr:uid="{00000000-0005-0000-0000-000052570000}"/>
    <cellStyle name="Migliaia 41 5 4 3" xfId="17535" xr:uid="{00000000-0005-0000-0000-000053570000}"/>
    <cellStyle name="Migliaia 41 5 4 4" xfId="22837" xr:uid="{00000000-0005-0000-0000-000054570000}"/>
    <cellStyle name="Migliaia 41 5 5" xfId="3915" xr:uid="{00000000-0005-0000-0000-000055570000}"/>
    <cellStyle name="Migliaia 41 5 5 2" xfId="14369" xr:uid="{00000000-0005-0000-0000-000056570000}"/>
    <cellStyle name="Migliaia 41 5 5 2 2" xfId="20187" xr:uid="{00000000-0005-0000-0000-000057570000}"/>
    <cellStyle name="Migliaia 41 5 5 2 3" xfId="25489" xr:uid="{00000000-0005-0000-0000-000058570000}"/>
    <cellStyle name="Migliaia 41 5 5 3" xfId="17536" xr:uid="{00000000-0005-0000-0000-000059570000}"/>
    <cellStyle name="Migliaia 41 5 5 4" xfId="22838" xr:uid="{00000000-0005-0000-0000-00005A570000}"/>
    <cellStyle name="Migliaia 41 5 6" xfId="3916" xr:uid="{00000000-0005-0000-0000-00005B570000}"/>
    <cellStyle name="Migliaia 41 5 6 2" xfId="14370" xr:uid="{00000000-0005-0000-0000-00005C570000}"/>
    <cellStyle name="Migliaia 41 5 6 2 2" xfId="20188" xr:uid="{00000000-0005-0000-0000-00005D570000}"/>
    <cellStyle name="Migliaia 41 5 6 2 3" xfId="25490" xr:uid="{00000000-0005-0000-0000-00005E570000}"/>
    <cellStyle name="Migliaia 41 5 6 3" xfId="17537" xr:uid="{00000000-0005-0000-0000-00005F570000}"/>
    <cellStyle name="Migliaia 41 5 6 4" xfId="22839" xr:uid="{00000000-0005-0000-0000-000060570000}"/>
    <cellStyle name="Migliaia 41 6" xfId="3917" xr:uid="{00000000-0005-0000-0000-000061570000}"/>
    <cellStyle name="Migliaia 41 6 2" xfId="12212" xr:uid="{00000000-0005-0000-0000-000062570000}"/>
    <cellStyle name="Migliaia 41 6 3" xfId="12213" xr:uid="{00000000-0005-0000-0000-000063570000}"/>
    <cellStyle name="Migliaia 41 6 3 2" xfId="15706" xr:uid="{00000000-0005-0000-0000-000064570000}"/>
    <cellStyle name="Migliaia 41 6 3 2 2" xfId="21052" xr:uid="{00000000-0005-0000-0000-000065570000}"/>
    <cellStyle name="Migliaia 41 6 3 2 3" xfId="26354" xr:uid="{00000000-0005-0000-0000-000066570000}"/>
    <cellStyle name="Migliaia 41 6 3 3" xfId="18401" xr:uid="{00000000-0005-0000-0000-000067570000}"/>
    <cellStyle name="Migliaia 41 6 3 4" xfId="23703" xr:uid="{00000000-0005-0000-0000-000068570000}"/>
    <cellStyle name="Migliaia 41 6 4" xfId="14371" xr:uid="{00000000-0005-0000-0000-000069570000}"/>
    <cellStyle name="Migliaia 41 6 4 2" xfId="20189" xr:uid="{00000000-0005-0000-0000-00006A570000}"/>
    <cellStyle name="Migliaia 41 6 4 3" xfId="25491" xr:uid="{00000000-0005-0000-0000-00006B570000}"/>
    <cellStyle name="Migliaia 41 6 5" xfId="17538" xr:uid="{00000000-0005-0000-0000-00006C570000}"/>
    <cellStyle name="Migliaia 41 6 6" xfId="22840" xr:uid="{00000000-0005-0000-0000-00006D570000}"/>
    <cellStyle name="Migliaia 41 7" xfId="3918" xr:uid="{00000000-0005-0000-0000-00006E570000}"/>
    <cellStyle name="Migliaia 41 7 2" xfId="12214" xr:uid="{00000000-0005-0000-0000-00006F570000}"/>
    <cellStyle name="Migliaia 41 7 2 2" xfId="15707" xr:uid="{00000000-0005-0000-0000-000070570000}"/>
    <cellStyle name="Migliaia 41 7 2 2 2" xfId="21053" xr:uid="{00000000-0005-0000-0000-000071570000}"/>
    <cellStyle name="Migliaia 41 7 2 2 3" xfId="26355" xr:uid="{00000000-0005-0000-0000-000072570000}"/>
    <cellStyle name="Migliaia 41 7 2 3" xfId="18402" xr:uid="{00000000-0005-0000-0000-000073570000}"/>
    <cellStyle name="Migliaia 41 7 2 4" xfId="23704" xr:uid="{00000000-0005-0000-0000-000074570000}"/>
    <cellStyle name="Migliaia 41 7 3" xfId="14372" xr:uid="{00000000-0005-0000-0000-000075570000}"/>
    <cellStyle name="Migliaia 41 7 3 2" xfId="20190" xr:uid="{00000000-0005-0000-0000-000076570000}"/>
    <cellStyle name="Migliaia 41 7 3 3" xfId="25492" xr:uid="{00000000-0005-0000-0000-000077570000}"/>
    <cellStyle name="Migliaia 41 7 4" xfId="17539" xr:uid="{00000000-0005-0000-0000-000078570000}"/>
    <cellStyle name="Migliaia 41 7 5" xfId="22841" xr:uid="{00000000-0005-0000-0000-000079570000}"/>
    <cellStyle name="Migliaia 41 8" xfId="3919" xr:uid="{00000000-0005-0000-0000-00007A570000}"/>
    <cellStyle name="Migliaia 41 8 2" xfId="12215" xr:uid="{00000000-0005-0000-0000-00007B570000}"/>
    <cellStyle name="Migliaia 41 8 2 2" xfId="15708" xr:uid="{00000000-0005-0000-0000-00007C570000}"/>
    <cellStyle name="Migliaia 41 8 2 2 2" xfId="21054" xr:uid="{00000000-0005-0000-0000-00007D570000}"/>
    <cellStyle name="Migliaia 41 8 2 2 3" xfId="26356" xr:uid="{00000000-0005-0000-0000-00007E570000}"/>
    <cellStyle name="Migliaia 41 8 2 3" xfId="18403" xr:uid="{00000000-0005-0000-0000-00007F570000}"/>
    <cellStyle name="Migliaia 41 8 2 4" xfId="23705" xr:uid="{00000000-0005-0000-0000-000080570000}"/>
    <cellStyle name="Migliaia 41 8 3" xfId="14373" xr:uid="{00000000-0005-0000-0000-000081570000}"/>
    <cellStyle name="Migliaia 41 8 3 2" xfId="20191" xr:uid="{00000000-0005-0000-0000-000082570000}"/>
    <cellStyle name="Migliaia 41 8 3 3" xfId="25493" xr:uid="{00000000-0005-0000-0000-000083570000}"/>
    <cellStyle name="Migliaia 41 8 4" xfId="17540" xr:uid="{00000000-0005-0000-0000-000084570000}"/>
    <cellStyle name="Migliaia 41 8 5" xfId="22842" xr:uid="{00000000-0005-0000-0000-000085570000}"/>
    <cellStyle name="Migliaia 41 9" xfId="3920" xr:uid="{00000000-0005-0000-0000-000086570000}"/>
    <cellStyle name="Migliaia 41 9 2" xfId="14374" xr:uid="{00000000-0005-0000-0000-000087570000}"/>
    <cellStyle name="Migliaia 41 9 2 2" xfId="20192" xr:uid="{00000000-0005-0000-0000-000088570000}"/>
    <cellStyle name="Migliaia 41 9 2 3" xfId="25494" xr:uid="{00000000-0005-0000-0000-000089570000}"/>
    <cellStyle name="Migliaia 41 9 3" xfId="17541" xr:uid="{00000000-0005-0000-0000-00008A570000}"/>
    <cellStyle name="Migliaia 41 9 4" xfId="22843" xr:uid="{00000000-0005-0000-0000-00008B570000}"/>
    <cellStyle name="Migliaia 42" xfId="319" xr:uid="{00000000-0005-0000-0000-00008C570000}"/>
    <cellStyle name="Migliaia 42 10" xfId="14375" xr:uid="{00000000-0005-0000-0000-00008D570000}"/>
    <cellStyle name="Migliaia 42 10 2" xfId="20193" xr:uid="{00000000-0005-0000-0000-00008E570000}"/>
    <cellStyle name="Migliaia 42 10 3" xfId="25495" xr:uid="{00000000-0005-0000-0000-00008F570000}"/>
    <cellStyle name="Migliaia 42 11" xfId="17542" xr:uid="{00000000-0005-0000-0000-000090570000}"/>
    <cellStyle name="Migliaia 42 12" xfId="22844" xr:uid="{00000000-0005-0000-0000-000091570000}"/>
    <cellStyle name="Migliaia 42 13" xfId="3921" xr:uid="{00000000-0005-0000-0000-000092570000}"/>
    <cellStyle name="Migliaia 42 2" xfId="320" xr:uid="{00000000-0005-0000-0000-000093570000}"/>
    <cellStyle name="Migliaia 42 2 2" xfId="3923" xr:uid="{00000000-0005-0000-0000-000094570000}"/>
    <cellStyle name="Migliaia 42 2 2 2" xfId="3924" xr:uid="{00000000-0005-0000-0000-000095570000}"/>
    <cellStyle name="Migliaia 42 2 2 2 2" xfId="14376" xr:uid="{00000000-0005-0000-0000-000096570000}"/>
    <cellStyle name="Migliaia 42 2 2 2 2 2" xfId="20194" xr:uid="{00000000-0005-0000-0000-000097570000}"/>
    <cellStyle name="Migliaia 42 2 2 2 2 3" xfId="25496" xr:uid="{00000000-0005-0000-0000-000098570000}"/>
    <cellStyle name="Migliaia 42 2 2 2 3" xfId="17543" xr:uid="{00000000-0005-0000-0000-000099570000}"/>
    <cellStyle name="Migliaia 42 2 2 2 4" xfId="22845" xr:uid="{00000000-0005-0000-0000-00009A570000}"/>
    <cellStyle name="Migliaia 42 2 2 3" xfId="12216" xr:uid="{00000000-0005-0000-0000-00009B570000}"/>
    <cellStyle name="Migliaia 42 2 2 3 2" xfId="15709" xr:uid="{00000000-0005-0000-0000-00009C570000}"/>
    <cellStyle name="Migliaia 42 2 2 3 2 2" xfId="21055" xr:uid="{00000000-0005-0000-0000-00009D570000}"/>
    <cellStyle name="Migliaia 42 2 2 3 2 3" xfId="26357" xr:uid="{00000000-0005-0000-0000-00009E570000}"/>
    <cellStyle name="Migliaia 42 2 2 3 3" xfId="18404" xr:uid="{00000000-0005-0000-0000-00009F570000}"/>
    <cellStyle name="Migliaia 42 2 2 3 4" xfId="23706" xr:uid="{00000000-0005-0000-0000-0000A0570000}"/>
    <cellStyle name="Migliaia 42 2 3" xfId="3925" xr:uid="{00000000-0005-0000-0000-0000A1570000}"/>
    <cellStyle name="Migliaia 42 2 3 2" xfId="12217" xr:uid="{00000000-0005-0000-0000-0000A2570000}"/>
    <cellStyle name="Migliaia 42 2 3 2 2" xfId="15710" xr:uid="{00000000-0005-0000-0000-0000A3570000}"/>
    <cellStyle name="Migliaia 42 2 3 2 2 2" xfId="21056" xr:uid="{00000000-0005-0000-0000-0000A4570000}"/>
    <cellStyle name="Migliaia 42 2 3 2 2 3" xfId="26358" xr:uid="{00000000-0005-0000-0000-0000A5570000}"/>
    <cellStyle name="Migliaia 42 2 3 2 3" xfId="18405" xr:uid="{00000000-0005-0000-0000-0000A6570000}"/>
    <cellStyle name="Migliaia 42 2 3 2 4" xfId="23707" xr:uid="{00000000-0005-0000-0000-0000A7570000}"/>
    <cellStyle name="Migliaia 42 2 3 3" xfId="14377" xr:uid="{00000000-0005-0000-0000-0000A8570000}"/>
    <cellStyle name="Migliaia 42 2 3 3 2" xfId="20195" xr:uid="{00000000-0005-0000-0000-0000A9570000}"/>
    <cellStyle name="Migliaia 42 2 3 3 3" xfId="25497" xr:uid="{00000000-0005-0000-0000-0000AA570000}"/>
    <cellStyle name="Migliaia 42 2 3 4" xfId="17544" xr:uid="{00000000-0005-0000-0000-0000AB570000}"/>
    <cellStyle name="Migliaia 42 2 3 5" xfId="22846" xr:uid="{00000000-0005-0000-0000-0000AC570000}"/>
    <cellStyle name="Migliaia 42 2 4" xfId="3926" xr:uid="{00000000-0005-0000-0000-0000AD570000}"/>
    <cellStyle name="Migliaia 42 2 4 2" xfId="14378" xr:uid="{00000000-0005-0000-0000-0000AE570000}"/>
    <cellStyle name="Migliaia 42 2 4 2 2" xfId="20196" xr:uid="{00000000-0005-0000-0000-0000AF570000}"/>
    <cellStyle name="Migliaia 42 2 4 2 3" xfId="25498" xr:uid="{00000000-0005-0000-0000-0000B0570000}"/>
    <cellStyle name="Migliaia 42 2 4 3" xfId="17545" xr:uid="{00000000-0005-0000-0000-0000B1570000}"/>
    <cellStyle name="Migliaia 42 2 4 4" xfId="22847" xr:uid="{00000000-0005-0000-0000-0000B2570000}"/>
    <cellStyle name="Migliaia 42 2 5" xfId="3927" xr:uid="{00000000-0005-0000-0000-0000B3570000}"/>
    <cellStyle name="Migliaia 42 2 5 2" xfId="14379" xr:uid="{00000000-0005-0000-0000-0000B4570000}"/>
    <cellStyle name="Migliaia 42 2 5 2 2" xfId="20197" xr:uid="{00000000-0005-0000-0000-0000B5570000}"/>
    <cellStyle name="Migliaia 42 2 5 2 3" xfId="25499" xr:uid="{00000000-0005-0000-0000-0000B6570000}"/>
    <cellStyle name="Migliaia 42 2 5 3" xfId="17546" xr:uid="{00000000-0005-0000-0000-0000B7570000}"/>
    <cellStyle name="Migliaia 42 2 5 4" xfId="22848" xr:uid="{00000000-0005-0000-0000-0000B8570000}"/>
    <cellStyle name="Migliaia 42 2 6" xfId="3928" xr:uid="{00000000-0005-0000-0000-0000B9570000}"/>
    <cellStyle name="Migliaia 42 2 6 2" xfId="14380" xr:uid="{00000000-0005-0000-0000-0000BA570000}"/>
    <cellStyle name="Migliaia 42 2 6 2 2" xfId="20198" xr:uid="{00000000-0005-0000-0000-0000BB570000}"/>
    <cellStyle name="Migliaia 42 2 6 2 3" xfId="25500" xr:uid="{00000000-0005-0000-0000-0000BC570000}"/>
    <cellStyle name="Migliaia 42 2 6 3" xfId="17547" xr:uid="{00000000-0005-0000-0000-0000BD570000}"/>
    <cellStyle name="Migliaia 42 2 6 4" xfId="22849" xr:uid="{00000000-0005-0000-0000-0000BE570000}"/>
    <cellStyle name="Migliaia 42 2 7" xfId="3922" xr:uid="{00000000-0005-0000-0000-0000BF570000}"/>
    <cellStyle name="Migliaia 42 3" xfId="3929" xr:uid="{00000000-0005-0000-0000-0000C0570000}"/>
    <cellStyle name="Migliaia 42 3 2" xfId="3930" xr:uid="{00000000-0005-0000-0000-0000C1570000}"/>
    <cellStyle name="Migliaia 42 3 2 2" xfId="3931" xr:uid="{00000000-0005-0000-0000-0000C2570000}"/>
    <cellStyle name="Migliaia 42 3 2 2 2" xfId="3932" xr:uid="{00000000-0005-0000-0000-0000C3570000}"/>
    <cellStyle name="Migliaia 42 3 2 2 2 2" xfId="14381" xr:uid="{00000000-0005-0000-0000-0000C4570000}"/>
    <cellStyle name="Migliaia 42 3 2 2 2 2 2" xfId="20199" xr:uid="{00000000-0005-0000-0000-0000C5570000}"/>
    <cellStyle name="Migliaia 42 3 2 2 2 2 3" xfId="25501" xr:uid="{00000000-0005-0000-0000-0000C6570000}"/>
    <cellStyle name="Migliaia 42 3 2 2 2 3" xfId="17548" xr:uid="{00000000-0005-0000-0000-0000C7570000}"/>
    <cellStyle name="Migliaia 42 3 2 2 2 4" xfId="22850" xr:uid="{00000000-0005-0000-0000-0000C8570000}"/>
    <cellStyle name="Migliaia 42 3 2 3" xfId="3933" xr:uid="{00000000-0005-0000-0000-0000C9570000}"/>
    <cellStyle name="Migliaia 42 3 2 3 2" xfId="14382" xr:uid="{00000000-0005-0000-0000-0000CA570000}"/>
    <cellStyle name="Migliaia 42 3 2 3 2 2" xfId="20200" xr:uid="{00000000-0005-0000-0000-0000CB570000}"/>
    <cellStyle name="Migliaia 42 3 2 3 2 3" xfId="25502" xr:uid="{00000000-0005-0000-0000-0000CC570000}"/>
    <cellStyle name="Migliaia 42 3 2 3 3" xfId="17549" xr:uid="{00000000-0005-0000-0000-0000CD570000}"/>
    <cellStyle name="Migliaia 42 3 2 3 4" xfId="22851" xr:uid="{00000000-0005-0000-0000-0000CE570000}"/>
    <cellStyle name="Migliaia 42 3 2 4" xfId="3934" xr:uid="{00000000-0005-0000-0000-0000CF570000}"/>
    <cellStyle name="Migliaia 42 3 2 4 2" xfId="14383" xr:uid="{00000000-0005-0000-0000-0000D0570000}"/>
    <cellStyle name="Migliaia 42 3 2 4 2 2" xfId="20201" xr:uid="{00000000-0005-0000-0000-0000D1570000}"/>
    <cellStyle name="Migliaia 42 3 2 4 2 3" xfId="25503" xr:uid="{00000000-0005-0000-0000-0000D2570000}"/>
    <cellStyle name="Migliaia 42 3 2 4 3" xfId="17550" xr:uid="{00000000-0005-0000-0000-0000D3570000}"/>
    <cellStyle name="Migliaia 42 3 2 4 4" xfId="22852" xr:uid="{00000000-0005-0000-0000-0000D4570000}"/>
    <cellStyle name="Migliaia 42 3 2 5" xfId="3935" xr:uid="{00000000-0005-0000-0000-0000D5570000}"/>
    <cellStyle name="Migliaia 42 3 2 5 2" xfId="14384" xr:uid="{00000000-0005-0000-0000-0000D6570000}"/>
    <cellStyle name="Migliaia 42 3 2 5 2 2" xfId="20202" xr:uid="{00000000-0005-0000-0000-0000D7570000}"/>
    <cellStyle name="Migliaia 42 3 2 5 2 3" xfId="25504" xr:uid="{00000000-0005-0000-0000-0000D8570000}"/>
    <cellStyle name="Migliaia 42 3 2 5 3" xfId="17551" xr:uid="{00000000-0005-0000-0000-0000D9570000}"/>
    <cellStyle name="Migliaia 42 3 2 5 4" xfId="22853" xr:uid="{00000000-0005-0000-0000-0000DA570000}"/>
    <cellStyle name="Migliaia 42 3 2 6" xfId="3936" xr:uid="{00000000-0005-0000-0000-0000DB570000}"/>
    <cellStyle name="Migliaia 42 3 2 6 2" xfId="14385" xr:uid="{00000000-0005-0000-0000-0000DC570000}"/>
    <cellStyle name="Migliaia 42 3 2 6 2 2" xfId="20203" xr:uid="{00000000-0005-0000-0000-0000DD570000}"/>
    <cellStyle name="Migliaia 42 3 2 6 2 3" xfId="25505" xr:uid="{00000000-0005-0000-0000-0000DE570000}"/>
    <cellStyle name="Migliaia 42 3 2 6 3" xfId="17552" xr:uid="{00000000-0005-0000-0000-0000DF570000}"/>
    <cellStyle name="Migliaia 42 3 2 6 4" xfId="22854" xr:uid="{00000000-0005-0000-0000-0000E0570000}"/>
    <cellStyle name="Migliaia 42 3 3" xfId="3937" xr:uid="{00000000-0005-0000-0000-0000E1570000}"/>
    <cellStyle name="Migliaia 42 3 3 2" xfId="3938" xr:uid="{00000000-0005-0000-0000-0000E2570000}"/>
    <cellStyle name="Migliaia 42 3 3 2 2" xfId="14387" xr:uid="{00000000-0005-0000-0000-0000E3570000}"/>
    <cellStyle name="Migliaia 42 3 3 2 2 2" xfId="20205" xr:uid="{00000000-0005-0000-0000-0000E4570000}"/>
    <cellStyle name="Migliaia 42 3 3 2 2 3" xfId="25507" xr:uid="{00000000-0005-0000-0000-0000E5570000}"/>
    <cellStyle name="Migliaia 42 3 3 2 3" xfId="17554" xr:uid="{00000000-0005-0000-0000-0000E6570000}"/>
    <cellStyle name="Migliaia 42 3 3 2 4" xfId="22856" xr:uid="{00000000-0005-0000-0000-0000E7570000}"/>
    <cellStyle name="Migliaia 42 3 3 3" xfId="3939" xr:uid="{00000000-0005-0000-0000-0000E8570000}"/>
    <cellStyle name="Migliaia 42 3 3 3 2" xfId="14388" xr:uid="{00000000-0005-0000-0000-0000E9570000}"/>
    <cellStyle name="Migliaia 42 3 3 3 2 2" xfId="20206" xr:uid="{00000000-0005-0000-0000-0000EA570000}"/>
    <cellStyle name="Migliaia 42 3 3 3 2 3" xfId="25508" xr:uid="{00000000-0005-0000-0000-0000EB570000}"/>
    <cellStyle name="Migliaia 42 3 3 3 3" xfId="17555" xr:uid="{00000000-0005-0000-0000-0000EC570000}"/>
    <cellStyle name="Migliaia 42 3 3 3 4" xfId="22857" xr:uid="{00000000-0005-0000-0000-0000ED570000}"/>
    <cellStyle name="Migliaia 42 3 3 4" xfId="3940" xr:uid="{00000000-0005-0000-0000-0000EE570000}"/>
    <cellStyle name="Migliaia 42 3 3 4 2" xfId="14389" xr:uid="{00000000-0005-0000-0000-0000EF570000}"/>
    <cellStyle name="Migliaia 42 3 3 4 2 2" xfId="20207" xr:uid="{00000000-0005-0000-0000-0000F0570000}"/>
    <cellStyle name="Migliaia 42 3 3 4 2 3" xfId="25509" xr:uid="{00000000-0005-0000-0000-0000F1570000}"/>
    <cellStyle name="Migliaia 42 3 3 4 3" xfId="17556" xr:uid="{00000000-0005-0000-0000-0000F2570000}"/>
    <cellStyle name="Migliaia 42 3 3 4 4" xfId="22858" xr:uid="{00000000-0005-0000-0000-0000F3570000}"/>
    <cellStyle name="Migliaia 42 3 3 5" xfId="3941" xr:uid="{00000000-0005-0000-0000-0000F4570000}"/>
    <cellStyle name="Migliaia 42 3 3 5 2" xfId="14390" xr:uid="{00000000-0005-0000-0000-0000F5570000}"/>
    <cellStyle name="Migliaia 42 3 3 5 2 2" xfId="20208" xr:uid="{00000000-0005-0000-0000-0000F6570000}"/>
    <cellStyle name="Migliaia 42 3 3 5 2 3" xfId="25510" xr:uid="{00000000-0005-0000-0000-0000F7570000}"/>
    <cellStyle name="Migliaia 42 3 3 5 3" xfId="17557" xr:uid="{00000000-0005-0000-0000-0000F8570000}"/>
    <cellStyle name="Migliaia 42 3 3 5 4" xfId="22859" xr:uid="{00000000-0005-0000-0000-0000F9570000}"/>
    <cellStyle name="Migliaia 42 3 3 6" xfId="14386" xr:uid="{00000000-0005-0000-0000-0000FA570000}"/>
    <cellStyle name="Migliaia 42 3 3 6 2" xfId="20204" xr:uid="{00000000-0005-0000-0000-0000FB570000}"/>
    <cellStyle name="Migliaia 42 3 3 6 3" xfId="25506" xr:uid="{00000000-0005-0000-0000-0000FC570000}"/>
    <cellStyle name="Migliaia 42 3 3 7" xfId="17553" xr:uid="{00000000-0005-0000-0000-0000FD570000}"/>
    <cellStyle name="Migliaia 42 3 3 8" xfId="22855" xr:uid="{00000000-0005-0000-0000-0000FE570000}"/>
    <cellStyle name="Migliaia 42 3 4" xfId="3942" xr:uid="{00000000-0005-0000-0000-0000FF570000}"/>
    <cellStyle name="Migliaia 42 3 4 2" xfId="12218" xr:uid="{00000000-0005-0000-0000-000000580000}"/>
    <cellStyle name="Migliaia 42 3 4 3" xfId="12219" xr:uid="{00000000-0005-0000-0000-000001580000}"/>
    <cellStyle name="Migliaia 42 3 4 3 2" xfId="15711" xr:uid="{00000000-0005-0000-0000-000002580000}"/>
    <cellStyle name="Migliaia 42 3 4 3 2 2" xfId="21057" xr:uid="{00000000-0005-0000-0000-000003580000}"/>
    <cellStyle name="Migliaia 42 3 4 3 2 3" xfId="26359" xr:uid="{00000000-0005-0000-0000-000004580000}"/>
    <cellStyle name="Migliaia 42 3 4 3 3" xfId="18406" xr:uid="{00000000-0005-0000-0000-000005580000}"/>
    <cellStyle name="Migliaia 42 3 4 3 4" xfId="23708" xr:uid="{00000000-0005-0000-0000-000006580000}"/>
    <cellStyle name="Migliaia 42 3 4 4" xfId="14391" xr:uid="{00000000-0005-0000-0000-000007580000}"/>
    <cellStyle name="Migliaia 42 3 4 4 2" xfId="20209" xr:uid="{00000000-0005-0000-0000-000008580000}"/>
    <cellStyle name="Migliaia 42 3 4 4 3" xfId="25511" xr:uid="{00000000-0005-0000-0000-000009580000}"/>
    <cellStyle name="Migliaia 42 3 4 5" xfId="17558" xr:uid="{00000000-0005-0000-0000-00000A580000}"/>
    <cellStyle name="Migliaia 42 3 4 6" xfId="22860" xr:uid="{00000000-0005-0000-0000-00000B580000}"/>
    <cellStyle name="Migliaia 42 3 5" xfId="3943" xr:uid="{00000000-0005-0000-0000-00000C580000}"/>
    <cellStyle name="Migliaia 42 3 5 2" xfId="12220" xr:uid="{00000000-0005-0000-0000-00000D580000}"/>
    <cellStyle name="Migliaia 42 3 5 2 2" xfId="15712" xr:uid="{00000000-0005-0000-0000-00000E580000}"/>
    <cellStyle name="Migliaia 42 3 5 2 2 2" xfId="21058" xr:uid="{00000000-0005-0000-0000-00000F580000}"/>
    <cellStyle name="Migliaia 42 3 5 2 2 3" xfId="26360" xr:uid="{00000000-0005-0000-0000-000010580000}"/>
    <cellStyle name="Migliaia 42 3 5 2 3" xfId="18407" xr:uid="{00000000-0005-0000-0000-000011580000}"/>
    <cellStyle name="Migliaia 42 3 5 2 4" xfId="23709" xr:uid="{00000000-0005-0000-0000-000012580000}"/>
    <cellStyle name="Migliaia 42 3 5 3" xfId="14392" xr:uid="{00000000-0005-0000-0000-000013580000}"/>
    <cellStyle name="Migliaia 42 3 5 3 2" xfId="20210" xr:uid="{00000000-0005-0000-0000-000014580000}"/>
    <cellStyle name="Migliaia 42 3 5 3 3" xfId="25512" xr:uid="{00000000-0005-0000-0000-000015580000}"/>
    <cellStyle name="Migliaia 42 3 5 4" xfId="17559" xr:uid="{00000000-0005-0000-0000-000016580000}"/>
    <cellStyle name="Migliaia 42 3 5 5" xfId="22861" xr:uid="{00000000-0005-0000-0000-000017580000}"/>
    <cellStyle name="Migliaia 42 3 6" xfId="3944" xr:uid="{00000000-0005-0000-0000-000018580000}"/>
    <cellStyle name="Migliaia 42 3 6 2" xfId="14393" xr:uid="{00000000-0005-0000-0000-000019580000}"/>
    <cellStyle name="Migliaia 42 3 6 2 2" xfId="20211" xr:uid="{00000000-0005-0000-0000-00001A580000}"/>
    <cellStyle name="Migliaia 42 3 6 2 3" xfId="25513" xr:uid="{00000000-0005-0000-0000-00001B580000}"/>
    <cellStyle name="Migliaia 42 3 6 3" xfId="17560" xr:uid="{00000000-0005-0000-0000-00001C580000}"/>
    <cellStyle name="Migliaia 42 3 6 4" xfId="22862" xr:uid="{00000000-0005-0000-0000-00001D580000}"/>
    <cellStyle name="Migliaia 42 3 7" xfId="3945" xr:uid="{00000000-0005-0000-0000-00001E580000}"/>
    <cellStyle name="Migliaia 42 3 7 2" xfId="14394" xr:uid="{00000000-0005-0000-0000-00001F580000}"/>
    <cellStyle name="Migliaia 42 3 7 2 2" xfId="20212" xr:uid="{00000000-0005-0000-0000-000020580000}"/>
    <cellStyle name="Migliaia 42 3 7 2 3" xfId="25514" xr:uid="{00000000-0005-0000-0000-000021580000}"/>
    <cellStyle name="Migliaia 42 3 7 3" xfId="17561" xr:uid="{00000000-0005-0000-0000-000022580000}"/>
    <cellStyle name="Migliaia 42 3 7 4" xfId="22863" xr:uid="{00000000-0005-0000-0000-000023580000}"/>
    <cellStyle name="Migliaia 42 3 8" xfId="3946" xr:uid="{00000000-0005-0000-0000-000024580000}"/>
    <cellStyle name="Migliaia 42 3 8 2" xfId="14395" xr:uid="{00000000-0005-0000-0000-000025580000}"/>
    <cellStyle name="Migliaia 42 3 8 2 2" xfId="20213" xr:uid="{00000000-0005-0000-0000-000026580000}"/>
    <cellStyle name="Migliaia 42 3 8 2 3" xfId="25515" xr:uid="{00000000-0005-0000-0000-000027580000}"/>
    <cellStyle name="Migliaia 42 3 8 3" xfId="17562" xr:uid="{00000000-0005-0000-0000-000028580000}"/>
    <cellStyle name="Migliaia 42 3 8 4" xfId="22864" xr:uid="{00000000-0005-0000-0000-000029580000}"/>
    <cellStyle name="Migliaia 42 4" xfId="3947" xr:uid="{00000000-0005-0000-0000-00002A580000}"/>
    <cellStyle name="Migliaia 42 4 2" xfId="3948" xr:uid="{00000000-0005-0000-0000-00002B580000}"/>
    <cellStyle name="Migliaia 42 4 2 2" xfId="3949" xr:uid="{00000000-0005-0000-0000-00002C580000}"/>
    <cellStyle name="Migliaia 42 4 2 2 2" xfId="14396" xr:uid="{00000000-0005-0000-0000-00002D580000}"/>
    <cellStyle name="Migliaia 42 4 2 2 2 2" xfId="20214" xr:uid="{00000000-0005-0000-0000-00002E580000}"/>
    <cellStyle name="Migliaia 42 4 2 2 2 3" xfId="25516" xr:uid="{00000000-0005-0000-0000-00002F580000}"/>
    <cellStyle name="Migliaia 42 4 2 2 3" xfId="17563" xr:uid="{00000000-0005-0000-0000-000030580000}"/>
    <cellStyle name="Migliaia 42 4 2 2 4" xfId="22865" xr:uid="{00000000-0005-0000-0000-000031580000}"/>
    <cellStyle name="Migliaia 42 4 2 3" xfId="3950" xr:uid="{00000000-0005-0000-0000-000032580000}"/>
    <cellStyle name="Migliaia 42 4 2 3 2" xfId="14397" xr:uid="{00000000-0005-0000-0000-000033580000}"/>
    <cellStyle name="Migliaia 42 4 2 3 2 2" xfId="20215" xr:uid="{00000000-0005-0000-0000-000034580000}"/>
    <cellStyle name="Migliaia 42 4 2 3 2 3" xfId="25517" xr:uid="{00000000-0005-0000-0000-000035580000}"/>
    <cellStyle name="Migliaia 42 4 2 3 3" xfId="17564" xr:uid="{00000000-0005-0000-0000-000036580000}"/>
    <cellStyle name="Migliaia 42 4 2 3 4" xfId="22866" xr:uid="{00000000-0005-0000-0000-000037580000}"/>
    <cellStyle name="Migliaia 42 4 3" xfId="3951" xr:uid="{00000000-0005-0000-0000-000038580000}"/>
    <cellStyle name="Migliaia 42 4 3 2" xfId="14398" xr:uid="{00000000-0005-0000-0000-000039580000}"/>
    <cellStyle name="Migliaia 42 4 3 2 2" xfId="20216" xr:uid="{00000000-0005-0000-0000-00003A580000}"/>
    <cellStyle name="Migliaia 42 4 3 2 3" xfId="25518" xr:uid="{00000000-0005-0000-0000-00003B580000}"/>
    <cellStyle name="Migliaia 42 4 3 3" xfId="17565" xr:uid="{00000000-0005-0000-0000-00003C580000}"/>
    <cellStyle name="Migliaia 42 4 3 4" xfId="22867" xr:uid="{00000000-0005-0000-0000-00003D580000}"/>
    <cellStyle name="Migliaia 42 4 4" xfId="3952" xr:uid="{00000000-0005-0000-0000-00003E580000}"/>
    <cellStyle name="Migliaia 42 4 4 2" xfId="14399" xr:uid="{00000000-0005-0000-0000-00003F580000}"/>
    <cellStyle name="Migliaia 42 4 4 2 2" xfId="20217" xr:uid="{00000000-0005-0000-0000-000040580000}"/>
    <cellStyle name="Migliaia 42 4 4 2 3" xfId="25519" xr:uid="{00000000-0005-0000-0000-000041580000}"/>
    <cellStyle name="Migliaia 42 4 4 3" xfId="17566" xr:uid="{00000000-0005-0000-0000-000042580000}"/>
    <cellStyle name="Migliaia 42 4 4 4" xfId="22868" xr:uid="{00000000-0005-0000-0000-000043580000}"/>
    <cellStyle name="Migliaia 42 4 5" xfId="3953" xr:uid="{00000000-0005-0000-0000-000044580000}"/>
    <cellStyle name="Migliaia 42 4 5 2" xfId="14400" xr:uid="{00000000-0005-0000-0000-000045580000}"/>
    <cellStyle name="Migliaia 42 4 5 2 2" xfId="20218" xr:uid="{00000000-0005-0000-0000-000046580000}"/>
    <cellStyle name="Migliaia 42 4 5 2 3" xfId="25520" xr:uid="{00000000-0005-0000-0000-000047580000}"/>
    <cellStyle name="Migliaia 42 4 5 3" xfId="17567" xr:uid="{00000000-0005-0000-0000-000048580000}"/>
    <cellStyle name="Migliaia 42 4 5 4" xfId="22869" xr:uid="{00000000-0005-0000-0000-000049580000}"/>
    <cellStyle name="Migliaia 42 4 6" xfId="3954" xr:uid="{00000000-0005-0000-0000-00004A580000}"/>
    <cellStyle name="Migliaia 42 4 6 2" xfId="14401" xr:uid="{00000000-0005-0000-0000-00004B580000}"/>
    <cellStyle name="Migliaia 42 4 6 2 2" xfId="20219" xr:uid="{00000000-0005-0000-0000-00004C580000}"/>
    <cellStyle name="Migliaia 42 4 6 2 3" xfId="25521" xr:uid="{00000000-0005-0000-0000-00004D580000}"/>
    <cellStyle name="Migliaia 42 4 6 3" xfId="17568" xr:uid="{00000000-0005-0000-0000-00004E580000}"/>
    <cellStyle name="Migliaia 42 4 6 4" xfId="22870" xr:uid="{00000000-0005-0000-0000-00004F580000}"/>
    <cellStyle name="Migliaia 42 4 7" xfId="3955" xr:uid="{00000000-0005-0000-0000-000050580000}"/>
    <cellStyle name="Migliaia 42 4 7 2" xfId="14402" xr:uid="{00000000-0005-0000-0000-000051580000}"/>
    <cellStyle name="Migliaia 42 4 7 2 2" xfId="20220" xr:uid="{00000000-0005-0000-0000-000052580000}"/>
    <cellStyle name="Migliaia 42 4 7 2 3" xfId="25522" xr:uid="{00000000-0005-0000-0000-000053580000}"/>
    <cellStyle name="Migliaia 42 4 7 3" xfId="17569" xr:uid="{00000000-0005-0000-0000-000054580000}"/>
    <cellStyle name="Migliaia 42 4 7 4" xfId="22871" xr:uid="{00000000-0005-0000-0000-000055580000}"/>
    <cellStyle name="Migliaia 42 5" xfId="3956" xr:uid="{00000000-0005-0000-0000-000056580000}"/>
    <cellStyle name="Migliaia 42 5 2" xfId="3957" xr:uid="{00000000-0005-0000-0000-000057580000}"/>
    <cellStyle name="Migliaia 42 5 2 2" xfId="14403" xr:uid="{00000000-0005-0000-0000-000058580000}"/>
    <cellStyle name="Migliaia 42 5 2 2 2" xfId="20221" xr:uid="{00000000-0005-0000-0000-000059580000}"/>
    <cellStyle name="Migliaia 42 5 2 2 3" xfId="25523" xr:uid="{00000000-0005-0000-0000-00005A580000}"/>
    <cellStyle name="Migliaia 42 5 2 3" xfId="17570" xr:uid="{00000000-0005-0000-0000-00005B580000}"/>
    <cellStyle name="Migliaia 42 5 2 4" xfId="22872" xr:uid="{00000000-0005-0000-0000-00005C580000}"/>
    <cellStyle name="Migliaia 42 5 3" xfId="3958" xr:uid="{00000000-0005-0000-0000-00005D580000}"/>
    <cellStyle name="Migliaia 42 5 3 2" xfId="14404" xr:uid="{00000000-0005-0000-0000-00005E580000}"/>
    <cellStyle name="Migliaia 42 5 3 2 2" xfId="20222" xr:uid="{00000000-0005-0000-0000-00005F580000}"/>
    <cellStyle name="Migliaia 42 5 3 2 3" xfId="25524" xr:uid="{00000000-0005-0000-0000-000060580000}"/>
    <cellStyle name="Migliaia 42 5 3 3" xfId="17571" xr:uid="{00000000-0005-0000-0000-000061580000}"/>
    <cellStyle name="Migliaia 42 5 3 4" xfId="22873" xr:uid="{00000000-0005-0000-0000-000062580000}"/>
    <cellStyle name="Migliaia 42 5 4" xfId="3959" xr:uid="{00000000-0005-0000-0000-000063580000}"/>
    <cellStyle name="Migliaia 42 5 4 2" xfId="14405" xr:uid="{00000000-0005-0000-0000-000064580000}"/>
    <cellStyle name="Migliaia 42 5 4 2 2" xfId="20223" xr:uid="{00000000-0005-0000-0000-000065580000}"/>
    <cellStyle name="Migliaia 42 5 4 2 3" xfId="25525" xr:uid="{00000000-0005-0000-0000-000066580000}"/>
    <cellStyle name="Migliaia 42 5 4 3" xfId="17572" xr:uid="{00000000-0005-0000-0000-000067580000}"/>
    <cellStyle name="Migliaia 42 5 4 4" xfId="22874" xr:uid="{00000000-0005-0000-0000-000068580000}"/>
    <cellStyle name="Migliaia 42 5 5" xfId="3960" xr:uid="{00000000-0005-0000-0000-000069580000}"/>
    <cellStyle name="Migliaia 42 5 5 2" xfId="14406" xr:uid="{00000000-0005-0000-0000-00006A580000}"/>
    <cellStyle name="Migliaia 42 5 5 2 2" xfId="20224" xr:uid="{00000000-0005-0000-0000-00006B580000}"/>
    <cellStyle name="Migliaia 42 5 5 2 3" xfId="25526" xr:uid="{00000000-0005-0000-0000-00006C580000}"/>
    <cellStyle name="Migliaia 42 5 5 3" xfId="17573" xr:uid="{00000000-0005-0000-0000-00006D580000}"/>
    <cellStyle name="Migliaia 42 5 5 4" xfId="22875" xr:uid="{00000000-0005-0000-0000-00006E580000}"/>
    <cellStyle name="Migliaia 42 5 6" xfId="3961" xr:uid="{00000000-0005-0000-0000-00006F580000}"/>
    <cellStyle name="Migliaia 42 5 6 2" xfId="14407" xr:uid="{00000000-0005-0000-0000-000070580000}"/>
    <cellStyle name="Migliaia 42 5 6 2 2" xfId="20225" xr:uid="{00000000-0005-0000-0000-000071580000}"/>
    <cellStyle name="Migliaia 42 5 6 2 3" xfId="25527" xr:uid="{00000000-0005-0000-0000-000072580000}"/>
    <cellStyle name="Migliaia 42 5 6 3" xfId="17574" xr:uid="{00000000-0005-0000-0000-000073580000}"/>
    <cellStyle name="Migliaia 42 5 6 4" xfId="22876" xr:uid="{00000000-0005-0000-0000-000074580000}"/>
    <cellStyle name="Migliaia 42 6" xfId="3962" xr:uid="{00000000-0005-0000-0000-000075580000}"/>
    <cellStyle name="Migliaia 42 6 2" xfId="12221" xr:uid="{00000000-0005-0000-0000-000076580000}"/>
    <cellStyle name="Migliaia 42 6 3" xfId="12222" xr:uid="{00000000-0005-0000-0000-000077580000}"/>
    <cellStyle name="Migliaia 42 6 3 2" xfId="15713" xr:uid="{00000000-0005-0000-0000-000078580000}"/>
    <cellStyle name="Migliaia 42 6 3 2 2" xfId="21059" xr:uid="{00000000-0005-0000-0000-000079580000}"/>
    <cellStyle name="Migliaia 42 6 3 2 3" xfId="26361" xr:uid="{00000000-0005-0000-0000-00007A580000}"/>
    <cellStyle name="Migliaia 42 6 3 3" xfId="18408" xr:uid="{00000000-0005-0000-0000-00007B580000}"/>
    <cellStyle name="Migliaia 42 6 3 4" xfId="23710" xr:uid="{00000000-0005-0000-0000-00007C580000}"/>
    <cellStyle name="Migliaia 42 6 4" xfId="14408" xr:uid="{00000000-0005-0000-0000-00007D580000}"/>
    <cellStyle name="Migliaia 42 6 4 2" xfId="20226" xr:uid="{00000000-0005-0000-0000-00007E580000}"/>
    <cellStyle name="Migliaia 42 6 4 3" xfId="25528" xr:uid="{00000000-0005-0000-0000-00007F580000}"/>
    <cellStyle name="Migliaia 42 6 5" xfId="17575" xr:uid="{00000000-0005-0000-0000-000080580000}"/>
    <cellStyle name="Migliaia 42 6 6" xfId="22877" xr:uid="{00000000-0005-0000-0000-000081580000}"/>
    <cellStyle name="Migliaia 42 7" xfId="3963" xr:uid="{00000000-0005-0000-0000-000082580000}"/>
    <cellStyle name="Migliaia 42 7 2" xfId="12223" xr:uid="{00000000-0005-0000-0000-000083580000}"/>
    <cellStyle name="Migliaia 42 7 2 2" xfId="15714" xr:uid="{00000000-0005-0000-0000-000084580000}"/>
    <cellStyle name="Migliaia 42 7 2 2 2" xfId="21060" xr:uid="{00000000-0005-0000-0000-000085580000}"/>
    <cellStyle name="Migliaia 42 7 2 2 3" xfId="26362" xr:uid="{00000000-0005-0000-0000-000086580000}"/>
    <cellStyle name="Migliaia 42 7 2 3" xfId="18409" xr:uid="{00000000-0005-0000-0000-000087580000}"/>
    <cellStyle name="Migliaia 42 7 2 4" xfId="23711" xr:uid="{00000000-0005-0000-0000-000088580000}"/>
    <cellStyle name="Migliaia 42 7 3" xfId="14409" xr:uid="{00000000-0005-0000-0000-000089580000}"/>
    <cellStyle name="Migliaia 42 7 3 2" xfId="20227" xr:uid="{00000000-0005-0000-0000-00008A580000}"/>
    <cellStyle name="Migliaia 42 7 3 3" xfId="25529" xr:uid="{00000000-0005-0000-0000-00008B580000}"/>
    <cellStyle name="Migliaia 42 7 4" xfId="17576" xr:uid="{00000000-0005-0000-0000-00008C580000}"/>
    <cellStyle name="Migliaia 42 7 5" xfId="22878" xr:uid="{00000000-0005-0000-0000-00008D580000}"/>
    <cellStyle name="Migliaia 42 8" xfId="3964" xr:uid="{00000000-0005-0000-0000-00008E580000}"/>
    <cellStyle name="Migliaia 42 8 2" xfId="12224" xr:uid="{00000000-0005-0000-0000-00008F580000}"/>
    <cellStyle name="Migliaia 42 8 2 2" xfId="15715" xr:uid="{00000000-0005-0000-0000-000090580000}"/>
    <cellStyle name="Migliaia 42 8 2 2 2" xfId="21061" xr:uid="{00000000-0005-0000-0000-000091580000}"/>
    <cellStyle name="Migliaia 42 8 2 2 3" xfId="26363" xr:uid="{00000000-0005-0000-0000-000092580000}"/>
    <cellStyle name="Migliaia 42 8 2 3" xfId="18410" xr:uid="{00000000-0005-0000-0000-000093580000}"/>
    <cellStyle name="Migliaia 42 8 2 4" xfId="23712" xr:uid="{00000000-0005-0000-0000-000094580000}"/>
    <cellStyle name="Migliaia 42 8 3" xfId="14410" xr:uid="{00000000-0005-0000-0000-000095580000}"/>
    <cellStyle name="Migliaia 42 8 3 2" xfId="20228" xr:uid="{00000000-0005-0000-0000-000096580000}"/>
    <cellStyle name="Migliaia 42 8 3 3" xfId="25530" xr:uid="{00000000-0005-0000-0000-000097580000}"/>
    <cellStyle name="Migliaia 42 8 4" xfId="17577" xr:uid="{00000000-0005-0000-0000-000098580000}"/>
    <cellStyle name="Migliaia 42 8 5" xfId="22879" xr:uid="{00000000-0005-0000-0000-000099580000}"/>
    <cellStyle name="Migliaia 42 9" xfId="3965" xr:uid="{00000000-0005-0000-0000-00009A580000}"/>
    <cellStyle name="Migliaia 42 9 2" xfId="14411" xr:uid="{00000000-0005-0000-0000-00009B580000}"/>
    <cellStyle name="Migliaia 42 9 2 2" xfId="20229" xr:uid="{00000000-0005-0000-0000-00009C580000}"/>
    <cellStyle name="Migliaia 42 9 2 3" xfId="25531" xr:uid="{00000000-0005-0000-0000-00009D580000}"/>
    <cellStyle name="Migliaia 42 9 3" xfId="17578" xr:uid="{00000000-0005-0000-0000-00009E580000}"/>
    <cellStyle name="Migliaia 42 9 4" xfId="22880" xr:uid="{00000000-0005-0000-0000-00009F580000}"/>
    <cellStyle name="Migliaia 43" xfId="321" xr:uid="{00000000-0005-0000-0000-0000A0580000}"/>
    <cellStyle name="Migliaia 43 10" xfId="14412" xr:uid="{00000000-0005-0000-0000-0000A1580000}"/>
    <cellStyle name="Migliaia 43 10 2" xfId="20230" xr:uid="{00000000-0005-0000-0000-0000A2580000}"/>
    <cellStyle name="Migliaia 43 10 3" xfId="25532" xr:uid="{00000000-0005-0000-0000-0000A3580000}"/>
    <cellStyle name="Migliaia 43 11" xfId="17579" xr:uid="{00000000-0005-0000-0000-0000A4580000}"/>
    <cellStyle name="Migliaia 43 12" xfId="22881" xr:uid="{00000000-0005-0000-0000-0000A5580000}"/>
    <cellStyle name="Migliaia 43 13" xfId="3966" xr:uid="{00000000-0005-0000-0000-0000A6580000}"/>
    <cellStyle name="Migliaia 43 2" xfId="322" xr:uid="{00000000-0005-0000-0000-0000A7580000}"/>
    <cellStyle name="Migliaia 43 2 2" xfId="3968" xr:uid="{00000000-0005-0000-0000-0000A8580000}"/>
    <cellStyle name="Migliaia 43 2 2 2" xfId="3969" xr:uid="{00000000-0005-0000-0000-0000A9580000}"/>
    <cellStyle name="Migliaia 43 2 2 2 2" xfId="14413" xr:uid="{00000000-0005-0000-0000-0000AA580000}"/>
    <cellStyle name="Migliaia 43 2 2 2 2 2" xfId="20231" xr:uid="{00000000-0005-0000-0000-0000AB580000}"/>
    <cellStyle name="Migliaia 43 2 2 2 2 3" xfId="25533" xr:uid="{00000000-0005-0000-0000-0000AC580000}"/>
    <cellStyle name="Migliaia 43 2 2 2 3" xfId="17580" xr:uid="{00000000-0005-0000-0000-0000AD580000}"/>
    <cellStyle name="Migliaia 43 2 2 2 4" xfId="22882" xr:uid="{00000000-0005-0000-0000-0000AE580000}"/>
    <cellStyle name="Migliaia 43 2 2 3" xfId="12225" xr:uid="{00000000-0005-0000-0000-0000AF580000}"/>
    <cellStyle name="Migliaia 43 2 2 3 2" xfId="15716" xr:uid="{00000000-0005-0000-0000-0000B0580000}"/>
    <cellStyle name="Migliaia 43 2 2 3 2 2" xfId="21062" xr:uid="{00000000-0005-0000-0000-0000B1580000}"/>
    <cellStyle name="Migliaia 43 2 2 3 2 3" xfId="26364" xr:uid="{00000000-0005-0000-0000-0000B2580000}"/>
    <cellStyle name="Migliaia 43 2 2 3 3" xfId="18411" xr:uid="{00000000-0005-0000-0000-0000B3580000}"/>
    <cellStyle name="Migliaia 43 2 2 3 4" xfId="23713" xr:uid="{00000000-0005-0000-0000-0000B4580000}"/>
    <cellStyle name="Migliaia 43 2 3" xfId="3970" xr:uid="{00000000-0005-0000-0000-0000B5580000}"/>
    <cellStyle name="Migliaia 43 2 3 2" xfId="12226" xr:uid="{00000000-0005-0000-0000-0000B6580000}"/>
    <cellStyle name="Migliaia 43 2 3 2 2" xfId="15717" xr:uid="{00000000-0005-0000-0000-0000B7580000}"/>
    <cellStyle name="Migliaia 43 2 3 2 2 2" xfId="21063" xr:uid="{00000000-0005-0000-0000-0000B8580000}"/>
    <cellStyle name="Migliaia 43 2 3 2 2 3" xfId="26365" xr:uid="{00000000-0005-0000-0000-0000B9580000}"/>
    <cellStyle name="Migliaia 43 2 3 2 3" xfId="18412" xr:uid="{00000000-0005-0000-0000-0000BA580000}"/>
    <cellStyle name="Migliaia 43 2 3 2 4" xfId="23714" xr:uid="{00000000-0005-0000-0000-0000BB580000}"/>
    <cellStyle name="Migliaia 43 2 3 3" xfId="14414" xr:uid="{00000000-0005-0000-0000-0000BC580000}"/>
    <cellStyle name="Migliaia 43 2 3 3 2" xfId="20232" xr:uid="{00000000-0005-0000-0000-0000BD580000}"/>
    <cellStyle name="Migliaia 43 2 3 3 3" xfId="25534" xr:uid="{00000000-0005-0000-0000-0000BE580000}"/>
    <cellStyle name="Migliaia 43 2 3 4" xfId="17581" xr:uid="{00000000-0005-0000-0000-0000BF580000}"/>
    <cellStyle name="Migliaia 43 2 3 5" xfId="22883" xr:uid="{00000000-0005-0000-0000-0000C0580000}"/>
    <cellStyle name="Migliaia 43 2 4" xfId="3971" xr:uid="{00000000-0005-0000-0000-0000C1580000}"/>
    <cellStyle name="Migliaia 43 2 4 2" xfId="14415" xr:uid="{00000000-0005-0000-0000-0000C2580000}"/>
    <cellStyle name="Migliaia 43 2 4 2 2" xfId="20233" xr:uid="{00000000-0005-0000-0000-0000C3580000}"/>
    <cellStyle name="Migliaia 43 2 4 2 3" xfId="25535" xr:uid="{00000000-0005-0000-0000-0000C4580000}"/>
    <cellStyle name="Migliaia 43 2 4 3" xfId="17582" xr:uid="{00000000-0005-0000-0000-0000C5580000}"/>
    <cellStyle name="Migliaia 43 2 4 4" xfId="22884" xr:uid="{00000000-0005-0000-0000-0000C6580000}"/>
    <cellStyle name="Migliaia 43 2 5" xfId="3972" xr:uid="{00000000-0005-0000-0000-0000C7580000}"/>
    <cellStyle name="Migliaia 43 2 5 2" xfId="14416" xr:uid="{00000000-0005-0000-0000-0000C8580000}"/>
    <cellStyle name="Migliaia 43 2 5 2 2" xfId="20234" xr:uid="{00000000-0005-0000-0000-0000C9580000}"/>
    <cellStyle name="Migliaia 43 2 5 2 3" xfId="25536" xr:uid="{00000000-0005-0000-0000-0000CA580000}"/>
    <cellStyle name="Migliaia 43 2 5 3" xfId="17583" xr:uid="{00000000-0005-0000-0000-0000CB580000}"/>
    <cellStyle name="Migliaia 43 2 5 4" xfId="22885" xr:uid="{00000000-0005-0000-0000-0000CC580000}"/>
    <cellStyle name="Migliaia 43 2 6" xfId="3973" xr:uid="{00000000-0005-0000-0000-0000CD580000}"/>
    <cellStyle name="Migliaia 43 2 6 2" xfId="14417" xr:uid="{00000000-0005-0000-0000-0000CE580000}"/>
    <cellStyle name="Migliaia 43 2 6 2 2" xfId="20235" xr:uid="{00000000-0005-0000-0000-0000CF580000}"/>
    <cellStyle name="Migliaia 43 2 6 2 3" xfId="25537" xr:uid="{00000000-0005-0000-0000-0000D0580000}"/>
    <cellStyle name="Migliaia 43 2 6 3" xfId="17584" xr:uid="{00000000-0005-0000-0000-0000D1580000}"/>
    <cellStyle name="Migliaia 43 2 6 4" xfId="22886" xr:uid="{00000000-0005-0000-0000-0000D2580000}"/>
    <cellStyle name="Migliaia 43 2 7" xfId="3967" xr:uid="{00000000-0005-0000-0000-0000D3580000}"/>
    <cellStyle name="Migliaia 43 3" xfId="3974" xr:uid="{00000000-0005-0000-0000-0000D4580000}"/>
    <cellStyle name="Migliaia 43 3 2" xfId="3975" xr:uid="{00000000-0005-0000-0000-0000D5580000}"/>
    <cellStyle name="Migliaia 43 3 2 2" xfId="3976" xr:uid="{00000000-0005-0000-0000-0000D6580000}"/>
    <cellStyle name="Migliaia 43 3 2 2 2" xfId="3977" xr:uid="{00000000-0005-0000-0000-0000D7580000}"/>
    <cellStyle name="Migliaia 43 3 2 2 2 2" xfId="14418" xr:uid="{00000000-0005-0000-0000-0000D8580000}"/>
    <cellStyle name="Migliaia 43 3 2 2 2 2 2" xfId="20236" xr:uid="{00000000-0005-0000-0000-0000D9580000}"/>
    <cellStyle name="Migliaia 43 3 2 2 2 2 3" xfId="25538" xr:uid="{00000000-0005-0000-0000-0000DA580000}"/>
    <cellStyle name="Migliaia 43 3 2 2 2 3" xfId="17585" xr:uid="{00000000-0005-0000-0000-0000DB580000}"/>
    <cellStyle name="Migliaia 43 3 2 2 2 4" xfId="22887" xr:uid="{00000000-0005-0000-0000-0000DC580000}"/>
    <cellStyle name="Migliaia 43 3 2 3" xfId="3978" xr:uid="{00000000-0005-0000-0000-0000DD580000}"/>
    <cellStyle name="Migliaia 43 3 2 3 2" xfId="14419" xr:uid="{00000000-0005-0000-0000-0000DE580000}"/>
    <cellStyle name="Migliaia 43 3 2 3 2 2" xfId="20237" xr:uid="{00000000-0005-0000-0000-0000DF580000}"/>
    <cellStyle name="Migliaia 43 3 2 3 2 3" xfId="25539" xr:uid="{00000000-0005-0000-0000-0000E0580000}"/>
    <cellStyle name="Migliaia 43 3 2 3 3" xfId="17586" xr:uid="{00000000-0005-0000-0000-0000E1580000}"/>
    <cellStyle name="Migliaia 43 3 2 3 4" xfId="22888" xr:uid="{00000000-0005-0000-0000-0000E2580000}"/>
    <cellStyle name="Migliaia 43 3 2 4" xfId="3979" xr:uid="{00000000-0005-0000-0000-0000E3580000}"/>
    <cellStyle name="Migliaia 43 3 2 4 2" xfId="14420" xr:uid="{00000000-0005-0000-0000-0000E4580000}"/>
    <cellStyle name="Migliaia 43 3 2 4 2 2" xfId="20238" xr:uid="{00000000-0005-0000-0000-0000E5580000}"/>
    <cellStyle name="Migliaia 43 3 2 4 2 3" xfId="25540" xr:uid="{00000000-0005-0000-0000-0000E6580000}"/>
    <cellStyle name="Migliaia 43 3 2 4 3" xfId="17587" xr:uid="{00000000-0005-0000-0000-0000E7580000}"/>
    <cellStyle name="Migliaia 43 3 2 4 4" xfId="22889" xr:uid="{00000000-0005-0000-0000-0000E8580000}"/>
    <cellStyle name="Migliaia 43 3 2 5" xfId="3980" xr:uid="{00000000-0005-0000-0000-0000E9580000}"/>
    <cellStyle name="Migliaia 43 3 2 5 2" xfId="14421" xr:uid="{00000000-0005-0000-0000-0000EA580000}"/>
    <cellStyle name="Migliaia 43 3 2 5 2 2" xfId="20239" xr:uid="{00000000-0005-0000-0000-0000EB580000}"/>
    <cellStyle name="Migliaia 43 3 2 5 2 3" xfId="25541" xr:uid="{00000000-0005-0000-0000-0000EC580000}"/>
    <cellStyle name="Migliaia 43 3 2 5 3" xfId="17588" xr:uid="{00000000-0005-0000-0000-0000ED580000}"/>
    <cellStyle name="Migliaia 43 3 2 5 4" xfId="22890" xr:uid="{00000000-0005-0000-0000-0000EE580000}"/>
    <cellStyle name="Migliaia 43 3 2 6" xfId="3981" xr:uid="{00000000-0005-0000-0000-0000EF580000}"/>
    <cellStyle name="Migliaia 43 3 2 6 2" xfId="14422" xr:uid="{00000000-0005-0000-0000-0000F0580000}"/>
    <cellStyle name="Migliaia 43 3 2 6 2 2" xfId="20240" xr:uid="{00000000-0005-0000-0000-0000F1580000}"/>
    <cellStyle name="Migliaia 43 3 2 6 2 3" xfId="25542" xr:uid="{00000000-0005-0000-0000-0000F2580000}"/>
    <cellStyle name="Migliaia 43 3 2 6 3" xfId="17589" xr:uid="{00000000-0005-0000-0000-0000F3580000}"/>
    <cellStyle name="Migliaia 43 3 2 6 4" xfId="22891" xr:uid="{00000000-0005-0000-0000-0000F4580000}"/>
    <cellStyle name="Migliaia 43 3 3" xfId="3982" xr:uid="{00000000-0005-0000-0000-0000F5580000}"/>
    <cellStyle name="Migliaia 43 3 3 2" xfId="3983" xr:uid="{00000000-0005-0000-0000-0000F6580000}"/>
    <cellStyle name="Migliaia 43 3 3 2 2" xfId="14424" xr:uid="{00000000-0005-0000-0000-0000F7580000}"/>
    <cellStyle name="Migliaia 43 3 3 2 2 2" xfId="20242" xr:uid="{00000000-0005-0000-0000-0000F8580000}"/>
    <cellStyle name="Migliaia 43 3 3 2 2 3" xfId="25544" xr:uid="{00000000-0005-0000-0000-0000F9580000}"/>
    <cellStyle name="Migliaia 43 3 3 2 3" xfId="17591" xr:uid="{00000000-0005-0000-0000-0000FA580000}"/>
    <cellStyle name="Migliaia 43 3 3 2 4" xfId="22893" xr:uid="{00000000-0005-0000-0000-0000FB580000}"/>
    <cellStyle name="Migliaia 43 3 3 3" xfId="3984" xr:uid="{00000000-0005-0000-0000-0000FC580000}"/>
    <cellStyle name="Migliaia 43 3 3 3 2" xfId="14425" xr:uid="{00000000-0005-0000-0000-0000FD580000}"/>
    <cellStyle name="Migliaia 43 3 3 3 2 2" xfId="20243" xr:uid="{00000000-0005-0000-0000-0000FE580000}"/>
    <cellStyle name="Migliaia 43 3 3 3 2 3" xfId="25545" xr:uid="{00000000-0005-0000-0000-0000FF580000}"/>
    <cellStyle name="Migliaia 43 3 3 3 3" xfId="17592" xr:uid="{00000000-0005-0000-0000-000000590000}"/>
    <cellStyle name="Migliaia 43 3 3 3 4" xfId="22894" xr:uid="{00000000-0005-0000-0000-000001590000}"/>
    <cellStyle name="Migliaia 43 3 3 4" xfId="3985" xr:uid="{00000000-0005-0000-0000-000002590000}"/>
    <cellStyle name="Migliaia 43 3 3 4 2" xfId="14426" xr:uid="{00000000-0005-0000-0000-000003590000}"/>
    <cellStyle name="Migliaia 43 3 3 4 2 2" xfId="20244" xr:uid="{00000000-0005-0000-0000-000004590000}"/>
    <cellStyle name="Migliaia 43 3 3 4 2 3" xfId="25546" xr:uid="{00000000-0005-0000-0000-000005590000}"/>
    <cellStyle name="Migliaia 43 3 3 4 3" xfId="17593" xr:uid="{00000000-0005-0000-0000-000006590000}"/>
    <cellStyle name="Migliaia 43 3 3 4 4" xfId="22895" xr:uid="{00000000-0005-0000-0000-000007590000}"/>
    <cellStyle name="Migliaia 43 3 3 5" xfId="3986" xr:uid="{00000000-0005-0000-0000-000008590000}"/>
    <cellStyle name="Migliaia 43 3 3 5 2" xfId="14427" xr:uid="{00000000-0005-0000-0000-000009590000}"/>
    <cellStyle name="Migliaia 43 3 3 5 2 2" xfId="20245" xr:uid="{00000000-0005-0000-0000-00000A590000}"/>
    <cellStyle name="Migliaia 43 3 3 5 2 3" xfId="25547" xr:uid="{00000000-0005-0000-0000-00000B590000}"/>
    <cellStyle name="Migliaia 43 3 3 5 3" xfId="17594" xr:uid="{00000000-0005-0000-0000-00000C590000}"/>
    <cellStyle name="Migliaia 43 3 3 5 4" xfId="22896" xr:uid="{00000000-0005-0000-0000-00000D590000}"/>
    <cellStyle name="Migliaia 43 3 3 6" xfId="14423" xr:uid="{00000000-0005-0000-0000-00000E590000}"/>
    <cellStyle name="Migliaia 43 3 3 6 2" xfId="20241" xr:uid="{00000000-0005-0000-0000-00000F590000}"/>
    <cellStyle name="Migliaia 43 3 3 6 3" xfId="25543" xr:uid="{00000000-0005-0000-0000-000010590000}"/>
    <cellStyle name="Migliaia 43 3 3 7" xfId="17590" xr:uid="{00000000-0005-0000-0000-000011590000}"/>
    <cellStyle name="Migliaia 43 3 3 8" xfId="22892" xr:uid="{00000000-0005-0000-0000-000012590000}"/>
    <cellStyle name="Migliaia 43 3 4" xfId="3987" xr:uid="{00000000-0005-0000-0000-000013590000}"/>
    <cellStyle name="Migliaia 43 3 4 2" xfId="12227" xr:uid="{00000000-0005-0000-0000-000014590000}"/>
    <cellStyle name="Migliaia 43 3 4 3" xfId="12228" xr:uid="{00000000-0005-0000-0000-000015590000}"/>
    <cellStyle name="Migliaia 43 3 4 3 2" xfId="15718" xr:uid="{00000000-0005-0000-0000-000016590000}"/>
    <cellStyle name="Migliaia 43 3 4 3 2 2" xfId="21064" xr:uid="{00000000-0005-0000-0000-000017590000}"/>
    <cellStyle name="Migliaia 43 3 4 3 2 3" xfId="26366" xr:uid="{00000000-0005-0000-0000-000018590000}"/>
    <cellStyle name="Migliaia 43 3 4 3 3" xfId="18413" xr:uid="{00000000-0005-0000-0000-000019590000}"/>
    <cellStyle name="Migliaia 43 3 4 3 4" xfId="23715" xr:uid="{00000000-0005-0000-0000-00001A590000}"/>
    <cellStyle name="Migliaia 43 3 4 4" xfId="14428" xr:uid="{00000000-0005-0000-0000-00001B590000}"/>
    <cellStyle name="Migliaia 43 3 4 4 2" xfId="20246" xr:uid="{00000000-0005-0000-0000-00001C590000}"/>
    <cellStyle name="Migliaia 43 3 4 4 3" xfId="25548" xr:uid="{00000000-0005-0000-0000-00001D590000}"/>
    <cellStyle name="Migliaia 43 3 4 5" xfId="17595" xr:uid="{00000000-0005-0000-0000-00001E590000}"/>
    <cellStyle name="Migliaia 43 3 4 6" xfId="22897" xr:uid="{00000000-0005-0000-0000-00001F590000}"/>
    <cellStyle name="Migliaia 43 3 5" xfId="3988" xr:uid="{00000000-0005-0000-0000-000020590000}"/>
    <cellStyle name="Migliaia 43 3 5 2" xfId="12229" xr:uid="{00000000-0005-0000-0000-000021590000}"/>
    <cellStyle name="Migliaia 43 3 5 2 2" xfId="15719" xr:uid="{00000000-0005-0000-0000-000022590000}"/>
    <cellStyle name="Migliaia 43 3 5 2 2 2" xfId="21065" xr:uid="{00000000-0005-0000-0000-000023590000}"/>
    <cellStyle name="Migliaia 43 3 5 2 2 3" xfId="26367" xr:uid="{00000000-0005-0000-0000-000024590000}"/>
    <cellStyle name="Migliaia 43 3 5 2 3" xfId="18414" xr:uid="{00000000-0005-0000-0000-000025590000}"/>
    <cellStyle name="Migliaia 43 3 5 2 4" xfId="23716" xr:uid="{00000000-0005-0000-0000-000026590000}"/>
    <cellStyle name="Migliaia 43 3 5 3" xfId="14429" xr:uid="{00000000-0005-0000-0000-000027590000}"/>
    <cellStyle name="Migliaia 43 3 5 3 2" xfId="20247" xr:uid="{00000000-0005-0000-0000-000028590000}"/>
    <cellStyle name="Migliaia 43 3 5 3 3" xfId="25549" xr:uid="{00000000-0005-0000-0000-000029590000}"/>
    <cellStyle name="Migliaia 43 3 5 4" xfId="17596" xr:uid="{00000000-0005-0000-0000-00002A590000}"/>
    <cellStyle name="Migliaia 43 3 5 5" xfId="22898" xr:uid="{00000000-0005-0000-0000-00002B590000}"/>
    <cellStyle name="Migliaia 43 3 6" xfId="3989" xr:uid="{00000000-0005-0000-0000-00002C590000}"/>
    <cellStyle name="Migliaia 43 3 6 2" xfId="14430" xr:uid="{00000000-0005-0000-0000-00002D590000}"/>
    <cellStyle name="Migliaia 43 3 6 2 2" xfId="20248" xr:uid="{00000000-0005-0000-0000-00002E590000}"/>
    <cellStyle name="Migliaia 43 3 6 2 3" xfId="25550" xr:uid="{00000000-0005-0000-0000-00002F590000}"/>
    <cellStyle name="Migliaia 43 3 6 3" xfId="17597" xr:uid="{00000000-0005-0000-0000-000030590000}"/>
    <cellStyle name="Migliaia 43 3 6 4" xfId="22899" xr:uid="{00000000-0005-0000-0000-000031590000}"/>
    <cellStyle name="Migliaia 43 3 7" xfId="3990" xr:uid="{00000000-0005-0000-0000-000032590000}"/>
    <cellStyle name="Migliaia 43 3 7 2" xfId="14431" xr:uid="{00000000-0005-0000-0000-000033590000}"/>
    <cellStyle name="Migliaia 43 3 7 2 2" xfId="20249" xr:uid="{00000000-0005-0000-0000-000034590000}"/>
    <cellStyle name="Migliaia 43 3 7 2 3" xfId="25551" xr:uid="{00000000-0005-0000-0000-000035590000}"/>
    <cellStyle name="Migliaia 43 3 7 3" xfId="17598" xr:uid="{00000000-0005-0000-0000-000036590000}"/>
    <cellStyle name="Migliaia 43 3 7 4" xfId="22900" xr:uid="{00000000-0005-0000-0000-000037590000}"/>
    <cellStyle name="Migliaia 43 3 8" xfId="3991" xr:uid="{00000000-0005-0000-0000-000038590000}"/>
    <cellStyle name="Migliaia 43 3 8 2" xfId="14432" xr:uid="{00000000-0005-0000-0000-000039590000}"/>
    <cellStyle name="Migliaia 43 3 8 2 2" xfId="20250" xr:uid="{00000000-0005-0000-0000-00003A590000}"/>
    <cellStyle name="Migliaia 43 3 8 2 3" xfId="25552" xr:uid="{00000000-0005-0000-0000-00003B590000}"/>
    <cellStyle name="Migliaia 43 3 8 3" xfId="17599" xr:uid="{00000000-0005-0000-0000-00003C590000}"/>
    <cellStyle name="Migliaia 43 3 8 4" xfId="22901" xr:uid="{00000000-0005-0000-0000-00003D590000}"/>
    <cellStyle name="Migliaia 43 4" xfId="3992" xr:uid="{00000000-0005-0000-0000-00003E590000}"/>
    <cellStyle name="Migliaia 43 4 2" xfId="3993" xr:uid="{00000000-0005-0000-0000-00003F590000}"/>
    <cellStyle name="Migliaia 43 4 2 2" xfId="3994" xr:uid="{00000000-0005-0000-0000-000040590000}"/>
    <cellStyle name="Migliaia 43 4 2 2 2" xfId="14433" xr:uid="{00000000-0005-0000-0000-000041590000}"/>
    <cellStyle name="Migliaia 43 4 2 2 2 2" xfId="20251" xr:uid="{00000000-0005-0000-0000-000042590000}"/>
    <cellStyle name="Migliaia 43 4 2 2 2 3" xfId="25553" xr:uid="{00000000-0005-0000-0000-000043590000}"/>
    <cellStyle name="Migliaia 43 4 2 2 3" xfId="17600" xr:uid="{00000000-0005-0000-0000-000044590000}"/>
    <cellStyle name="Migliaia 43 4 2 2 4" xfId="22902" xr:uid="{00000000-0005-0000-0000-000045590000}"/>
    <cellStyle name="Migliaia 43 4 2 3" xfId="3995" xr:uid="{00000000-0005-0000-0000-000046590000}"/>
    <cellStyle name="Migliaia 43 4 2 3 2" xfId="14434" xr:uid="{00000000-0005-0000-0000-000047590000}"/>
    <cellStyle name="Migliaia 43 4 2 3 2 2" xfId="20252" xr:uid="{00000000-0005-0000-0000-000048590000}"/>
    <cellStyle name="Migliaia 43 4 2 3 2 3" xfId="25554" xr:uid="{00000000-0005-0000-0000-000049590000}"/>
    <cellStyle name="Migliaia 43 4 2 3 3" xfId="17601" xr:uid="{00000000-0005-0000-0000-00004A590000}"/>
    <cellStyle name="Migliaia 43 4 2 3 4" xfId="22903" xr:uid="{00000000-0005-0000-0000-00004B590000}"/>
    <cellStyle name="Migliaia 43 4 3" xfId="3996" xr:uid="{00000000-0005-0000-0000-00004C590000}"/>
    <cellStyle name="Migliaia 43 4 3 2" xfId="14435" xr:uid="{00000000-0005-0000-0000-00004D590000}"/>
    <cellStyle name="Migliaia 43 4 3 2 2" xfId="20253" xr:uid="{00000000-0005-0000-0000-00004E590000}"/>
    <cellStyle name="Migliaia 43 4 3 2 3" xfId="25555" xr:uid="{00000000-0005-0000-0000-00004F590000}"/>
    <cellStyle name="Migliaia 43 4 3 3" xfId="17602" xr:uid="{00000000-0005-0000-0000-000050590000}"/>
    <cellStyle name="Migliaia 43 4 3 4" xfId="22904" xr:uid="{00000000-0005-0000-0000-000051590000}"/>
    <cellStyle name="Migliaia 43 4 4" xfId="3997" xr:uid="{00000000-0005-0000-0000-000052590000}"/>
    <cellStyle name="Migliaia 43 4 4 2" xfId="14436" xr:uid="{00000000-0005-0000-0000-000053590000}"/>
    <cellStyle name="Migliaia 43 4 4 2 2" xfId="20254" xr:uid="{00000000-0005-0000-0000-000054590000}"/>
    <cellStyle name="Migliaia 43 4 4 2 3" xfId="25556" xr:uid="{00000000-0005-0000-0000-000055590000}"/>
    <cellStyle name="Migliaia 43 4 4 3" xfId="17603" xr:uid="{00000000-0005-0000-0000-000056590000}"/>
    <cellStyle name="Migliaia 43 4 4 4" xfId="22905" xr:uid="{00000000-0005-0000-0000-000057590000}"/>
    <cellStyle name="Migliaia 43 4 5" xfId="3998" xr:uid="{00000000-0005-0000-0000-000058590000}"/>
    <cellStyle name="Migliaia 43 4 5 2" xfId="14437" xr:uid="{00000000-0005-0000-0000-000059590000}"/>
    <cellStyle name="Migliaia 43 4 5 2 2" xfId="20255" xr:uid="{00000000-0005-0000-0000-00005A590000}"/>
    <cellStyle name="Migliaia 43 4 5 2 3" xfId="25557" xr:uid="{00000000-0005-0000-0000-00005B590000}"/>
    <cellStyle name="Migliaia 43 4 5 3" xfId="17604" xr:uid="{00000000-0005-0000-0000-00005C590000}"/>
    <cellStyle name="Migliaia 43 4 5 4" xfId="22906" xr:uid="{00000000-0005-0000-0000-00005D590000}"/>
    <cellStyle name="Migliaia 43 4 6" xfId="3999" xr:uid="{00000000-0005-0000-0000-00005E590000}"/>
    <cellStyle name="Migliaia 43 4 6 2" xfId="14438" xr:uid="{00000000-0005-0000-0000-00005F590000}"/>
    <cellStyle name="Migliaia 43 4 6 2 2" xfId="20256" xr:uid="{00000000-0005-0000-0000-000060590000}"/>
    <cellStyle name="Migliaia 43 4 6 2 3" xfId="25558" xr:uid="{00000000-0005-0000-0000-000061590000}"/>
    <cellStyle name="Migliaia 43 4 6 3" xfId="17605" xr:uid="{00000000-0005-0000-0000-000062590000}"/>
    <cellStyle name="Migliaia 43 4 6 4" xfId="22907" xr:uid="{00000000-0005-0000-0000-000063590000}"/>
    <cellStyle name="Migliaia 43 4 7" xfId="4000" xr:uid="{00000000-0005-0000-0000-000064590000}"/>
    <cellStyle name="Migliaia 43 4 7 2" xfId="14439" xr:uid="{00000000-0005-0000-0000-000065590000}"/>
    <cellStyle name="Migliaia 43 4 7 2 2" xfId="20257" xr:uid="{00000000-0005-0000-0000-000066590000}"/>
    <cellStyle name="Migliaia 43 4 7 2 3" xfId="25559" xr:uid="{00000000-0005-0000-0000-000067590000}"/>
    <cellStyle name="Migliaia 43 4 7 3" xfId="17606" xr:uid="{00000000-0005-0000-0000-000068590000}"/>
    <cellStyle name="Migliaia 43 4 7 4" xfId="22908" xr:uid="{00000000-0005-0000-0000-000069590000}"/>
    <cellStyle name="Migliaia 43 5" xfId="4001" xr:uid="{00000000-0005-0000-0000-00006A590000}"/>
    <cellStyle name="Migliaia 43 5 2" xfId="4002" xr:uid="{00000000-0005-0000-0000-00006B590000}"/>
    <cellStyle name="Migliaia 43 5 2 2" xfId="14440" xr:uid="{00000000-0005-0000-0000-00006C590000}"/>
    <cellStyle name="Migliaia 43 5 2 2 2" xfId="20258" xr:uid="{00000000-0005-0000-0000-00006D590000}"/>
    <cellStyle name="Migliaia 43 5 2 2 3" xfId="25560" xr:uid="{00000000-0005-0000-0000-00006E590000}"/>
    <cellStyle name="Migliaia 43 5 2 3" xfId="17607" xr:uid="{00000000-0005-0000-0000-00006F590000}"/>
    <cellStyle name="Migliaia 43 5 2 4" xfId="22909" xr:uid="{00000000-0005-0000-0000-000070590000}"/>
    <cellStyle name="Migliaia 43 5 3" xfId="4003" xr:uid="{00000000-0005-0000-0000-000071590000}"/>
    <cellStyle name="Migliaia 43 5 3 2" xfId="14441" xr:uid="{00000000-0005-0000-0000-000072590000}"/>
    <cellStyle name="Migliaia 43 5 3 2 2" xfId="20259" xr:uid="{00000000-0005-0000-0000-000073590000}"/>
    <cellStyle name="Migliaia 43 5 3 2 3" xfId="25561" xr:uid="{00000000-0005-0000-0000-000074590000}"/>
    <cellStyle name="Migliaia 43 5 3 3" xfId="17608" xr:uid="{00000000-0005-0000-0000-000075590000}"/>
    <cellStyle name="Migliaia 43 5 3 4" xfId="22910" xr:uid="{00000000-0005-0000-0000-000076590000}"/>
    <cellStyle name="Migliaia 43 5 4" xfId="4004" xr:uid="{00000000-0005-0000-0000-000077590000}"/>
    <cellStyle name="Migliaia 43 5 4 2" xfId="14442" xr:uid="{00000000-0005-0000-0000-000078590000}"/>
    <cellStyle name="Migliaia 43 5 4 2 2" xfId="20260" xr:uid="{00000000-0005-0000-0000-000079590000}"/>
    <cellStyle name="Migliaia 43 5 4 2 3" xfId="25562" xr:uid="{00000000-0005-0000-0000-00007A590000}"/>
    <cellStyle name="Migliaia 43 5 4 3" xfId="17609" xr:uid="{00000000-0005-0000-0000-00007B590000}"/>
    <cellStyle name="Migliaia 43 5 4 4" xfId="22911" xr:uid="{00000000-0005-0000-0000-00007C590000}"/>
    <cellStyle name="Migliaia 43 5 5" xfId="4005" xr:uid="{00000000-0005-0000-0000-00007D590000}"/>
    <cellStyle name="Migliaia 43 5 5 2" xfId="14443" xr:uid="{00000000-0005-0000-0000-00007E590000}"/>
    <cellStyle name="Migliaia 43 5 5 2 2" xfId="20261" xr:uid="{00000000-0005-0000-0000-00007F590000}"/>
    <cellStyle name="Migliaia 43 5 5 2 3" xfId="25563" xr:uid="{00000000-0005-0000-0000-000080590000}"/>
    <cellStyle name="Migliaia 43 5 5 3" xfId="17610" xr:uid="{00000000-0005-0000-0000-000081590000}"/>
    <cellStyle name="Migliaia 43 5 5 4" xfId="22912" xr:uid="{00000000-0005-0000-0000-000082590000}"/>
    <cellStyle name="Migliaia 43 5 6" xfId="4006" xr:uid="{00000000-0005-0000-0000-000083590000}"/>
    <cellStyle name="Migliaia 43 5 6 2" xfId="14444" xr:uid="{00000000-0005-0000-0000-000084590000}"/>
    <cellStyle name="Migliaia 43 5 6 2 2" xfId="20262" xr:uid="{00000000-0005-0000-0000-000085590000}"/>
    <cellStyle name="Migliaia 43 5 6 2 3" xfId="25564" xr:uid="{00000000-0005-0000-0000-000086590000}"/>
    <cellStyle name="Migliaia 43 5 6 3" xfId="17611" xr:uid="{00000000-0005-0000-0000-000087590000}"/>
    <cellStyle name="Migliaia 43 5 6 4" xfId="22913" xr:uid="{00000000-0005-0000-0000-000088590000}"/>
    <cellStyle name="Migliaia 43 6" xfId="4007" xr:uid="{00000000-0005-0000-0000-000089590000}"/>
    <cellStyle name="Migliaia 43 6 2" xfId="12230" xr:uid="{00000000-0005-0000-0000-00008A590000}"/>
    <cellStyle name="Migliaia 43 6 3" xfId="12231" xr:uid="{00000000-0005-0000-0000-00008B590000}"/>
    <cellStyle name="Migliaia 43 6 3 2" xfId="15720" xr:uid="{00000000-0005-0000-0000-00008C590000}"/>
    <cellStyle name="Migliaia 43 6 3 2 2" xfId="21066" xr:uid="{00000000-0005-0000-0000-00008D590000}"/>
    <cellStyle name="Migliaia 43 6 3 2 3" xfId="26368" xr:uid="{00000000-0005-0000-0000-00008E590000}"/>
    <cellStyle name="Migliaia 43 6 3 3" xfId="18415" xr:uid="{00000000-0005-0000-0000-00008F590000}"/>
    <cellStyle name="Migliaia 43 6 3 4" xfId="23717" xr:uid="{00000000-0005-0000-0000-000090590000}"/>
    <cellStyle name="Migliaia 43 6 4" xfId="14445" xr:uid="{00000000-0005-0000-0000-000091590000}"/>
    <cellStyle name="Migliaia 43 6 4 2" xfId="20263" xr:uid="{00000000-0005-0000-0000-000092590000}"/>
    <cellStyle name="Migliaia 43 6 4 3" xfId="25565" xr:uid="{00000000-0005-0000-0000-000093590000}"/>
    <cellStyle name="Migliaia 43 6 5" xfId="17612" xr:uid="{00000000-0005-0000-0000-000094590000}"/>
    <cellStyle name="Migliaia 43 6 6" xfId="22914" xr:uid="{00000000-0005-0000-0000-000095590000}"/>
    <cellStyle name="Migliaia 43 7" xfId="4008" xr:uid="{00000000-0005-0000-0000-000096590000}"/>
    <cellStyle name="Migliaia 43 7 2" xfId="12232" xr:uid="{00000000-0005-0000-0000-000097590000}"/>
    <cellStyle name="Migliaia 43 7 2 2" xfId="15721" xr:uid="{00000000-0005-0000-0000-000098590000}"/>
    <cellStyle name="Migliaia 43 7 2 2 2" xfId="21067" xr:uid="{00000000-0005-0000-0000-000099590000}"/>
    <cellStyle name="Migliaia 43 7 2 2 3" xfId="26369" xr:uid="{00000000-0005-0000-0000-00009A590000}"/>
    <cellStyle name="Migliaia 43 7 2 3" xfId="18416" xr:uid="{00000000-0005-0000-0000-00009B590000}"/>
    <cellStyle name="Migliaia 43 7 2 4" xfId="23718" xr:uid="{00000000-0005-0000-0000-00009C590000}"/>
    <cellStyle name="Migliaia 43 7 3" xfId="14446" xr:uid="{00000000-0005-0000-0000-00009D590000}"/>
    <cellStyle name="Migliaia 43 7 3 2" xfId="20264" xr:uid="{00000000-0005-0000-0000-00009E590000}"/>
    <cellStyle name="Migliaia 43 7 3 3" xfId="25566" xr:uid="{00000000-0005-0000-0000-00009F590000}"/>
    <cellStyle name="Migliaia 43 7 4" xfId="17613" xr:uid="{00000000-0005-0000-0000-0000A0590000}"/>
    <cellStyle name="Migliaia 43 7 5" xfId="22915" xr:uid="{00000000-0005-0000-0000-0000A1590000}"/>
    <cellStyle name="Migliaia 43 8" xfId="4009" xr:uid="{00000000-0005-0000-0000-0000A2590000}"/>
    <cellStyle name="Migliaia 43 8 2" xfId="12233" xr:uid="{00000000-0005-0000-0000-0000A3590000}"/>
    <cellStyle name="Migliaia 43 8 2 2" xfId="15722" xr:uid="{00000000-0005-0000-0000-0000A4590000}"/>
    <cellStyle name="Migliaia 43 8 2 2 2" xfId="21068" xr:uid="{00000000-0005-0000-0000-0000A5590000}"/>
    <cellStyle name="Migliaia 43 8 2 2 3" xfId="26370" xr:uid="{00000000-0005-0000-0000-0000A6590000}"/>
    <cellStyle name="Migliaia 43 8 2 3" xfId="18417" xr:uid="{00000000-0005-0000-0000-0000A7590000}"/>
    <cellStyle name="Migliaia 43 8 2 4" xfId="23719" xr:uid="{00000000-0005-0000-0000-0000A8590000}"/>
    <cellStyle name="Migliaia 43 8 3" xfId="14447" xr:uid="{00000000-0005-0000-0000-0000A9590000}"/>
    <cellStyle name="Migliaia 43 8 3 2" xfId="20265" xr:uid="{00000000-0005-0000-0000-0000AA590000}"/>
    <cellStyle name="Migliaia 43 8 3 3" xfId="25567" xr:uid="{00000000-0005-0000-0000-0000AB590000}"/>
    <cellStyle name="Migliaia 43 8 4" xfId="17614" xr:uid="{00000000-0005-0000-0000-0000AC590000}"/>
    <cellStyle name="Migliaia 43 8 5" xfId="22916" xr:uid="{00000000-0005-0000-0000-0000AD590000}"/>
    <cellStyle name="Migliaia 43 9" xfId="4010" xr:uid="{00000000-0005-0000-0000-0000AE590000}"/>
    <cellStyle name="Migliaia 43 9 2" xfId="14448" xr:uid="{00000000-0005-0000-0000-0000AF590000}"/>
    <cellStyle name="Migliaia 43 9 2 2" xfId="20266" xr:uid="{00000000-0005-0000-0000-0000B0590000}"/>
    <cellStyle name="Migliaia 43 9 2 3" xfId="25568" xr:uid="{00000000-0005-0000-0000-0000B1590000}"/>
    <cellStyle name="Migliaia 43 9 3" xfId="17615" xr:uid="{00000000-0005-0000-0000-0000B2590000}"/>
    <cellStyle name="Migliaia 43 9 4" xfId="22917" xr:uid="{00000000-0005-0000-0000-0000B3590000}"/>
    <cellStyle name="Migliaia 44" xfId="323" xr:uid="{00000000-0005-0000-0000-0000B4590000}"/>
    <cellStyle name="Migliaia 44 10" xfId="14449" xr:uid="{00000000-0005-0000-0000-0000B5590000}"/>
    <cellStyle name="Migliaia 44 10 2" xfId="20267" xr:uid="{00000000-0005-0000-0000-0000B6590000}"/>
    <cellStyle name="Migliaia 44 10 3" xfId="25569" xr:uid="{00000000-0005-0000-0000-0000B7590000}"/>
    <cellStyle name="Migliaia 44 11" xfId="17616" xr:uid="{00000000-0005-0000-0000-0000B8590000}"/>
    <cellStyle name="Migliaia 44 12" xfId="22918" xr:uid="{00000000-0005-0000-0000-0000B9590000}"/>
    <cellStyle name="Migliaia 44 13" xfId="4011" xr:uid="{00000000-0005-0000-0000-0000BA590000}"/>
    <cellStyle name="Migliaia 44 2" xfId="324" xr:uid="{00000000-0005-0000-0000-0000BB590000}"/>
    <cellStyle name="Migliaia 44 2 2" xfId="4013" xr:uid="{00000000-0005-0000-0000-0000BC590000}"/>
    <cellStyle name="Migliaia 44 2 2 2" xfId="4014" xr:uid="{00000000-0005-0000-0000-0000BD590000}"/>
    <cellStyle name="Migliaia 44 2 2 2 2" xfId="14450" xr:uid="{00000000-0005-0000-0000-0000BE590000}"/>
    <cellStyle name="Migliaia 44 2 2 2 2 2" xfId="20268" xr:uid="{00000000-0005-0000-0000-0000BF590000}"/>
    <cellStyle name="Migliaia 44 2 2 2 2 3" xfId="25570" xr:uid="{00000000-0005-0000-0000-0000C0590000}"/>
    <cellStyle name="Migliaia 44 2 2 2 3" xfId="17617" xr:uid="{00000000-0005-0000-0000-0000C1590000}"/>
    <cellStyle name="Migliaia 44 2 2 2 4" xfId="22919" xr:uid="{00000000-0005-0000-0000-0000C2590000}"/>
    <cellStyle name="Migliaia 44 2 2 3" xfId="12234" xr:uid="{00000000-0005-0000-0000-0000C3590000}"/>
    <cellStyle name="Migliaia 44 2 2 3 2" xfId="15723" xr:uid="{00000000-0005-0000-0000-0000C4590000}"/>
    <cellStyle name="Migliaia 44 2 2 3 2 2" xfId="21069" xr:uid="{00000000-0005-0000-0000-0000C5590000}"/>
    <cellStyle name="Migliaia 44 2 2 3 2 3" xfId="26371" xr:uid="{00000000-0005-0000-0000-0000C6590000}"/>
    <cellStyle name="Migliaia 44 2 2 3 3" xfId="18418" xr:uid="{00000000-0005-0000-0000-0000C7590000}"/>
    <cellStyle name="Migliaia 44 2 2 3 4" xfId="23720" xr:uid="{00000000-0005-0000-0000-0000C8590000}"/>
    <cellStyle name="Migliaia 44 2 3" xfId="4015" xr:uid="{00000000-0005-0000-0000-0000C9590000}"/>
    <cellStyle name="Migliaia 44 2 3 2" xfId="12235" xr:uid="{00000000-0005-0000-0000-0000CA590000}"/>
    <cellStyle name="Migliaia 44 2 3 2 2" xfId="15724" xr:uid="{00000000-0005-0000-0000-0000CB590000}"/>
    <cellStyle name="Migliaia 44 2 3 2 2 2" xfId="21070" xr:uid="{00000000-0005-0000-0000-0000CC590000}"/>
    <cellStyle name="Migliaia 44 2 3 2 2 3" xfId="26372" xr:uid="{00000000-0005-0000-0000-0000CD590000}"/>
    <cellStyle name="Migliaia 44 2 3 2 3" xfId="18419" xr:uid="{00000000-0005-0000-0000-0000CE590000}"/>
    <cellStyle name="Migliaia 44 2 3 2 4" xfId="23721" xr:uid="{00000000-0005-0000-0000-0000CF590000}"/>
    <cellStyle name="Migliaia 44 2 3 3" xfId="14451" xr:uid="{00000000-0005-0000-0000-0000D0590000}"/>
    <cellStyle name="Migliaia 44 2 3 3 2" xfId="20269" xr:uid="{00000000-0005-0000-0000-0000D1590000}"/>
    <cellStyle name="Migliaia 44 2 3 3 3" xfId="25571" xr:uid="{00000000-0005-0000-0000-0000D2590000}"/>
    <cellStyle name="Migliaia 44 2 3 4" xfId="17618" xr:uid="{00000000-0005-0000-0000-0000D3590000}"/>
    <cellStyle name="Migliaia 44 2 3 5" xfId="22920" xr:uid="{00000000-0005-0000-0000-0000D4590000}"/>
    <cellStyle name="Migliaia 44 2 4" xfId="4016" xr:uid="{00000000-0005-0000-0000-0000D5590000}"/>
    <cellStyle name="Migliaia 44 2 4 2" xfId="14452" xr:uid="{00000000-0005-0000-0000-0000D6590000}"/>
    <cellStyle name="Migliaia 44 2 4 2 2" xfId="20270" xr:uid="{00000000-0005-0000-0000-0000D7590000}"/>
    <cellStyle name="Migliaia 44 2 4 2 3" xfId="25572" xr:uid="{00000000-0005-0000-0000-0000D8590000}"/>
    <cellStyle name="Migliaia 44 2 4 3" xfId="17619" xr:uid="{00000000-0005-0000-0000-0000D9590000}"/>
    <cellStyle name="Migliaia 44 2 4 4" xfId="22921" xr:uid="{00000000-0005-0000-0000-0000DA590000}"/>
    <cellStyle name="Migliaia 44 2 5" xfId="4017" xr:uid="{00000000-0005-0000-0000-0000DB590000}"/>
    <cellStyle name="Migliaia 44 2 5 2" xfId="14453" xr:uid="{00000000-0005-0000-0000-0000DC590000}"/>
    <cellStyle name="Migliaia 44 2 5 2 2" xfId="20271" xr:uid="{00000000-0005-0000-0000-0000DD590000}"/>
    <cellStyle name="Migliaia 44 2 5 2 3" xfId="25573" xr:uid="{00000000-0005-0000-0000-0000DE590000}"/>
    <cellStyle name="Migliaia 44 2 5 3" xfId="17620" xr:uid="{00000000-0005-0000-0000-0000DF590000}"/>
    <cellStyle name="Migliaia 44 2 5 4" xfId="22922" xr:uid="{00000000-0005-0000-0000-0000E0590000}"/>
    <cellStyle name="Migliaia 44 2 6" xfId="4018" xr:uid="{00000000-0005-0000-0000-0000E1590000}"/>
    <cellStyle name="Migliaia 44 2 6 2" xfId="14454" xr:uid="{00000000-0005-0000-0000-0000E2590000}"/>
    <cellStyle name="Migliaia 44 2 6 2 2" xfId="20272" xr:uid="{00000000-0005-0000-0000-0000E3590000}"/>
    <cellStyle name="Migliaia 44 2 6 2 3" xfId="25574" xr:uid="{00000000-0005-0000-0000-0000E4590000}"/>
    <cellStyle name="Migliaia 44 2 6 3" xfId="17621" xr:uid="{00000000-0005-0000-0000-0000E5590000}"/>
    <cellStyle name="Migliaia 44 2 6 4" xfId="22923" xr:uid="{00000000-0005-0000-0000-0000E6590000}"/>
    <cellStyle name="Migliaia 44 2 7" xfId="4012" xr:uid="{00000000-0005-0000-0000-0000E7590000}"/>
    <cellStyle name="Migliaia 44 3" xfId="4019" xr:uid="{00000000-0005-0000-0000-0000E8590000}"/>
    <cellStyle name="Migliaia 44 3 2" xfId="4020" xr:uid="{00000000-0005-0000-0000-0000E9590000}"/>
    <cellStyle name="Migliaia 44 3 2 2" xfId="4021" xr:uid="{00000000-0005-0000-0000-0000EA590000}"/>
    <cellStyle name="Migliaia 44 3 2 2 2" xfId="4022" xr:uid="{00000000-0005-0000-0000-0000EB590000}"/>
    <cellStyle name="Migliaia 44 3 2 2 2 2" xfId="14455" xr:uid="{00000000-0005-0000-0000-0000EC590000}"/>
    <cellStyle name="Migliaia 44 3 2 2 2 2 2" xfId="20273" xr:uid="{00000000-0005-0000-0000-0000ED590000}"/>
    <cellStyle name="Migliaia 44 3 2 2 2 2 3" xfId="25575" xr:uid="{00000000-0005-0000-0000-0000EE590000}"/>
    <cellStyle name="Migliaia 44 3 2 2 2 3" xfId="17622" xr:uid="{00000000-0005-0000-0000-0000EF590000}"/>
    <cellStyle name="Migliaia 44 3 2 2 2 4" xfId="22924" xr:uid="{00000000-0005-0000-0000-0000F0590000}"/>
    <cellStyle name="Migliaia 44 3 2 3" xfId="4023" xr:uid="{00000000-0005-0000-0000-0000F1590000}"/>
    <cellStyle name="Migliaia 44 3 2 3 2" xfId="14456" xr:uid="{00000000-0005-0000-0000-0000F2590000}"/>
    <cellStyle name="Migliaia 44 3 2 3 2 2" xfId="20274" xr:uid="{00000000-0005-0000-0000-0000F3590000}"/>
    <cellStyle name="Migliaia 44 3 2 3 2 3" xfId="25576" xr:uid="{00000000-0005-0000-0000-0000F4590000}"/>
    <cellStyle name="Migliaia 44 3 2 3 3" xfId="17623" xr:uid="{00000000-0005-0000-0000-0000F5590000}"/>
    <cellStyle name="Migliaia 44 3 2 3 4" xfId="22925" xr:uid="{00000000-0005-0000-0000-0000F6590000}"/>
    <cellStyle name="Migliaia 44 3 2 4" xfId="4024" xr:uid="{00000000-0005-0000-0000-0000F7590000}"/>
    <cellStyle name="Migliaia 44 3 2 4 2" xfId="14457" xr:uid="{00000000-0005-0000-0000-0000F8590000}"/>
    <cellStyle name="Migliaia 44 3 2 4 2 2" xfId="20275" xr:uid="{00000000-0005-0000-0000-0000F9590000}"/>
    <cellStyle name="Migliaia 44 3 2 4 2 3" xfId="25577" xr:uid="{00000000-0005-0000-0000-0000FA590000}"/>
    <cellStyle name="Migliaia 44 3 2 4 3" xfId="17624" xr:uid="{00000000-0005-0000-0000-0000FB590000}"/>
    <cellStyle name="Migliaia 44 3 2 4 4" xfId="22926" xr:uid="{00000000-0005-0000-0000-0000FC590000}"/>
    <cellStyle name="Migliaia 44 3 2 5" xfId="4025" xr:uid="{00000000-0005-0000-0000-0000FD590000}"/>
    <cellStyle name="Migliaia 44 3 2 5 2" xfId="14458" xr:uid="{00000000-0005-0000-0000-0000FE590000}"/>
    <cellStyle name="Migliaia 44 3 2 5 2 2" xfId="20276" xr:uid="{00000000-0005-0000-0000-0000FF590000}"/>
    <cellStyle name="Migliaia 44 3 2 5 2 3" xfId="25578" xr:uid="{00000000-0005-0000-0000-0000005A0000}"/>
    <cellStyle name="Migliaia 44 3 2 5 3" xfId="17625" xr:uid="{00000000-0005-0000-0000-0000015A0000}"/>
    <cellStyle name="Migliaia 44 3 2 5 4" xfId="22927" xr:uid="{00000000-0005-0000-0000-0000025A0000}"/>
    <cellStyle name="Migliaia 44 3 2 6" xfId="4026" xr:uid="{00000000-0005-0000-0000-0000035A0000}"/>
    <cellStyle name="Migliaia 44 3 2 6 2" xfId="14459" xr:uid="{00000000-0005-0000-0000-0000045A0000}"/>
    <cellStyle name="Migliaia 44 3 2 6 2 2" xfId="20277" xr:uid="{00000000-0005-0000-0000-0000055A0000}"/>
    <cellStyle name="Migliaia 44 3 2 6 2 3" xfId="25579" xr:uid="{00000000-0005-0000-0000-0000065A0000}"/>
    <cellStyle name="Migliaia 44 3 2 6 3" xfId="17626" xr:uid="{00000000-0005-0000-0000-0000075A0000}"/>
    <cellStyle name="Migliaia 44 3 2 6 4" xfId="22928" xr:uid="{00000000-0005-0000-0000-0000085A0000}"/>
    <cellStyle name="Migliaia 44 3 3" xfId="4027" xr:uid="{00000000-0005-0000-0000-0000095A0000}"/>
    <cellStyle name="Migliaia 44 3 3 2" xfId="4028" xr:uid="{00000000-0005-0000-0000-00000A5A0000}"/>
    <cellStyle name="Migliaia 44 3 3 2 2" xfId="14461" xr:uid="{00000000-0005-0000-0000-00000B5A0000}"/>
    <cellStyle name="Migliaia 44 3 3 2 2 2" xfId="20279" xr:uid="{00000000-0005-0000-0000-00000C5A0000}"/>
    <cellStyle name="Migliaia 44 3 3 2 2 3" xfId="25581" xr:uid="{00000000-0005-0000-0000-00000D5A0000}"/>
    <cellStyle name="Migliaia 44 3 3 2 3" xfId="17628" xr:uid="{00000000-0005-0000-0000-00000E5A0000}"/>
    <cellStyle name="Migliaia 44 3 3 2 4" xfId="22930" xr:uid="{00000000-0005-0000-0000-00000F5A0000}"/>
    <cellStyle name="Migliaia 44 3 3 3" xfId="4029" xr:uid="{00000000-0005-0000-0000-0000105A0000}"/>
    <cellStyle name="Migliaia 44 3 3 3 2" xfId="14462" xr:uid="{00000000-0005-0000-0000-0000115A0000}"/>
    <cellStyle name="Migliaia 44 3 3 3 2 2" xfId="20280" xr:uid="{00000000-0005-0000-0000-0000125A0000}"/>
    <cellStyle name="Migliaia 44 3 3 3 2 3" xfId="25582" xr:uid="{00000000-0005-0000-0000-0000135A0000}"/>
    <cellStyle name="Migliaia 44 3 3 3 3" xfId="17629" xr:uid="{00000000-0005-0000-0000-0000145A0000}"/>
    <cellStyle name="Migliaia 44 3 3 3 4" xfId="22931" xr:uid="{00000000-0005-0000-0000-0000155A0000}"/>
    <cellStyle name="Migliaia 44 3 3 4" xfId="4030" xr:uid="{00000000-0005-0000-0000-0000165A0000}"/>
    <cellStyle name="Migliaia 44 3 3 4 2" xfId="14463" xr:uid="{00000000-0005-0000-0000-0000175A0000}"/>
    <cellStyle name="Migliaia 44 3 3 4 2 2" xfId="20281" xr:uid="{00000000-0005-0000-0000-0000185A0000}"/>
    <cellStyle name="Migliaia 44 3 3 4 2 3" xfId="25583" xr:uid="{00000000-0005-0000-0000-0000195A0000}"/>
    <cellStyle name="Migliaia 44 3 3 4 3" xfId="17630" xr:uid="{00000000-0005-0000-0000-00001A5A0000}"/>
    <cellStyle name="Migliaia 44 3 3 4 4" xfId="22932" xr:uid="{00000000-0005-0000-0000-00001B5A0000}"/>
    <cellStyle name="Migliaia 44 3 3 5" xfId="4031" xr:uid="{00000000-0005-0000-0000-00001C5A0000}"/>
    <cellStyle name="Migliaia 44 3 3 5 2" xfId="14464" xr:uid="{00000000-0005-0000-0000-00001D5A0000}"/>
    <cellStyle name="Migliaia 44 3 3 5 2 2" xfId="20282" xr:uid="{00000000-0005-0000-0000-00001E5A0000}"/>
    <cellStyle name="Migliaia 44 3 3 5 2 3" xfId="25584" xr:uid="{00000000-0005-0000-0000-00001F5A0000}"/>
    <cellStyle name="Migliaia 44 3 3 5 3" xfId="17631" xr:uid="{00000000-0005-0000-0000-0000205A0000}"/>
    <cellStyle name="Migliaia 44 3 3 5 4" xfId="22933" xr:uid="{00000000-0005-0000-0000-0000215A0000}"/>
    <cellStyle name="Migliaia 44 3 3 6" xfId="14460" xr:uid="{00000000-0005-0000-0000-0000225A0000}"/>
    <cellStyle name="Migliaia 44 3 3 6 2" xfId="20278" xr:uid="{00000000-0005-0000-0000-0000235A0000}"/>
    <cellStyle name="Migliaia 44 3 3 6 3" xfId="25580" xr:uid="{00000000-0005-0000-0000-0000245A0000}"/>
    <cellStyle name="Migliaia 44 3 3 7" xfId="17627" xr:uid="{00000000-0005-0000-0000-0000255A0000}"/>
    <cellStyle name="Migliaia 44 3 3 8" xfId="22929" xr:uid="{00000000-0005-0000-0000-0000265A0000}"/>
    <cellStyle name="Migliaia 44 3 4" xfId="4032" xr:uid="{00000000-0005-0000-0000-0000275A0000}"/>
    <cellStyle name="Migliaia 44 3 4 2" xfId="12236" xr:uid="{00000000-0005-0000-0000-0000285A0000}"/>
    <cellStyle name="Migliaia 44 3 4 3" xfId="12237" xr:uid="{00000000-0005-0000-0000-0000295A0000}"/>
    <cellStyle name="Migliaia 44 3 4 3 2" xfId="15725" xr:uid="{00000000-0005-0000-0000-00002A5A0000}"/>
    <cellStyle name="Migliaia 44 3 4 3 2 2" xfId="21071" xr:uid="{00000000-0005-0000-0000-00002B5A0000}"/>
    <cellStyle name="Migliaia 44 3 4 3 2 3" xfId="26373" xr:uid="{00000000-0005-0000-0000-00002C5A0000}"/>
    <cellStyle name="Migliaia 44 3 4 3 3" xfId="18420" xr:uid="{00000000-0005-0000-0000-00002D5A0000}"/>
    <cellStyle name="Migliaia 44 3 4 3 4" xfId="23722" xr:uid="{00000000-0005-0000-0000-00002E5A0000}"/>
    <cellStyle name="Migliaia 44 3 4 4" xfId="14465" xr:uid="{00000000-0005-0000-0000-00002F5A0000}"/>
    <cellStyle name="Migliaia 44 3 4 4 2" xfId="20283" xr:uid="{00000000-0005-0000-0000-0000305A0000}"/>
    <cellStyle name="Migliaia 44 3 4 4 3" xfId="25585" xr:uid="{00000000-0005-0000-0000-0000315A0000}"/>
    <cellStyle name="Migliaia 44 3 4 5" xfId="17632" xr:uid="{00000000-0005-0000-0000-0000325A0000}"/>
    <cellStyle name="Migliaia 44 3 4 6" xfId="22934" xr:uid="{00000000-0005-0000-0000-0000335A0000}"/>
    <cellStyle name="Migliaia 44 3 5" xfId="4033" xr:uid="{00000000-0005-0000-0000-0000345A0000}"/>
    <cellStyle name="Migliaia 44 3 5 2" xfId="12238" xr:uid="{00000000-0005-0000-0000-0000355A0000}"/>
    <cellStyle name="Migliaia 44 3 5 2 2" xfId="15726" xr:uid="{00000000-0005-0000-0000-0000365A0000}"/>
    <cellStyle name="Migliaia 44 3 5 2 2 2" xfId="21072" xr:uid="{00000000-0005-0000-0000-0000375A0000}"/>
    <cellStyle name="Migliaia 44 3 5 2 2 3" xfId="26374" xr:uid="{00000000-0005-0000-0000-0000385A0000}"/>
    <cellStyle name="Migliaia 44 3 5 2 3" xfId="18421" xr:uid="{00000000-0005-0000-0000-0000395A0000}"/>
    <cellStyle name="Migliaia 44 3 5 2 4" xfId="23723" xr:uid="{00000000-0005-0000-0000-00003A5A0000}"/>
    <cellStyle name="Migliaia 44 3 5 3" xfId="14466" xr:uid="{00000000-0005-0000-0000-00003B5A0000}"/>
    <cellStyle name="Migliaia 44 3 5 3 2" xfId="20284" xr:uid="{00000000-0005-0000-0000-00003C5A0000}"/>
    <cellStyle name="Migliaia 44 3 5 3 3" xfId="25586" xr:uid="{00000000-0005-0000-0000-00003D5A0000}"/>
    <cellStyle name="Migliaia 44 3 5 4" xfId="17633" xr:uid="{00000000-0005-0000-0000-00003E5A0000}"/>
    <cellStyle name="Migliaia 44 3 5 5" xfId="22935" xr:uid="{00000000-0005-0000-0000-00003F5A0000}"/>
    <cellStyle name="Migliaia 44 3 6" xfId="4034" xr:uid="{00000000-0005-0000-0000-0000405A0000}"/>
    <cellStyle name="Migliaia 44 3 6 2" xfId="14467" xr:uid="{00000000-0005-0000-0000-0000415A0000}"/>
    <cellStyle name="Migliaia 44 3 6 2 2" xfId="20285" xr:uid="{00000000-0005-0000-0000-0000425A0000}"/>
    <cellStyle name="Migliaia 44 3 6 2 3" xfId="25587" xr:uid="{00000000-0005-0000-0000-0000435A0000}"/>
    <cellStyle name="Migliaia 44 3 6 3" xfId="17634" xr:uid="{00000000-0005-0000-0000-0000445A0000}"/>
    <cellStyle name="Migliaia 44 3 6 4" xfId="22936" xr:uid="{00000000-0005-0000-0000-0000455A0000}"/>
    <cellStyle name="Migliaia 44 3 7" xfId="4035" xr:uid="{00000000-0005-0000-0000-0000465A0000}"/>
    <cellStyle name="Migliaia 44 3 7 2" xfId="14468" xr:uid="{00000000-0005-0000-0000-0000475A0000}"/>
    <cellStyle name="Migliaia 44 3 7 2 2" xfId="20286" xr:uid="{00000000-0005-0000-0000-0000485A0000}"/>
    <cellStyle name="Migliaia 44 3 7 2 3" xfId="25588" xr:uid="{00000000-0005-0000-0000-0000495A0000}"/>
    <cellStyle name="Migliaia 44 3 7 3" xfId="17635" xr:uid="{00000000-0005-0000-0000-00004A5A0000}"/>
    <cellStyle name="Migliaia 44 3 7 4" xfId="22937" xr:uid="{00000000-0005-0000-0000-00004B5A0000}"/>
    <cellStyle name="Migliaia 44 3 8" xfId="4036" xr:uid="{00000000-0005-0000-0000-00004C5A0000}"/>
    <cellStyle name="Migliaia 44 3 8 2" xfId="14469" xr:uid="{00000000-0005-0000-0000-00004D5A0000}"/>
    <cellStyle name="Migliaia 44 3 8 2 2" xfId="20287" xr:uid="{00000000-0005-0000-0000-00004E5A0000}"/>
    <cellStyle name="Migliaia 44 3 8 2 3" xfId="25589" xr:uid="{00000000-0005-0000-0000-00004F5A0000}"/>
    <cellStyle name="Migliaia 44 3 8 3" xfId="17636" xr:uid="{00000000-0005-0000-0000-0000505A0000}"/>
    <cellStyle name="Migliaia 44 3 8 4" xfId="22938" xr:uid="{00000000-0005-0000-0000-0000515A0000}"/>
    <cellStyle name="Migliaia 44 4" xfId="4037" xr:uid="{00000000-0005-0000-0000-0000525A0000}"/>
    <cellStyle name="Migliaia 44 4 2" xfId="4038" xr:uid="{00000000-0005-0000-0000-0000535A0000}"/>
    <cellStyle name="Migliaia 44 4 2 2" xfId="4039" xr:uid="{00000000-0005-0000-0000-0000545A0000}"/>
    <cellStyle name="Migliaia 44 4 2 2 2" xfId="14470" xr:uid="{00000000-0005-0000-0000-0000555A0000}"/>
    <cellStyle name="Migliaia 44 4 2 2 2 2" xfId="20288" xr:uid="{00000000-0005-0000-0000-0000565A0000}"/>
    <cellStyle name="Migliaia 44 4 2 2 2 3" xfId="25590" xr:uid="{00000000-0005-0000-0000-0000575A0000}"/>
    <cellStyle name="Migliaia 44 4 2 2 3" xfId="17637" xr:uid="{00000000-0005-0000-0000-0000585A0000}"/>
    <cellStyle name="Migliaia 44 4 2 2 4" xfId="22939" xr:uid="{00000000-0005-0000-0000-0000595A0000}"/>
    <cellStyle name="Migliaia 44 4 2 3" xfId="4040" xr:uid="{00000000-0005-0000-0000-00005A5A0000}"/>
    <cellStyle name="Migliaia 44 4 2 3 2" xfId="14471" xr:uid="{00000000-0005-0000-0000-00005B5A0000}"/>
    <cellStyle name="Migliaia 44 4 2 3 2 2" xfId="20289" xr:uid="{00000000-0005-0000-0000-00005C5A0000}"/>
    <cellStyle name="Migliaia 44 4 2 3 2 3" xfId="25591" xr:uid="{00000000-0005-0000-0000-00005D5A0000}"/>
    <cellStyle name="Migliaia 44 4 2 3 3" xfId="17638" xr:uid="{00000000-0005-0000-0000-00005E5A0000}"/>
    <cellStyle name="Migliaia 44 4 2 3 4" xfId="22940" xr:uid="{00000000-0005-0000-0000-00005F5A0000}"/>
    <cellStyle name="Migliaia 44 4 3" xfId="4041" xr:uid="{00000000-0005-0000-0000-0000605A0000}"/>
    <cellStyle name="Migliaia 44 4 3 2" xfId="14472" xr:uid="{00000000-0005-0000-0000-0000615A0000}"/>
    <cellStyle name="Migliaia 44 4 3 2 2" xfId="20290" xr:uid="{00000000-0005-0000-0000-0000625A0000}"/>
    <cellStyle name="Migliaia 44 4 3 2 3" xfId="25592" xr:uid="{00000000-0005-0000-0000-0000635A0000}"/>
    <cellStyle name="Migliaia 44 4 3 3" xfId="17639" xr:uid="{00000000-0005-0000-0000-0000645A0000}"/>
    <cellStyle name="Migliaia 44 4 3 4" xfId="22941" xr:uid="{00000000-0005-0000-0000-0000655A0000}"/>
    <cellStyle name="Migliaia 44 4 4" xfId="4042" xr:uid="{00000000-0005-0000-0000-0000665A0000}"/>
    <cellStyle name="Migliaia 44 4 4 2" xfId="14473" xr:uid="{00000000-0005-0000-0000-0000675A0000}"/>
    <cellStyle name="Migliaia 44 4 4 2 2" xfId="20291" xr:uid="{00000000-0005-0000-0000-0000685A0000}"/>
    <cellStyle name="Migliaia 44 4 4 2 3" xfId="25593" xr:uid="{00000000-0005-0000-0000-0000695A0000}"/>
    <cellStyle name="Migliaia 44 4 4 3" xfId="17640" xr:uid="{00000000-0005-0000-0000-00006A5A0000}"/>
    <cellStyle name="Migliaia 44 4 4 4" xfId="22942" xr:uid="{00000000-0005-0000-0000-00006B5A0000}"/>
    <cellStyle name="Migliaia 44 4 5" xfId="4043" xr:uid="{00000000-0005-0000-0000-00006C5A0000}"/>
    <cellStyle name="Migliaia 44 4 5 2" xfId="14474" xr:uid="{00000000-0005-0000-0000-00006D5A0000}"/>
    <cellStyle name="Migliaia 44 4 5 2 2" xfId="20292" xr:uid="{00000000-0005-0000-0000-00006E5A0000}"/>
    <cellStyle name="Migliaia 44 4 5 2 3" xfId="25594" xr:uid="{00000000-0005-0000-0000-00006F5A0000}"/>
    <cellStyle name="Migliaia 44 4 5 3" xfId="17641" xr:uid="{00000000-0005-0000-0000-0000705A0000}"/>
    <cellStyle name="Migliaia 44 4 5 4" xfId="22943" xr:uid="{00000000-0005-0000-0000-0000715A0000}"/>
    <cellStyle name="Migliaia 44 4 6" xfId="4044" xr:uid="{00000000-0005-0000-0000-0000725A0000}"/>
    <cellStyle name="Migliaia 44 4 6 2" xfId="14475" xr:uid="{00000000-0005-0000-0000-0000735A0000}"/>
    <cellStyle name="Migliaia 44 4 6 2 2" xfId="20293" xr:uid="{00000000-0005-0000-0000-0000745A0000}"/>
    <cellStyle name="Migliaia 44 4 6 2 3" xfId="25595" xr:uid="{00000000-0005-0000-0000-0000755A0000}"/>
    <cellStyle name="Migliaia 44 4 6 3" xfId="17642" xr:uid="{00000000-0005-0000-0000-0000765A0000}"/>
    <cellStyle name="Migliaia 44 4 6 4" xfId="22944" xr:uid="{00000000-0005-0000-0000-0000775A0000}"/>
    <cellStyle name="Migliaia 44 4 7" xfId="4045" xr:uid="{00000000-0005-0000-0000-0000785A0000}"/>
    <cellStyle name="Migliaia 44 4 7 2" xfId="14476" xr:uid="{00000000-0005-0000-0000-0000795A0000}"/>
    <cellStyle name="Migliaia 44 4 7 2 2" xfId="20294" xr:uid="{00000000-0005-0000-0000-00007A5A0000}"/>
    <cellStyle name="Migliaia 44 4 7 2 3" xfId="25596" xr:uid="{00000000-0005-0000-0000-00007B5A0000}"/>
    <cellStyle name="Migliaia 44 4 7 3" xfId="17643" xr:uid="{00000000-0005-0000-0000-00007C5A0000}"/>
    <cellStyle name="Migliaia 44 4 7 4" xfId="22945" xr:uid="{00000000-0005-0000-0000-00007D5A0000}"/>
    <cellStyle name="Migliaia 44 5" xfId="4046" xr:uid="{00000000-0005-0000-0000-00007E5A0000}"/>
    <cellStyle name="Migliaia 44 5 2" xfId="4047" xr:uid="{00000000-0005-0000-0000-00007F5A0000}"/>
    <cellStyle name="Migliaia 44 5 2 2" xfId="14477" xr:uid="{00000000-0005-0000-0000-0000805A0000}"/>
    <cellStyle name="Migliaia 44 5 2 2 2" xfId="20295" xr:uid="{00000000-0005-0000-0000-0000815A0000}"/>
    <cellStyle name="Migliaia 44 5 2 2 3" xfId="25597" xr:uid="{00000000-0005-0000-0000-0000825A0000}"/>
    <cellStyle name="Migliaia 44 5 2 3" xfId="17644" xr:uid="{00000000-0005-0000-0000-0000835A0000}"/>
    <cellStyle name="Migliaia 44 5 2 4" xfId="22946" xr:uid="{00000000-0005-0000-0000-0000845A0000}"/>
    <cellStyle name="Migliaia 44 5 3" xfId="4048" xr:uid="{00000000-0005-0000-0000-0000855A0000}"/>
    <cellStyle name="Migliaia 44 5 3 2" xfId="14478" xr:uid="{00000000-0005-0000-0000-0000865A0000}"/>
    <cellStyle name="Migliaia 44 5 3 2 2" xfId="20296" xr:uid="{00000000-0005-0000-0000-0000875A0000}"/>
    <cellStyle name="Migliaia 44 5 3 2 3" xfId="25598" xr:uid="{00000000-0005-0000-0000-0000885A0000}"/>
    <cellStyle name="Migliaia 44 5 3 3" xfId="17645" xr:uid="{00000000-0005-0000-0000-0000895A0000}"/>
    <cellStyle name="Migliaia 44 5 3 4" xfId="22947" xr:uid="{00000000-0005-0000-0000-00008A5A0000}"/>
    <cellStyle name="Migliaia 44 5 4" xfId="4049" xr:uid="{00000000-0005-0000-0000-00008B5A0000}"/>
    <cellStyle name="Migliaia 44 5 4 2" xfId="14479" xr:uid="{00000000-0005-0000-0000-00008C5A0000}"/>
    <cellStyle name="Migliaia 44 5 4 2 2" xfId="20297" xr:uid="{00000000-0005-0000-0000-00008D5A0000}"/>
    <cellStyle name="Migliaia 44 5 4 2 3" xfId="25599" xr:uid="{00000000-0005-0000-0000-00008E5A0000}"/>
    <cellStyle name="Migliaia 44 5 4 3" xfId="17646" xr:uid="{00000000-0005-0000-0000-00008F5A0000}"/>
    <cellStyle name="Migliaia 44 5 4 4" xfId="22948" xr:uid="{00000000-0005-0000-0000-0000905A0000}"/>
    <cellStyle name="Migliaia 44 5 5" xfId="4050" xr:uid="{00000000-0005-0000-0000-0000915A0000}"/>
    <cellStyle name="Migliaia 44 5 5 2" xfId="14480" xr:uid="{00000000-0005-0000-0000-0000925A0000}"/>
    <cellStyle name="Migliaia 44 5 5 2 2" xfId="20298" xr:uid="{00000000-0005-0000-0000-0000935A0000}"/>
    <cellStyle name="Migliaia 44 5 5 2 3" xfId="25600" xr:uid="{00000000-0005-0000-0000-0000945A0000}"/>
    <cellStyle name="Migliaia 44 5 5 3" xfId="17647" xr:uid="{00000000-0005-0000-0000-0000955A0000}"/>
    <cellStyle name="Migliaia 44 5 5 4" xfId="22949" xr:uid="{00000000-0005-0000-0000-0000965A0000}"/>
    <cellStyle name="Migliaia 44 5 6" xfId="4051" xr:uid="{00000000-0005-0000-0000-0000975A0000}"/>
    <cellStyle name="Migliaia 44 5 6 2" xfId="14481" xr:uid="{00000000-0005-0000-0000-0000985A0000}"/>
    <cellStyle name="Migliaia 44 5 6 2 2" xfId="20299" xr:uid="{00000000-0005-0000-0000-0000995A0000}"/>
    <cellStyle name="Migliaia 44 5 6 2 3" xfId="25601" xr:uid="{00000000-0005-0000-0000-00009A5A0000}"/>
    <cellStyle name="Migliaia 44 5 6 3" xfId="17648" xr:uid="{00000000-0005-0000-0000-00009B5A0000}"/>
    <cellStyle name="Migliaia 44 5 6 4" xfId="22950" xr:uid="{00000000-0005-0000-0000-00009C5A0000}"/>
    <cellStyle name="Migliaia 44 6" xfId="4052" xr:uid="{00000000-0005-0000-0000-00009D5A0000}"/>
    <cellStyle name="Migliaia 44 6 2" xfId="12239" xr:uid="{00000000-0005-0000-0000-00009E5A0000}"/>
    <cellStyle name="Migliaia 44 6 3" xfId="12240" xr:uid="{00000000-0005-0000-0000-00009F5A0000}"/>
    <cellStyle name="Migliaia 44 6 3 2" xfId="15727" xr:uid="{00000000-0005-0000-0000-0000A05A0000}"/>
    <cellStyle name="Migliaia 44 6 3 2 2" xfId="21073" xr:uid="{00000000-0005-0000-0000-0000A15A0000}"/>
    <cellStyle name="Migliaia 44 6 3 2 3" xfId="26375" xr:uid="{00000000-0005-0000-0000-0000A25A0000}"/>
    <cellStyle name="Migliaia 44 6 3 3" xfId="18422" xr:uid="{00000000-0005-0000-0000-0000A35A0000}"/>
    <cellStyle name="Migliaia 44 6 3 4" xfId="23724" xr:uid="{00000000-0005-0000-0000-0000A45A0000}"/>
    <cellStyle name="Migliaia 44 6 4" xfId="14482" xr:uid="{00000000-0005-0000-0000-0000A55A0000}"/>
    <cellStyle name="Migliaia 44 6 4 2" xfId="20300" xr:uid="{00000000-0005-0000-0000-0000A65A0000}"/>
    <cellStyle name="Migliaia 44 6 4 3" xfId="25602" xr:uid="{00000000-0005-0000-0000-0000A75A0000}"/>
    <cellStyle name="Migliaia 44 6 5" xfId="17649" xr:uid="{00000000-0005-0000-0000-0000A85A0000}"/>
    <cellStyle name="Migliaia 44 6 6" xfId="22951" xr:uid="{00000000-0005-0000-0000-0000A95A0000}"/>
    <cellStyle name="Migliaia 44 7" xfId="4053" xr:uid="{00000000-0005-0000-0000-0000AA5A0000}"/>
    <cellStyle name="Migliaia 44 7 2" xfId="12241" xr:uid="{00000000-0005-0000-0000-0000AB5A0000}"/>
    <cellStyle name="Migliaia 44 7 2 2" xfId="15728" xr:uid="{00000000-0005-0000-0000-0000AC5A0000}"/>
    <cellStyle name="Migliaia 44 7 2 2 2" xfId="21074" xr:uid="{00000000-0005-0000-0000-0000AD5A0000}"/>
    <cellStyle name="Migliaia 44 7 2 2 3" xfId="26376" xr:uid="{00000000-0005-0000-0000-0000AE5A0000}"/>
    <cellStyle name="Migliaia 44 7 2 3" xfId="18423" xr:uid="{00000000-0005-0000-0000-0000AF5A0000}"/>
    <cellStyle name="Migliaia 44 7 2 4" xfId="23725" xr:uid="{00000000-0005-0000-0000-0000B05A0000}"/>
    <cellStyle name="Migliaia 44 7 3" xfId="14483" xr:uid="{00000000-0005-0000-0000-0000B15A0000}"/>
    <cellStyle name="Migliaia 44 7 3 2" xfId="20301" xr:uid="{00000000-0005-0000-0000-0000B25A0000}"/>
    <cellStyle name="Migliaia 44 7 3 3" xfId="25603" xr:uid="{00000000-0005-0000-0000-0000B35A0000}"/>
    <cellStyle name="Migliaia 44 7 4" xfId="17650" xr:uid="{00000000-0005-0000-0000-0000B45A0000}"/>
    <cellStyle name="Migliaia 44 7 5" xfId="22952" xr:uid="{00000000-0005-0000-0000-0000B55A0000}"/>
    <cellStyle name="Migliaia 44 8" xfId="4054" xr:uid="{00000000-0005-0000-0000-0000B65A0000}"/>
    <cellStyle name="Migliaia 44 8 2" xfId="12242" xr:uid="{00000000-0005-0000-0000-0000B75A0000}"/>
    <cellStyle name="Migliaia 44 8 2 2" xfId="15729" xr:uid="{00000000-0005-0000-0000-0000B85A0000}"/>
    <cellStyle name="Migliaia 44 8 2 2 2" xfId="21075" xr:uid="{00000000-0005-0000-0000-0000B95A0000}"/>
    <cellStyle name="Migliaia 44 8 2 2 3" xfId="26377" xr:uid="{00000000-0005-0000-0000-0000BA5A0000}"/>
    <cellStyle name="Migliaia 44 8 2 3" xfId="18424" xr:uid="{00000000-0005-0000-0000-0000BB5A0000}"/>
    <cellStyle name="Migliaia 44 8 2 4" xfId="23726" xr:uid="{00000000-0005-0000-0000-0000BC5A0000}"/>
    <cellStyle name="Migliaia 44 8 3" xfId="14484" xr:uid="{00000000-0005-0000-0000-0000BD5A0000}"/>
    <cellStyle name="Migliaia 44 8 3 2" xfId="20302" xr:uid="{00000000-0005-0000-0000-0000BE5A0000}"/>
    <cellStyle name="Migliaia 44 8 3 3" xfId="25604" xr:uid="{00000000-0005-0000-0000-0000BF5A0000}"/>
    <cellStyle name="Migliaia 44 8 4" xfId="17651" xr:uid="{00000000-0005-0000-0000-0000C05A0000}"/>
    <cellStyle name="Migliaia 44 8 5" xfId="22953" xr:uid="{00000000-0005-0000-0000-0000C15A0000}"/>
    <cellStyle name="Migliaia 44 9" xfId="4055" xr:uid="{00000000-0005-0000-0000-0000C25A0000}"/>
    <cellStyle name="Migliaia 44 9 2" xfId="14485" xr:uid="{00000000-0005-0000-0000-0000C35A0000}"/>
    <cellStyle name="Migliaia 44 9 2 2" xfId="20303" xr:uid="{00000000-0005-0000-0000-0000C45A0000}"/>
    <cellStyle name="Migliaia 44 9 2 3" xfId="25605" xr:uid="{00000000-0005-0000-0000-0000C55A0000}"/>
    <cellStyle name="Migliaia 44 9 3" xfId="17652" xr:uid="{00000000-0005-0000-0000-0000C65A0000}"/>
    <cellStyle name="Migliaia 44 9 4" xfId="22954" xr:uid="{00000000-0005-0000-0000-0000C75A0000}"/>
    <cellStyle name="Migliaia 45" xfId="325" xr:uid="{00000000-0005-0000-0000-0000C85A0000}"/>
    <cellStyle name="Migliaia 45 10" xfId="14486" xr:uid="{00000000-0005-0000-0000-0000C95A0000}"/>
    <cellStyle name="Migliaia 45 10 2" xfId="20304" xr:uid="{00000000-0005-0000-0000-0000CA5A0000}"/>
    <cellStyle name="Migliaia 45 10 3" xfId="25606" xr:uid="{00000000-0005-0000-0000-0000CB5A0000}"/>
    <cellStyle name="Migliaia 45 11" xfId="17653" xr:uid="{00000000-0005-0000-0000-0000CC5A0000}"/>
    <cellStyle name="Migliaia 45 12" xfId="22955" xr:uid="{00000000-0005-0000-0000-0000CD5A0000}"/>
    <cellStyle name="Migliaia 45 13" xfId="4056" xr:uid="{00000000-0005-0000-0000-0000CE5A0000}"/>
    <cellStyle name="Migliaia 45 2" xfId="326" xr:uid="{00000000-0005-0000-0000-0000CF5A0000}"/>
    <cellStyle name="Migliaia 45 2 2" xfId="4058" xr:uid="{00000000-0005-0000-0000-0000D05A0000}"/>
    <cellStyle name="Migliaia 45 2 2 2" xfId="4059" xr:uid="{00000000-0005-0000-0000-0000D15A0000}"/>
    <cellStyle name="Migliaia 45 2 2 2 2" xfId="14487" xr:uid="{00000000-0005-0000-0000-0000D25A0000}"/>
    <cellStyle name="Migliaia 45 2 2 2 2 2" xfId="20305" xr:uid="{00000000-0005-0000-0000-0000D35A0000}"/>
    <cellStyle name="Migliaia 45 2 2 2 2 3" xfId="25607" xr:uid="{00000000-0005-0000-0000-0000D45A0000}"/>
    <cellStyle name="Migliaia 45 2 2 2 3" xfId="17654" xr:uid="{00000000-0005-0000-0000-0000D55A0000}"/>
    <cellStyle name="Migliaia 45 2 2 2 4" xfId="22956" xr:uid="{00000000-0005-0000-0000-0000D65A0000}"/>
    <cellStyle name="Migliaia 45 2 2 3" xfId="12243" xr:uid="{00000000-0005-0000-0000-0000D75A0000}"/>
    <cellStyle name="Migliaia 45 2 2 3 2" xfId="15730" xr:uid="{00000000-0005-0000-0000-0000D85A0000}"/>
    <cellStyle name="Migliaia 45 2 2 3 2 2" xfId="21076" xr:uid="{00000000-0005-0000-0000-0000D95A0000}"/>
    <cellStyle name="Migliaia 45 2 2 3 2 3" xfId="26378" xr:uid="{00000000-0005-0000-0000-0000DA5A0000}"/>
    <cellStyle name="Migliaia 45 2 2 3 3" xfId="18425" xr:uid="{00000000-0005-0000-0000-0000DB5A0000}"/>
    <cellStyle name="Migliaia 45 2 2 3 4" xfId="23727" xr:uid="{00000000-0005-0000-0000-0000DC5A0000}"/>
    <cellStyle name="Migliaia 45 2 3" xfId="4060" xr:uid="{00000000-0005-0000-0000-0000DD5A0000}"/>
    <cellStyle name="Migliaia 45 2 3 2" xfId="12244" xr:uid="{00000000-0005-0000-0000-0000DE5A0000}"/>
    <cellStyle name="Migliaia 45 2 3 2 2" xfId="15731" xr:uid="{00000000-0005-0000-0000-0000DF5A0000}"/>
    <cellStyle name="Migliaia 45 2 3 2 2 2" xfId="21077" xr:uid="{00000000-0005-0000-0000-0000E05A0000}"/>
    <cellStyle name="Migliaia 45 2 3 2 2 3" xfId="26379" xr:uid="{00000000-0005-0000-0000-0000E15A0000}"/>
    <cellStyle name="Migliaia 45 2 3 2 3" xfId="18426" xr:uid="{00000000-0005-0000-0000-0000E25A0000}"/>
    <cellStyle name="Migliaia 45 2 3 2 4" xfId="23728" xr:uid="{00000000-0005-0000-0000-0000E35A0000}"/>
    <cellStyle name="Migliaia 45 2 3 3" xfId="14488" xr:uid="{00000000-0005-0000-0000-0000E45A0000}"/>
    <cellStyle name="Migliaia 45 2 3 3 2" xfId="20306" xr:uid="{00000000-0005-0000-0000-0000E55A0000}"/>
    <cellStyle name="Migliaia 45 2 3 3 3" xfId="25608" xr:uid="{00000000-0005-0000-0000-0000E65A0000}"/>
    <cellStyle name="Migliaia 45 2 3 4" xfId="17655" xr:uid="{00000000-0005-0000-0000-0000E75A0000}"/>
    <cellStyle name="Migliaia 45 2 3 5" xfId="22957" xr:uid="{00000000-0005-0000-0000-0000E85A0000}"/>
    <cellStyle name="Migliaia 45 2 4" xfId="4061" xr:uid="{00000000-0005-0000-0000-0000E95A0000}"/>
    <cellStyle name="Migliaia 45 2 4 2" xfId="14489" xr:uid="{00000000-0005-0000-0000-0000EA5A0000}"/>
    <cellStyle name="Migliaia 45 2 4 2 2" xfId="20307" xr:uid="{00000000-0005-0000-0000-0000EB5A0000}"/>
    <cellStyle name="Migliaia 45 2 4 2 3" xfId="25609" xr:uid="{00000000-0005-0000-0000-0000EC5A0000}"/>
    <cellStyle name="Migliaia 45 2 4 3" xfId="17656" xr:uid="{00000000-0005-0000-0000-0000ED5A0000}"/>
    <cellStyle name="Migliaia 45 2 4 4" xfId="22958" xr:uid="{00000000-0005-0000-0000-0000EE5A0000}"/>
    <cellStyle name="Migliaia 45 2 5" xfId="4062" xr:uid="{00000000-0005-0000-0000-0000EF5A0000}"/>
    <cellStyle name="Migliaia 45 2 5 2" xfId="14490" xr:uid="{00000000-0005-0000-0000-0000F05A0000}"/>
    <cellStyle name="Migliaia 45 2 5 2 2" xfId="20308" xr:uid="{00000000-0005-0000-0000-0000F15A0000}"/>
    <cellStyle name="Migliaia 45 2 5 2 3" xfId="25610" xr:uid="{00000000-0005-0000-0000-0000F25A0000}"/>
    <cellStyle name="Migliaia 45 2 5 3" xfId="17657" xr:uid="{00000000-0005-0000-0000-0000F35A0000}"/>
    <cellStyle name="Migliaia 45 2 5 4" xfId="22959" xr:uid="{00000000-0005-0000-0000-0000F45A0000}"/>
    <cellStyle name="Migliaia 45 2 6" xfId="4063" xr:uid="{00000000-0005-0000-0000-0000F55A0000}"/>
    <cellStyle name="Migliaia 45 2 6 2" xfId="14491" xr:uid="{00000000-0005-0000-0000-0000F65A0000}"/>
    <cellStyle name="Migliaia 45 2 6 2 2" xfId="20309" xr:uid="{00000000-0005-0000-0000-0000F75A0000}"/>
    <cellStyle name="Migliaia 45 2 6 2 3" xfId="25611" xr:uid="{00000000-0005-0000-0000-0000F85A0000}"/>
    <cellStyle name="Migliaia 45 2 6 3" xfId="17658" xr:uid="{00000000-0005-0000-0000-0000F95A0000}"/>
    <cellStyle name="Migliaia 45 2 6 4" xfId="22960" xr:uid="{00000000-0005-0000-0000-0000FA5A0000}"/>
    <cellStyle name="Migliaia 45 2 7" xfId="4057" xr:uid="{00000000-0005-0000-0000-0000FB5A0000}"/>
    <cellStyle name="Migliaia 45 3" xfId="4064" xr:uid="{00000000-0005-0000-0000-0000FC5A0000}"/>
    <cellStyle name="Migliaia 45 3 2" xfId="4065" xr:uid="{00000000-0005-0000-0000-0000FD5A0000}"/>
    <cellStyle name="Migliaia 45 3 2 2" xfId="4066" xr:uid="{00000000-0005-0000-0000-0000FE5A0000}"/>
    <cellStyle name="Migliaia 45 3 2 2 2" xfId="4067" xr:uid="{00000000-0005-0000-0000-0000FF5A0000}"/>
    <cellStyle name="Migliaia 45 3 2 2 2 2" xfId="14492" xr:uid="{00000000-0005-0000-0000-0000005B0000}"/>
    <cellStyle name="Migliaia 45 3 2 2 2 2 2" xfId="20310" xr:uid="{00000000-0005-0000-0000-0000015B0000}"/>
    <cellStyle name="Migliaia 45 3 2 2 2 2 3" xfId="25612" xr:uid="{00000000-0005-0000-0000-0000025B0000}"/>
    <cellStyle name="Migliaia 45 3 2 2 2 3" xfId="17659" xr:uid="{00000000-0005-0000-0000-0000035B0000}"/>
    <cellStyle name="Migliaia 45 3 2 2 2 4" xfId="22961" xr:uid="{00000000-0005-0000-0000-0000045B0000}"/>
    <cellStyle name="Migliaia 45 3 2 3" xfId="4068" xr:uid="{00000000-0005-0000-0000-0000055B0000}"/>
    <cellStyle name="Migliaia 45 3 2 3 2" xfId="14493" xr:uid="{00000000-0005-0000-0000-0000065B0000}"/>
    <cellStyle name="Migliaia 45 3 2 3 2 2" xfId="20311" xr:uid="{00000000-0005-0000-0000-0000075B0000}"/>
    <cellStyle name="Migliaia 45 3 2 3 2 3" xfId="25613" xr:uid="{00000000-0005-0000-0000-0000085B0000}"/>
    <cellStyle name="Migliaia 45 3 2 3 3" xfId="17660" xr:uid="{00000000-0005-0000-0000-0000095B0000}"/>
    <cellStyle name="Migliaia 45 3 2 3 4" xfId="22962" xr:uid="{00000000-0005-0000-0000-00000A5B0000}"/>
    <cellStyle name="Migliaia 45 3 2 4" xfId="4069" xr:uid="{00000000-0005-0000-0000-00000B5B0000}"/>
    <cellStyle name="Migliaia 45 3 2 4 2" xfId="14494" xr:uid="{00000000-0005-0000-0000-00000C5B0000}"/>
    <cellStyle name="Migliaia 45 3 2 4 2 2" xfId="20312" xr:uid="{00000000-0005-0000-0000-00000D5B0000}"/>
    <cellStyle name="Migliaia 45 3 2 4 2 3" xfId="25614" xr:uid="{00000000-0005-0000-0000-00000E5B0000}"/>
    <cellStyle name="Migliaia 45 3 2 4 3" xfId="17661" xr:uid="{00000000-0005-0000-0000-00000F5B0000}"/>
    <cellStyle name="Migliaia 45 3 2 4 4" xfId="22963" xr:uid="{00000000-0005-0000-0000-0000105B0000}"/>
    <cellStyle name="Migliaia 45 3 2 5" xfId="4070" xr:uid="{00000000-0005-0000-0000-0000115B0000}"/>
    <cellStyle name="Migliaia 45 3 2 5 2" xfId="14495" xr:uid="{00000000-0005-0000-0000-0000125B0000}"/>
    <cellStyle name="Migliaia 45 3 2 5 2 2" xfId="20313" xr:uid="{00000000-0005-0000-0000-0000135B0000}"/>
    <cellStyle name="Migliaia 45 3 2 5 2 3" xfId="25615" xr:uid="{00000000-0005-0000-0000-0000145B0000}"/>
    <cellStyle name="Migliaia 45 3 2 5 3" xfId="17662" xr:uid="{00000000-0005-0000-0000-0000155B0000}"/>
    <cellStyle name="Migliaia 45 3 2 5 4" xfId="22964" xr:uid="{00000000-0005-0000-0000-0000165B0000}"/>
    <cellStyle name="Migliaia 45 3 2 6" xfId="4071" xr:uid="{00000000-0005-0000-0000-0000175B0000}"/>
    <cellStyle name="Migliaia 45 3 2 6 2" xfId="14496" xr:uid="{00000000-0005-0000-0000-0000185B0000}"/>
    <cellStyle name="Migliaia 45 3 2 6 2 2" xfId="20314" xr:uid="{00000000-0005-0000-0000-0000195B0000}"/>
    <cellStyle name="Migliaia 45 3 2 6 2 3" xfId="25616" xr:uid="{00000000-0005-0000-0000-00001A5B0000}"/>
    <cellStyle name="Migliaia 45 3 2 6 3" xfId="17663" xr:uid="{00000000-0005-0000-0000-00001B5B0000}"/>
    <cellStyle name="Migliaia 45 3 2 6 4" xfId="22965" xr:uid="{00000000-0005-0000-0000-00001C5B0000}"/>
    <cellStyle name="Migliaia 45 3 3" xfId="4072" xr:uid="{00000000-0005-0000-0000-00001D5B0000}"/>
    <cellStyle name="Migliaia 45 3 3 2" xfId="4073" xr:uid="{00000000-0005-0000-0000-00001E5B0000}"/>
    <cellStyle name="Migliaia 45 3 3 2 2" xfId="14498" xr:uid="{00000000-0005-0000-0000-00001F5B0000}"/>
    <cellStyle name="Migliaia 45 3 3 2 2 2" xfId="20316" xr:uid="{00000000-0005-0000-0000-0000205B0000}"/>
    <cellStyle name="Migliaia 45 3 3 2 2 3" xfId="25618" xr:uid="{00000000-0005-0000-0000-0000215B0000}"/>
    <cellStyle name="Migliaia 45 3 3 2 3" xfId="17665" xr:uid="{00000000-0005-0000-0000-0000225B0000}"/>
    <cellStyle name="Migliaia 45 3 3 2 4" xfId="22967" xr:uid="{00000000-0005-0000-0000-0000235B0000}"/>
    <cellStyle name="Migliaia 45 3 3 3" xfId="4074" xr:uid="{00000000-0005-0000-0000-0000245B0000}"/>
    <cellStyle name="Migliaia 45 3 3 3 2" xfId="14499" xr:uid="{00000000-0005-0000-0000-0000255B0000}"/>
    <cellStyle name="Migliaia 45 3 3 3 2 2" xfId="20317" xr:uid="{00000000-0005-0000-0000-0000265B0000}"/>
    <cellStyle name="Migliaia 45 3 3 3 2 3" xfId="25619" xr:uid="{00000000-0005-0000-0000-0000275B0000}"/>
    <cellStyle name="Migliaia 45 3 3 3 3" xfId="17666" xr:uid="{00000000-0005-0000-0000-0000285B0000}"/>
    <cellStyle name="Migliaia 45 3 3 3 4" xfId="22968" xr:uid="{00000000-0005-0000-0000-0000295B0000}"/>
    <cellStyle name="Migliaia 45 3 3 4" xfId="4075" xr:uid="{00000000-0005-0000-0000-00002A5B0000}"/>
    <cellStyle name="Migliaia 45 3 3 4 2" xfId="14500" xr:uid="{00000000-0005-0000-0000-00002B5B0000}"/>
    <cellStyle name="Migliaia 45 3 3 4 2 2" xfId="20318" xr:uid="{00000000-0005-0000-0000-00002C5B0000}"/>
    <cellStyle name="Migliaia 45 3 3 4 2 3" xfId="25620" xr:uid="{00000000-0005-0000-0000-00002D5B0000}"/>
    <cellStyle name="Migliaia 45 3 3 4 3" xfId="17667" xr:uid="{00000000-0005-0000-0000-00002E5B0000}"/>
    <cellStyle name="Migliaia 45 3 3 4 4" xfId="22969" xr:uid="{00000000-0005-0000-0000-00002F5B0000}"/>
    <cellStyle name="Migliaia 45 3 3 5" xfId="4076" xr:uid="{00000000-0005-0000-0000-0000305B0000}"/>
    <cellStyle name="Migliaia 45 3 3 5 2" xfId="14501" xr:uid="{00000000-0005-0000-0000-0000315B0000}"/>
    <cellStyle name="Migliaia 45 3 3 5 2 2" xfId="20319" xr:uid="{00000000-0005-0000-0000-0000325B0000}"/>
    <cellStyle name="Migliaia 45 3 3 5 2 3" xfId="25621" xr:uid="{00000000-0005-0000-0000-0000335B0000}"/>
    <cellStyle name="Migliaia 45 3 3 5 3" xfId="17668" xr:uid="{00000000-0005-0000-0000-0000345B0000}"/>
    <cellStyle name="Migliaia 45 3 3 5 4" xfId="22970" xr:uid="{00000000-0005-0000-0000-0000355B0000}"/>
    <cellStyle name="Migliaia 45 3 3 6" xfId="14497" xr:uid="{00000000-0005-0000-0000-0000365B0000}"/>
    <cellStyle name="Migliaia 45 3 3 6 2" xfId="20315" xr:uid="{00000000-0005-0000-0000-0000375B0000}"/>
    <cellStyle name="Migliaia 45 3 3 6 3" xfId="25617" xr:uid="{00000000-0005-0000-0000-0000385B0000}"/>
    <cellStyle name="Migliaia 45 3 3 7" xfId="17664" xr:uid="{00000000-0005-0000-0000-0000395B0000}"/>
    <cellStyle name="Migliaia 45 3 3 8" xfId="22966" xr:uid="{00000000-0005-0000-0000-00003A5B0000}"/>
    <cellStyle name="Migliaia 45 3 4" xfId="4077" xr:uid="{00000000-0005-0000-0000-00003B5B0000}"/>
    <cellStyle name="Migliaia 45 3 4 2" xfId="12245" xr:uid="{00000000-0005-0000-0000-00003C5B0000}"/>
    <cellStyle name="Migliaia 45 3 4 3" xfId="12246" xr:uid="{00000000-0005-0000-0000-00003D5B0000}"/>
    <cellStyle name="Migliaia 45 3 4 3 2" xfId="15732" xr:uid="{00000000-0005-0000-0000-00003E5B0000}"/>
    <cellStyle name="Migliaia 45 3 4 3 2 2" xfId="21078" xr:uid="{00000000-0005-0000-0000-00003F5B0000}"/>
    <cellStyle name="Migliaia 45 3 4 3 2 3" xfId="26380" xr:uid="{00000000-0005-0000-0000-0000405B0000}"/>
    <cellStyle name="Migliaia 45 3 4 3 3" xfId="18427" xr:uid="{00000000-0005-0000-0000-0000415B0000}"/>
    <cellStyle name="Migliaia 45 3 4 3 4" xfId="23729" xr:uid="{00000000-0005-0000-0000-0000425B0000}"/>
    <cellStyle name="Migliaia 45 3 4 4" xfId="14502" xr:uid="{00000000-0005-0000-0000-0000435B0000}"/>
    <cellStyle name="Migliaia 45 3 4 4 2" xfId="20320" xr:uid="{00000000-0005-0000-0000-0000445B0000}"/>
    <cellStyle name="Migliaia 45 3 4 4 3" xfId="25622" xr:uid="{00000000-0005-0000-0000-0000455B0000}"/>
    <cellStyle name="Migliaia 45 3 4 5" xfId="17669" xr:uid="{00000000-0005-0000-0000-0000465B0000}"/>
    <cellStyle name="Migliaia 45 3 4 6" xfId="22971" xr:uid="{00000000-0005-0000-0000-0000475B0000}"/>
    <cellStyle name="Migliaia 45 3 5" xfId="4078" xr:uid="{00000000-0005-0000-0000-0000485B0000}"/>
    <cellStyle name="Migliaia 45 3 5 2" xfId="12247" xr:uid="{00000000-0005-0000-0000-0000495B0000}"/>
    <cellStyle name="Migliaia 45 3 5 2 2" xfId="15733" xr:uid="{00000000-0005-0000-0000-00004A5B0000}"/>
    <cellStyle name="Migliaia 45 3 5 2 2 2" xfId="21079" xr:uid="{00000000-0005-0000-0000-00004B5B0000}"/>
    <cellStyle name="Migliaia 45 3 5 2 2 3" xfId="26381" xr:uid="{00000000-0005-0000-0000-00004C5B0000}"/>
    <cellStyle name="Migliaia 45 3 5 2 3" xfId="18428" xr:uid="{00000000-0005-0000-0000-00004D5B0000}"/>
    <cellStyle name="Migliaia 45 3 5 2 4" xfId="23730" xr:uid="{00000000-0005-0000-0000-00004E5B0000}"/>
    <cellStyle name="Migliaia 45 3 5 3" xfId="14503" xr:uid="{00000000-0005-0000-0000-00004F5B0000}"/>
    <cellStyle name="Migliaia 45 3 5 3 2" xfId="20321" xr:uid="{00000000-0005-0000-0000-0000505B0000}"/>
    <cellStyle name="Migliaia 45 3 5 3 3" xfId="25623" xr:uid="{00000000-0005-0000-0000-0000515B0000}"/>
    <cellStyle name="Migliaia 45 3 5 4" xfId="17670" xr:uid="{00000000-0005-0000-0000-0000525B0000}"/>
    <cellStyle name="Migliaia 45 3 5 5" xfId="22972" xr:uid="{00000000-0005-0000-0000-0000535B0000}"/>
    <cellStyle name="Migliaia 45 3 6" xfId="4079" xr:uid="{00000000-0005-0000-0000-0000545B0000}"/>
    <cellStyle name="Migliaia 45 3 6 2" xfId="14504" xr:uid="{00000000-0005-0000-0000-0000555B0000}"/>
    <cellStyle name="Migliaia 45 3 6 2 2" xfId="20322" xr:uid="{00000000-0005-0000-0000-0000565B0000}"/>
    <cellStyle name="Migliaia 45 3 6 2 3" xfId="25624" xr:uid="{00000000-0005-0000-0000-0000575B0000}"/>
    <cellStyle name="Migliaia 45 3 6 3" xfId="17671" xr:uid="{00000000-0005-0000-0000-0000585B0000}"/>
    <cellStyle name="Migliaia 45 3 6 4" xfId="22973" xr:uid="{00000000-0005-0000-0000-0000595B0000}"/>
    <cellStyle name="Migliaia 45 3 7" xfId="4080" xr:uid="{00000000-0005-0000-0000-00005A5B0000}"/>
    <cellStyle name="Migliaia 45 3 7 2" xfId="14505" xr:uid="{00000000-0005-0000-0000-00005B5B0000}"/>
    <cellStyle name="Migliaia 45 3 7 2 2" xfId="20323" xr:uid="{00000000-0005-0000-0000-00005C5B0000}"/>
    <cellStyle name="Migliaia 45 3 7 2 3" xfId="25625" xr:uid="{00000000-0005-0000-0000-00005D5B0000}"/>
    <cellStyle name="Migliaia 45 3 7 3" xfId="17672" xr:uid="{00000000-0005-0000-0000-00005E5B0000}"/>
    <cellStyle name="Migliaia 45 3 7 4" xfId="22974" xr:uid="{00000000-0005-0000-0000-00005F5B0000}"/>
    <cellStyle name="Migliaia 45 3 8" xfId="4081" xr:uid="{00000000-0005-0000-0000-0000605B0000}"/>
    <cellStyle name="Migliaia 45 3 8 2" xfId="14506" xr:uid="{00000000-0005-0000-0000-0000615B0000}"/>
    <cellStyle name="Migliaia 45 3 8 2 2" xfId="20324" xr:uid="{00000000-0005-0000-0000-0000625B0000}"/>
    <cellStyle name="Migliaia 45 3 8 2 3" xfId="25626" xr:uid="{00000000-0005-0000-0000-0000635B0000}"/>
    <cellStyle name="Migliaia 45 3 8 3" xfId="17673" xr:uid="{00000000-0005-0000-0000-0000645B0000}"/>
    <cellStyle name="Migliaia 45 3 8 4" xfId="22975" xr:uid="{00000000-0005-0000-0000-0000655B0000}"/>
    <cellStyle name="Migliaia 45 4" xfId="4082" xr:uid="{00000000-0005-0000-0000-0000665B0000}"/>
    <cellStyle name="Migliaia 45 4 2" xfId="4083" xr:uid="{00000000-0005-0000-0000-0000675B0000}"/>
    <cellStyle name="Migliaia 45 4 2 2" xfId="4084" xr:uid="{00000000-0005-0000-0000-0000685B0000}"/>
    <cellStyle name="Migliaia 45 4 2 2 2" xfId="14507" xr:uid="{00000000-0005-0000-0000-0000695B0000}"/>
    <cellStyle name="Migliaia 45 4 2 2 2 2" xfId="20325" xr:uid="{00000000-0005-0000-0000-00006A5B0000}"/>
    <cellStyle name="Migliaia 45 4 2 2 2 3" xfId="25627" xr:uid="{00000000-0005-0000-0000-00006B5B0000}"/>
    <cellStyle name="Migliaia 45 4 2 2 3" xfId="17674" xr:uid="{00000000-0005-0000-0000-00006C5B0000}"/>
    <cellStyle name="Migliaia 45 4 2 2 4" xfId="22976" xr:uid="{00000000-0005-0000-0000-00006D5B0000}"/>
    <cellStyle name="Migliaia 45 4 2 3" xfId="4085" xr:uid="{00000000-0005-0000-0000-00006E5B0000}"/>
    <cellStyle name="Migliaia 45 4 2 3 2" xfId="14508" xr:uid="{00000000-0005-0000-0000-00006F5B0000}"/>
    <cellStyle name="Migliaia 45 4 2 3 2 2" xfId="20326" xr:uid="{00000000-0005-0000-0000-0000705B0000}"/>
    <cellStyle name="Migliaia 45 4 2 3 2 3" xfId="25628" xr:uid="{00000000-0005-0000-0000-0000715B0000}"/>
    <cellStyle name="Migliaia 45 4 2 3 3" xfId="17675" xr:uid="{00000000-0005-0000-0000-0000725B0000}"/>
    <cellStyle name="Migliaia 45 4 2 3 4" xfId="22977" xr:uid="{00000000-0005-0000-0000-0000735B0000}"/>
    <cellStyle name="Migliaia 45 4 3" xfId="4086" xr:uid="{00000000-0005-0000-0000-0000745B0000}"/>
    <cellStyle name="Migliaia 45 4 3 2" xfId="14509" xr:uid="{00000000-0005-0000-0000-0000755B0000}"/>
    <cellStyle name="Migliaia 45 4 3 2 2" xfId="20327" xr:uid="{00000000-0005-0000-0000-0000765B0000}"/>
    <cellStyle name="Migliaia 45 4 3 2 3" xfId="25629" xr:uid="{00000000-0005-0000-0000-0000775B0000}"/>
    <cellStyle name="Migliaia 45 4 3 3" xfId="17676" xr:uid="{00000000-0005-0000-0000-0000785B0000}"/>
    <cellStyle name="Migliaia 45 4 3 4" xfId="22978" xr:uid="{00000000-0005-0000-0000-0000795B0000}"/>
    <cellStyle name="Migliaia 45 4 4" xfId="4087" xr:uid="{00000000-0005-0000-0000-00007A5B0000}"/>
    <cellStyle name="Migliaia 45 4 4 2" xfId="14510" xr:uid="{00000000-0005-0000-0000-00007B5B0000}"/>
    <cellStyle name="Migliaia 45 4 4 2 2" xfId="20328" xr:uid="{00000000-0005-0000-0000-00007C5B0000}"/>
    <cellStyle name="Migliaia 45 4 4 2 3" xfId="25630" xr:uid="{00000000-0005-0000-0000-00007D5B0000}"/>
    <cellStyle name="Migliaia 45 4 4 3" xfId="17677" xr:uid="{00000000-0005-0000-0000-00007E5B0000}"/>
    <cellStyle name="Migliaia 45 4 4 4" xfId="22979" xr:uid="{00000000-0005-0000-0000-00007F5B0000}"/>
    <cellStyle name="Migliaia 45 4 5" xfId="4088" xr:uid="{00000000-0005-0000-0000-0000805B0000}"/>
    <cellStyle name="Migliaia 45 4 5 2" xfId="14511" xr:uid="{00000000-0005-0000-0000-0000815B0000}"/>
    <cellStyle name="Migliaia 45 4 5 2 2" xfId="20329" xr:uid="{00000000-0005-0000-0000-0000825B0000}"/>
    <cellStyle name="Migliaia 45 4 5 2 3" xfId="25631" xr:uid="{00000000-0005-0000-0000-0000835B0000}"/>
    <cellStyle name="Migliaia 45 4 5 3" xfId="17678" xr:uid="{00000000-0005-0000-0000-0000845B0000}"/>
    <cellStyle name="Migliaia 45 4 5 4" xfId="22980" xr:uid="{00000000-0005-0000-0000-0000855B0000}"/>
    <cellStyle name="Migliaia 45 4 6" xfId="4089" xr:uid="{00000000-0005-0000-0000-0000865B0000}"/>
    <cellStyle name="Migliaia 45 4 6 2" xfId="14512" xr:uid="{00000000-0005-0000-0000-0000875B0000}"/>
    <cellStyle name="Migliaia 45 4 6 2 2" xfId="20330" xr:uid="{00000000-0005-0000-0000-0000885B0000}"/>
    <cellStyle name="Migliaia 45 4 6 2 3" xfId="25632" xr:uid="{00000000-0005-0000-0000-0000895B0000}"/>
    <cellStyle name="Migliaia 45 4 6 3" xfId="17679" xr:uid="{00000000-0005-0000-0000-00008A5B0000}"/>
    <cellStyle name="Migliaia 45 4 6 4" xfId="22981" xr:uid="{00000000-0005-0000-0000-00008B5B0000}"/>
    <cellStyle name="Migliaia 45 4 7" xfId="4090" xr:uid="{00000000-0005-0000-0000-00008C5B0000}"/>
    <cellStyle name="Migliaia 45 4 7 2" xfId="14513" xr:uid="{00000000-0005-0000-0000-00008D5B0000}"/>
    <cellStyle name="Migliaia 45 4 7 2 2" xfId="20331" xr:uid="{00000000-0005-0000-0000-00008E5B0000}"/>
    <cellStyle name="Migliaia 45 4 7 2 3" xfId="25633" xr:uid="{00000000-0005-0000-0000-00008F5B0000}"/>
    <cellStyle name="Migliaia 45 4 7 3" xfId="17680" xr:uid="{00000000-0005-0000-0000-0000905B0000}"/>
    <cellStyle name="Migliaia 45 4 7 4" xfId="22982" xr:uid="{00000000-0005-0000-0000-0000915B0000}"/>
    <cellStyle name="Migliaia 45 5" xfId="4091" xr:uid="{00000000-0005-0000-0000-0000925B0000}"/>
    <cellStyle name="Migliaia 45 5 2" xfId="4092" xr:uid="{00000000-0005-0000-0000-0000935B0000}"/>
    <cellStyle name="Migliaia 45 5 2 2" xfId="14514" xr:uid="{00000000-0005-0000-0000-0000945B0000}"/>
    <cellStyle name="Migliaia 45 5 2 2 2" xfId="20332" xr:uid="{00000000-0005-0000-0000-0000955B0000}"/>
    <cellStyle name="Migliaia 45 5 2 2 3" xfId="25634" xr:uid="{00000000-0005-0000-0000-0000965B0000}"/>
    <cellStyle name="Migliaia 45 5 2 3" xfId="17681" xr:uid="{00000000-0005-0000-0000-0000975B0000}"/>
    <cellStyle name="Migliaia 45 5 2 4" xfId="22983" xr:uid="{00000000-0005-0000-0000-0000985B0000}"/>
    <cellStyle name="Migliaia 45 5 3" xfId="4093" xr:uid="{00000000-0005-0000-0000-0000995B0000}"/>
    <cellStyle name="Migliaia 45 5 3 2" xfId="14515" xr:uid="{00000000-0005-0000-0000-00009A5B0000}"/>
    <cellStyle name="Migliaia 45 5 3 2 2" xfId="20333" xr:uid="{00000000-0005-0000-0000-00009B5B0000}"/>
    <cellStyle name="Migliaia 45 5 3 2 3" xfId="25635" xr:uid="{00000000-0005-0000-0000-00009C5B0000}"/>
    <cellStyle name="Migliaia 45 5 3 3" xfId="17682" xr:uid="{00000000-0005-0000-0000-00009D5B0000}"/>
    <cellStyle name="Migliaia 45 5 3 4" xfId="22984" xr:uid="{00000000-0005-0000-0000-00009E5B0000}"/>
    <cellStyle name="Migliaia 45 5 4" xfId="4094" xr:uid="{00000000-0005-0000-0000-00009F5B0000}"/>
    <cellStyle name="Migliaia 45 5 4 2" xfId="14516" xr:uid="{00000000-0005-0000-0000-0000A05B0000}"/>
    <cellStyle name="Migliaia 45 5 4 2 2" xfId="20334" xr:uid="{00000000-0005-0000-0000-0000A15B0000}"/>
    <cellStyle name="Migliaia 45 5 4 2 3" xfId="25636" xr:uid="{00000000-0005-0000-0000-0000A25B0000}"/>
    <cellStyle name="Migliaia 45 5 4 3" xfId="17683" xr:uid="{00000000-0005-0000-0000-0000A35B0000}"/>
    <cellStyle name="Migliaia 45 5 4 4" xfId="22985" xr:uid="{00000000-0005-0000-0000-0000A45B0000}"/>
    <cellStyle name="Migliaia 45 5 5" xfId="4095" xr:uid="{00000000-0005-0000-0000-0000A55B0000}"/>
    <cellStyle name="Migliaia 45 5 5 2" xfId="14517" xr:uid="{00000000-0005-0000-0000-0000A65B0000}"/>
    <cellStyle name="Migliaia 45 5 5 2 2" xfId="20335" xr:uid="{00000000-0005-0000-0000-0000A75B0000}"/>
    <cellStyle name="Migliaia 45 5 5 2 3" xfId="25637" xr:uid="{00000000-0005-0000-0000-0000A85B0000}"/>
    <cellStyle name="Migliaia 45 5 5 3" xfId="17684" xr:uid="{00000000-0005-0000-0000-0000A95B0000}"/>
    <cellStyle name="Migliaia 45 5 5 4" xfId="22986" xr:uid="{00000000-0005-0000-0000-0000AA5B0000}"/>
    <cellStyle name="Migliaia 45 5 6" xfId="4096" xr:uid="{00000000-0005-0000-0000-0000AB5B0000}"/>
    <cellStyle name="Migliaia 45 5 6 2" xfId="14518" xr:uid="{00000000-0005-0000-0000-0000AC5B0000}"/>
    <cellStyle name="Migliaia 45 5 6 2 2" xfId="20336" xr:uid="{00000000-0005-0000-0000-0000AD5B0000}"/>
    <cellStyle name="Migliaia 45 5 6 2 3" xfId="25638" xr:uid="{00000000-0005-0000-0000-0000AE5B0000}"/>
    <cellStyle name="Migliaia 45 5 6 3" xfId="17685" xr:uid="{00000000-0005-0000-0000-0000AF5B0000}"/>
    <cellStyle name="Migliaia 45 5 6 4" xfId="22987" xr:uid="{00000000-0005-0000-0000-0000B05B0000}"/>
    <cellStyle name="Migliaia 45 6" xfId="4097" xr:uid="{00000000-0005-0000-0000-0000B15B0000}"/>
    <cellStyle name="Migliaia 45 6 2" xfId="12248" xr:uid="{00000000-0005-0000-0000-0000B25B0000}"/>
    <cellStyle name="Migliaia 45 6 3" xfId="12249" xr:uid="{00000000-0005-0000-0000-0000B35B0000}"/>
    <cellStyle name="Migliaia 45 6 3 2" xfId="15734" xr:uid="{00000000-0005-0000-0000-0000B45B0000}"/>
    <cellStyle name="Migliaia 45 6 3 2 2" xfId="21080" xr:uid="{00000000-0005-0000-0000-0000B55B0000}"/>
    <cellStyle name="Migliaia 45 6 3 2 3" xfId="26382" xr:uid="{00000000-0005-0000-0000-0000B65B0000}"/>
    <cellStyle name="Migliaia 45 6 3 3" xfId="18429" xr:uid="{00000000-0005-0000-0000-0000B75B0000}"/>
    <cellStyle name="Migliaia 45 6 3 4" xfId="23731" xr:uid="{00000000-0005-0000-0000-0000B85B0000}"/>
    <cellStyle name="Migliaia 45 6 4" xfId="14519" xr:uid="{00000000-0005-0000-0000-0000B95B0000}"/>
    <cellStyle name="Migliaia 45 6 4 2" xfId="20337" xr:uid="{00000000-0005-0000-0000-0000BA5B0000}"/>
    <cellStyle name="Migliaia 45 6 4 3" xfId="25639" xr:uid="{00000000-0005-0000-0000-0000BB5B0000}"/>
    <cellStyle name="Migliaia 45 6 5" xfId="17686" xr:uid="{00000000-0005-0000-0000-0000BC5B0000}"/>
    <cellStyle name="Migliaia 45 6 6" xfId="22988" xr:uid="{00000000-0005-0000-0000-0000BD5B0000}"/>
    <cellStyle name="Migliaia 45 7" xfId="4098" xr:uid="{00000000-0005-0000-0000-0000BE5B0000}"/>
    <cellStyle name="Migliaia 45 7 2" xfId="12250" xr:uid="{00000000-0005-0000-0000-0000BF5B0000}"/>
    <cellStyle name="Migliaia 45 7 2 2" xfId="15735" xr:uid="{00000000-0005-0000-0000-0000C05B0000}"/>
    <cellStyle name="Migliaia 45 7 2 2 2" xfId="21081" xr:uid="{00000000-0005-0000-0000-0000C15B0000}"/>
    <cellStyle name="Migliaia 45 7 2 2 3" xfId="26383" xr:uid="{00000000-0005-0000-0000-0000C25B0000}"/>
    <cellStyle name="Migliaia 45 7 2 3" xfId="18430" xr:uid="{00000000-0005-0000-0000-0000C35B0000}"/>
    <cellStyle name="Migliaia 45 7 2 4" xfId="23732" xr:uid="{00000000-0005-0000-0000-0000C45B0000}"/>
    <cellStyle name="Migliaia 45 7 3" xfId="14520" xr:uid="{00000000-0005-0000-0000-0000C55B0000}"/>
    <cellStyle name="Migliaia 45 7 3 2" xfId="20338" xr:uid="{00000000-0005-0000-0000-0000C65B0000}"/>
    <cellStyle name="Migliaia 45 7 3 3" xfId="25640" xr:uid="{00000000-0005-0000-0000-0000C75B0000}"/>
    <cellStyle name="Migliaia 45 7 4" xfId="17687" xr:uid="{00000000-0005-0000-0000-0000C85B0000}"/>
    <cellStyle name="Migliaia 45 7 5" xfId="22989" xr:uid="{00000000-0005-0000-0000-0000C95B0000}"/>
    <cellStyle name="Migliaia 45 8" xfId="4099" xr:uid="{00000000-0005-0000-0000-0000CA5B0000}"/>
    <cellStyle name="Migliaia 45 8 2" xfId="12251" xr:uid="{00000000-0005-0000-0000-0000CB5B0000}"/>
    <cellStyle name="Migliaia 45 8 2 2" xfId="15736" xr:uid="{00000000-0005-0000-0000-0000CC5B0000}"/>
    <cellStyle name="Migliaia 45 8 2 2 2" xfId="21082" xr:uid="{00000000-0005-0000-0000-0000CD5B0000}"/>
    <cellStyle name="Migliaia 45 8 2 2 3" xfId="26384" xr:uid="{00000000-0005-0000-0000-0000CE5B0000}"/>
    <cellStyle name="Migliaia 45 8 2 3" xfId="18431" xr:uid="{00000000-0005-0000-0000-0000CF5B0000}"/>
    <cellStyle name="Migliaia 45 8 2 4" xfId="23733" xr:uid="{00000000-0005-0000-0000-0000D05B0000}"/>
    <cellStyle name="Migliaia 45 8 3" xfId="14521" xr:uid="{00000000-0005-0000-0000-0000D15B0000}"/>
    <cellStyle name="Migliaia 45 8 3 2" xfId="20339" xr:uid="{00000000-0005-0000-0000-0000D25B0000}"/>
    <cellStyle name="Migliaia 45 8 3 3" xfId="25641" xr:uid="{00000000-0005-0000-0000-0000D35B0000}"/>
    <cellStyle name="Migliaia 45 8 4" xfId="17688" xr:uid="{00000000-0005-0000-0000-0000D45B0000}"/>
    <cellStyle name="Migliaia 45 8 5" xfId="22990" xr:uid="{00000000-0005-0000-0000-0000D55B0000}"/>
    <cellStyle name="Migliaia 45 9" xfId="4100" xr:uid="{00000000-0005-0000-0000-0000D65B0000}"/>
    <cellStyle name="Migliaia 45 9 2" xfId="14522" xr:uid="{00000000-0005-0000-0000-0000D75B0000}"/>
    <cellStyle name="Migliaia 45 9 2 2" xfId="20340" xr:uid="{00000000-0005-0000-0000-0000D85B0000}"/>
    <cellStyle name="Migliaia 45 9 2 3" xfId="25642" xr:uid="{00000000-0005-0000-0000-0000D95B0000}"/>
    <cellStyle name="Migliaia 45 9 3" xfId="17689" xr:uid="{00000000-0005-0000-0000-0000DA5B0000}"/>
    <cellStyle name="Migliaia 45 9 4" xfId="22991" xr:uid="{00000000-0005-0000-0000-0000DB5B0000}"/>
    <cellStyle name="Migliaia 46" xfId="327" xr:uid="{00000000-0005-0000-0000-0000DC5B0000}"/>
    <cellStyle name="Migliaia 46 10" xfId="14523" xr:uid="{00000000-0005-0000-0000-0000DD5B0000}"/>
    <cellStyle name="Migliaia 46 10 2" xfId="20341" xr:uid="{00000000-0005-0000-0000-0000DE5B0000}"/>
    <cellStyle name="Migliaia 46 10 3" xfId="25643" xr:uid="{00000000-0005-0000-0000-0000DF5B0000}"/>
    <cellStyle name="Migliaia 46 11" xfId="17690" xr:uid="{00000000-0005-0000-0000-0000E05B0000}"/>
    <cellStyle name="Migliaia 46 12" xfId="22992" xr:uid="{00000000-0005-0000-0000-0000E15B0000}"/>
    <cellStyle name="Migliaia 46 13" xfId="4101" xr:uid="{00000000-0005-0000-0000-0000E25B0000}"/>
    <cellStyle name="Migliaia 46 2" xfId="328" xr:uid="{00000000-0005-0000-0000-0000E35B0000}"/>
    <cellStyle name="Migliaia 46 2 2" xfId="4103" xr:uid="{00000000-0005-0000-0000-0000E45B0000}"/>
    <cellStyle name="Migliaia 46 2 2 2" xfId="4104" xr:uid="{00000000-0005-0000-0000-0000E55B0000}"/>
    <cellStyle name="Migliaia 46 2 2 2 2" xfId="14524" xr:uid="{00000000-0005-0000-0000-0000E65B0000}"/>
    <cellStyle name="Migliaia 46 2 2 2 2 2" xfId="20342" xr:uid="{00000000-0005-0000-0000-0000E75B0000}"/>
    <cellStyle name="Migliaia 46 2 2 2 2 3" xfId="25644" xr:uid="{00000000-0005-0000-0000-0000E85B0000}"/>
    <cellStyle name="Migliaia 46 2 2 2 3" xfId="17691" xr:uid="{00000000-0005-0000-0000-0000E95B0000}"/>
    <cellStyle name="Migliaia 46 2 2 2 4" xfId="22993" xr:uid="{00000000-0005-0000-0000-0000EA5B0000}"/>
    <cellStyle name="Migliaia 46 2 2 3" xfId="12252" xr:uid="{00000000-0005-0000-0000-0000EB5B0000}"/>
    <cellStyle name="Migliaia 46 2 2 3 2" xfId="15737" xr:uid="{00000000-0005-0000-0000-0000EC5B0000}"/>
    <cellStyle name="Migliaia 46 2 2 3 2 2" xfId="21083" xr:uid="{00000000-0005-0000-0000-0000ED5B0000}"/>
    <cellStyle name="Migliaia 46 2 2 3 2 3" xfId="26385" xr:uid="{00000000-0005-0000-0000-0000EE5B0000}"/>
    <cellStyle name="Migliaia 46 2 2 3 3" xfId="18432" xr:uid="{00000000-0005-0000-0000-0000EF5B0000}"/>
    <cellStyle name="Migliaia 46 2 2 3 4" xfId="23734" xr:uid="{00000000-0005-0000-0000-0000F05B0000}"/>
    <cellStyle name="Migliaia 46 2 3" xfId="4105" xr:uid="{00000000-0005-0000-0000-0000F15B0000}"/>
    <cellStyle name="Migliaia 46 2 3 2" xfId="12253" xr:uid="{00000000-0005-0000-0000-0000F25B0000}"/>
    <cellStyle name="Migliaia 46 2 3 2 2" xfId="15738" xr:uid="{00000000-0005-0000-0000-0000F35B0000}"/>
    <cellStyle name="Migliaia 46 2 3 2 2 2" xfId="21084" xr:uid="{00000000-0005-0000-0000-0000F45B0000}"/>
    <cellStyle name="Migliaia 46 2 3 2 2 3" xfId="26386" xr:uid="{00000000-0005-0000-0000-0000F55B0000}"/>
    <cellStyle name="Migliaia 46 2 3 2 3" xfId="18433" xr:uid="{00000000-0005-0000-0000-0000F65B0000}"/>
    <cellStyle name="Migliaia 46 2 3 2 4" xfId="23735" xr:uid="{00000000-0005-0000-0000-0000F75B0000}"/>
    <cellStyle name="Migliaia 46 2 3 3" xfId="14525" xr:uid="{00000000-0005-0000-0000-0000F85B0000}"/>
    <cellStyle name="Migliaia 46 2 3 3 2" xfId="20343" xr:uid="{00000000-0005-0000-0000-0000F95B0000}"/>
    <cellStyle name="Migliaia 46 2 3 3 3" xfId="25645" xr:uid="{00000000-0005-0000-0000-0000FA5B0000}"/>
    <cellStyle name="Migliaia 46 2 3 4" xfId="17692" xr:uid="{00000000-0005-0000-0000-0000FB5B0000}"/>
    <cellStyle name="Migliaia 46 2 3 5" xfId="22994" xr:uid="{00000000-0005-0000-0000-0000FC5B0000}"/>
    <cellStyle name="Migliaia 46 2 4" xfId="4106" xr:uid="{00000000-0005-0000-0000-0000FD5B0000}"/>
    <cellStyle name="Migliaia 46 2 4 2" xfId="14526" xr:uid="{00000000-0005-0000-0000-0000FE5B0000}"/>
    <cellStyle name="Migliaia 46 2 4 2 2" xfId="20344" xr:uid="{00000000-0005-0000-0000-0000FF5B0000}"/>
    <cellStyle name="Migliaia 46 2 4 2 3" xfId="25646" xr:uid="{00000000-0005-0000-0000-0000005C0000}"/>
    <cellStyle name="Migliaia 46 2 4 3" xfId="17693" xr:uid="{00000000-0005-0000-0000-0000015C0000}"/>
    <cellStyle name="Migliaia 46 2 4 4" xfId="22995" xr:uid="{00000000-0005-0000-0000-0000025C0000}"/>
    <cellStyle name="Migliaia 46 2 5" xfId="4107" xr:uid="{00000000-0005-0000-0000-0000035C0000}"/>
    <cellStyle name="Migliaia 46 2 5 2" xfId="14527" xr:uid="{00000000-0005-0000-0000-0000045C0000}"/>
    <cellStyle name="Migliaia 46 2 5 2 2" xfId="20345" xr:uid="{00000000-0005-0000-0000-0000055C0000}"/>
    <cellStyle name="Migliaia 46 2 5 2 3" xfId="25647" xr:uid="{00000000-0005-0000-0000-0000065C0000}"/>
    <cellStyle name="Migliaia 46 2 5 3" xfId="17694" xr:uid="{00000000-0005-0000-0000-0000075C0000}"/>
    <cellStyle name="Migliaia 46 2 5 4" xfId="22996" xr:uid="{00000000-0005-0000-0000-0000085C0000}"/>
    <cellStyle name="Migliaia 46 2 6" xfId="4108" xr:uid="{00000000-0005-0000-0000-0000095C0000}"/>
    <cellStyle name="Migliaia 46 2 6 2" xfId="14528" xr:uid="{00000000-0005-0000-0000-00000A5C0000}"/>
    <cellStyle name="Migliaia 46 2 6 2 2" xfId="20346" xr:uid="{00000000-0005-0000-0000-00000B5C0000}"/>
    <cellStyle name="Migliaia 46 2 6 2 3" xfId="25648" xr:uid="{00000000-0005-0000-0000-00000C5C0000}"/>
    <cellStyle name="Migliaia 46 2 6 3" xfId="17695" xr:uid="{00000000-0005-0000-0000-00000D5C0000}"/>
    <cellStyle name="Migliaia 46 2 6 4" xfId="22997" xr:uid="{00000000-0005-0000-0000-00000E5C0000}"/>
    <cellStyle name="Migliaia 46 2 7" xfId="4102" xr:uid="{00000000-0005-0000-0000-00000F5C0000}"/>
    <cellStyle name="Migliaia 46 3" xfId="4109" xr:uid="{00000000-0005-0000-0000-0000105C0000}"/>
    <cellStyle name="Migliaia 46 3 2" xfId="4110" xr:uid="{00000000-0005-0000-0000-0000115C0000}"/>
    <cellStyle name="Migliaia 46 3 2 2" xfId="4111" xr:uid="{00000000-0005-0000-0000-0000125C0000}"/>
    <cellStyle name="Migliaia 46 3 2 2 2" xfId="4112" xr:uid="{00000000-0005-0000-0000-0000135C0000}"/>
    <cellStyle name="Migliaia 46 3 2 2 2 2" xfId="14529" xr:uid="{00000000-0005-0000-0000-0000145C0000}"/>
    <cellStyle name="Migliaia 46 3 2 2 2 2 2" xfId="20347" xr:uid="{00000000-0005-0000-0000-0000155C0000}"/>
    <cellStyle name="Migliaia 46 3 2 2 2 2 3" xfId="25649" xr:uid="{00000000-0005-0000-0000-0000165C0000}"/>
    <cellStyle name="Migliaia 46 3 2 2 2 3" xfId="17696" xr:uid="{00000000-0005-0000-0000-0000175C0000}"/>
    <cellStyle name="Migliaia 46 3 2 2 2 4" xfId="22998" xr:uid="{00000000-0005-0000-0000-0000185C0000}"/>
    <cellStyle name="Migliaia 46 3 2 3" xfId="4113" xr:uid="{00000000-0005-0000-0000-0000195C0000}"/>
    <cellStyle name="Migliaia 46 3 2 3 2" xfId="14530" xr:uid="{00000000-0005-0000-0000-00001A5C0000}"/>
    <cellStyle name="Migliaia 46 3 2 3 2 2" xfId="20348" xr:uid="{00000000-0005-0000-0000-00001B5C0000}"/>
    <cellStyle name="Migliaia 46 3 2 3 2 3" xfId="25650" xr:uid="{00000000-0005-0000-0000-00001C5C0000}"/>
    <cellStyle name="Migliaia 46 3 2 3 3" xfId="17697" xr:uid="{00000000-0005-0000-0000-00001D5C0000}"/>
    <cellStyle name="Migliaia 46 3 2 3 4" xfId="22999" xr:uid="{00000000-0005-0000-0000-00001E5C0000}"/>
    <cellStyle name="Migliaia 46 3 2 4" xfId="4114" xr:uid="{00000000-0005-0000-0000-00001F5C0000}"/>
    <cellStyle name="Migliaia 46 3 2 4 2" xfId="14531" xr:uid="{00000000-0005-0000-0000-0000205C0000}"/>
    <cellStyle name="Migliaia 46 3 2 4 2 2" xfId="20349" xr:uid="{00000000-0005-0000-0000-0000215C0000}"/>
    <cellStyle name="Migliaia 46 3 2 4 2 3" xfId="25651" xr:uid="{00000000-0005-0000-0000-0000225C0000}"/>
    <cellStyle name="Migliaia 46 3 2 4 3" xfId="17698" xr:uid="{00000000-0005-0000-0000-0000235C0000}"/>
    <cellStyle name="Migliaia 46 3 2 4 4" xfId="23000" xr:uid="{00000000-0005-0000-0000-0000245C0000}"/>
    <cellStyle name="Migliaia 46 3 2 5" xfId="4115" xr:uid="{00000000-0005-0000-0000-0000255C0000}"/>
    <cellStyle name="Migliaia 46 3 2 5 2" xfId="14532" xr:uid="{00000000-0005-0000-0000-0000265C0000}"/>
    <cellStyle name="Migliaia 46 3 2 5 2 2" xfId="20350" xr:uid="{00000000-0005-0000-0000-0000275C0000}"/>
    <cellStyle name="Migliaia 46 3 2 5 2 3" xfId="25652" xr:uid="{00000000-0005-0000-0000-0000285C0000}"/>
    <cellStyle name="Migliaia 46 3 2 5 3" xfId="17699" xr:uid="{00000000-0005-0000-0000-0000295C0000}"/>
    <cellStyle name="Migliaia 46 3 2 5 4" xfId="23001" xr:uid="{00000000-0005-0000-0000-00002A5C0000}"/>
    <cellStyle name="Migliaia 46 3 2 6" xfId="4116" xr:uid="{00000000-0005-0000-0000-00002B5C0000}"/>
    <cellStyle name="Migliaia 46 3 2 6 2" xfId="14533" xr:uid="{00000000-0005-0000-0000-00002C5C0000}"/>
    <cellStyle name="Migliaia 46 3 2 6 2 2" xfId="20351" xr:uid="{00000000-0005-0000-0000-00002D5C0000}"/>
    <cellStyle name="Migliaia 46 3 2 6 2 3" xfId="25653" xr:uid="{00000000-0005-0000-0000-00002E5C0000}"/>
    <cellStyle name="Migliaia 46 3 2 6 3" xfId="17700" xr:uid="{00000000-0005-0000-0000-00002F5C0000}"/>
    <cellStyle name="Migliaia 46 3 2 6 4" xfId="23002" xr:uid="{00000000-0005-0000-0000-0000305C0000}"/>
    <cellStyle name="Migliaia 46 3 3" xfId="4117" xr:uid="{00000000-0005-0000-0000-0000315C0000}"/>
    <cellStyle name="Migliaia 46 3 3 2" xfId="4118" xr:uid="{00000000-0005-0000-0000-0000325C0000}"/>
    <cellStyle name="Migliaia 46 3 3 2 2" xfId="14535" xr:uid="{00000000-0005-0000-0000-0000335C0000}"/>
    <cellStyle name="Migliaia 46 3 3 2 2 2" xfId="20353" xr:uid="{00000000-0005-0000-0000-0000345C0000}"/>
    <cellStyle name="Migliaia 46 3 3 2 2 3" xfId="25655" xr:uid="{00000000-0005-0000-0000-0000355C0000}"/>
    <cellStyle name="Migliaia 46 3 3 2 3" xfId="17702" xr:uid="{00000000-0005-0000-0000-0000365C0000}"/>
    <cellStyle name="Migliaia 46 3 3 2 4" xfId="23004" xr:uid="{00000000-0005-0000-0000-0000375C0000}"/>
    <cellStyle name="Migliaia 46 3 3 3" xfId="4119" xr:uid="{00000000-0005-0000-0000-0000385C0000}"/>
    <cellStyle name="Migliaia 46 3 3 3 2" xfId="14536" xr:uid="{00000000-0005-0000-0000-0000395C0000}"/>
    <cellStyle name="Migliaia 46 3 3 3 2 2" xfId="20354" xr:uid="{00000000-0005-0000-0000-00003A5C0000}"/>
    <cellStyle name="Migliaia 46 3 3 3 2 3" xfId="25656" xr:uid="{00000000-0005-0000-0000-00003B5C0000}"/>
    <cellStyle name="Migliaia 46 3 3 3 3" xfId="17703" xr:uid="{00000000-0005-0000-0000-00003C5C0000}"/>
    <cellStyle name="Migliaia 46 3 3 3 4" xfId="23005" xr:uid="{00000000-0005-0000-0000-00003D5C0000}"/>
    <cellStyle name="Migliaia 46 3 3 4" xfId="4120" xr:uid="{00000000-0005-0000-0000-00003E5C0000}"/>
    <cellStyle name="Migliaia 46 3 3 4 2" xfId="14537" xr:uid="{00000000-0005-0000-0000-00003F5C0000}"/>
    <cellStyle name="Migliaia 46 3 3 4 2 2" xfId="20355" xr:uid="{00000000-0005-0000-0000-0000405C0000}"/>
    <cellStyle name="Migliaia 46 3 3 4 2 3" xfId="25657" xr:uid="{00000000-0005-0000-0000-0000415C0000}"/>
    <cellStyle name="Migliaia 46 3 3 4 3" xfId="17704" xr:uid="{00000000-0005-0000-0000-0000425C0000}"/>
    <cellStyle name="Migliaia 46 3 3 4 4" xfId="23006" xr:uid="{00000000-0005-0000-0000-0000435C0000}"/>
    <cellStyle name="Migliaia 46 3 3 5" xfId="4121" xr:uid="{00000000-0005-0000-0000-0000445C0000}"/>
    <cellStyle name="Migliaia 46 3 3 5 2" xfId="14538" xr:uid="{00000000-0005-0000-0000-0000455C0000}"/>
    <cellStyle name="Migliaia 46 3 3 5 2 2" xfId="20356" xr:uid="{00000000-0005-0000-0000-0000465C0000}"/>
    <cellStyle name="Migliaia 46 3 3 5 2 3" xfId="25658" xr:uid="{00000000-0005-0000-0000-0000475C0000}"/>
    <cellStyle name="Migliaia 46 3 3 5 3" xfId="17705" xr:uid="{00000000-0005-0000-0000-0000485C0000}"/>
    <cellStyle name="Migliaia 46 3 3 5 4" xfId="23007" xr:uid="{00000000-0005-0000-0000-0000495C0000}"/>
    <cellStyle name="Migliaia 46 3 3 6" xfId="14534" xr:uid="{00000000-0005-0000-0000-00004A5C0000}"/>
    <cellStyle name="Migliaia 46 3 3 6 2" xfId="20352" xr:uid="{00000000-0005-0000-0000-00004B5C0000}"/>
    <cellStyle name="Migliaia 46 3 3 6 3" xfId="25654" xr:uid="{00000000-0005-0000-0000-00004C5C0000}"/>
    <cellStyle name="Migliaia 46 3 3 7" xfId="17701" xr:uid="{00000000-0005-0000-0000-00004D5C0000}"/>
    <cellStyle name="Migliaia 46 3 3 8" xfId="23003" xr:uid="{00000000-0005-0000-0000-00004E5C0000}"/>
    <cellStyle name="Migliaia 46 3 4" xfId="4122" xr:uid="{00000000-0005-0000-0000-00004F5C0000}"/>
    <cellStyle name="Migliaia 46 3 4 2" xfId="12254" xr:uid="{00000000-0005-0000-0000-0000505C0000}"/>
    <cellStyle name="Migliaia 46 3 4 3" xfId="12255" xr:uid="{00000000-0005-0000-0000-0000515C0000}"/>
    <cellStyle name="Migliaia 46 3 4 3 2" xfId="15739" xr:uid="{00000000-0005-0000-0000-0000525C0000}"/>
    <cellStyle name="Migliaia 46 3 4 3 2 2" xfId="21085" xr:uid="{00000000-0005-0000-0000-0000535C0000}"/>
    <cellStyle name="Migliaia 46 3 4 3 2 3" xfId="26387" xr:uid="{00000000-0005-0000-0000-0000545C0000}"/>
    <cellStyle name="Migliaia 46 3 4 3 3" xfId="18434" xr:uid="{00000000-0005-0000-0000-0000555C0000}"/>
    <cellStyle name="Migliaia 46 3 4 3 4" xfId="23736" xr:uid="{00000000-0005-0000-0000-0000565C0000}"/>
    <cellStyle name="Migliaia 46 3 4 4" xfId="14539" xr:uid="{00000000-0005-0000-0000-0000575C0000}"/>
    <cellStyle name="Migliaia 46 3 4 4 2" xfId="20357" xr:uid="{00000000-0005-0000-0000-0000585C0000}"/>
    <cellStyle name="Migliaia 46 3 4 4 3" xfId="25659" xr:uid="{00000000-0005-0000-0000-0000595C0000}"/>
    <cellStyle name="Migliaia 46 3 4 5" xfId="17706" xr:uid="{00000000-0005-0000-0000-00005A5C0000}"/>
    <cellStyle name="Migliaia 46 3 4 6" xfId="23008" xr:uid="{00000000-0005-0000-0000-00005B5C0000}"/>
    <cellStyle name="Migliaia 46 3 5" xfId="4123" xr:uid="{00000000-0005-0000-0000-00005C5C0000}"/>
    <cellStyle name="Migliaia 46 3 5 2" xfId="12256" xr:uid="{00000000-0005-0000-0000-00005D5C0000}"/>
    <cellStyle name="Migliaia 46 3 5 2 2" xfId="15740" xr:uid="{00000000-0005-0000-0000-00005E5C0000}"/>
    <cellStyle name="Migliaia 46 3 5 2 2 2" xfId="21086" xr:uid="{00000000-0005-0000-0000-00005F5C0000}"/>
    <cellStyle name="Migliaia 46 3 5 2 2 3" xfId="26388" xr:uid="{00000000-0005-0000-0000-0000605C0000}"/>
    <cellStyle name="Migliaia 46 3 5 2 3" xfId="18435" xr:uid="{00000000-0005-0000-0000-0000615C0000}"/>
    <cellStyle name="Migliaia 46 3 5 2 4" xfId="23737" xr:uid="{00000000-0005-0000-0000-0000625C0000}"/>
    <cellStyle name="Migliaia 46 3 5 3" xfId="14540" xr:uid="{00000000-0005-0000-0000-0000635C0000}"/>
    <cellStyle name="Migliaia 46 3 5 3 2" xfId="20358" xr:uid="{00000000-0005-0000-0000-0000645C0000}"/>
    <cellStyle name="Migliaia 46 3 5 3 3" xfId="25660" xr:uid="{00000000-0005-0000-0000-0000655C0000}"/>
    <cellStyle name="Migliaia 46 3 5 4" xfId="17707" xr:uid="{00000000-0005-0000-0000-0000665C0000}"/>
    <cellStyle name="Migliaia 46 3 5 5" xfId="23009" xr:uid="{00000000-0005-0000-0000-0000675C0000}"/>
    <cellStyle name="Migliaia 46 3 6" xfId="4124" xr:uid="{00000000-0005-0000-0000-0000685C0000}"/>
    <cellStyle name="Migliaia 46 3 6 2" xfId="14541" xr:uid="{00000000-0005-0000-0000-0000695C0000}"/>
    <cellStyle name="Migliaia 46 3 6 2 2" xfId="20359" xr:uid="{00000000-0005-0000-0000-00006A5C0000}"/>
    <cellStyle name="Migliaia 46 3 6 2 3" xfId="25661" xr:uid="{00000000-0005-0000-0000-00006B5C0000}"/>
    <cellStyle name="Migliaia 46 3 6 3" xfId="17708" xr:uid="{00000000-0005-0000-0000-00006C5C0000}"/>
    <cellStyle name="Migliaia 46 3 6 4" xfId="23010" xr:uid="{00000000-0005-0000-0000-00006D5C0000}"/>
    <cellStyle name="Migliaia 46 3 7" xfId="4125" xr:uid="{00000000-0005-0000-0000-00006E5C0000}"/>
    <cellStyle name="Migliaia 46 3 7 2" xfId="14542" xr:uid="{00000000-0005-0000-0000-00006F5C0000}"/>
    <cellStyle name="Migliaia 46 3 7 2 2" xfId="20360" xr:uid="{00000000-0005-0000-0000-0000705C0000}"/>
    <cellStyle name="Migliaia 46 3 7 2 3" xfId="25662" xr:uid="{00000000-0005-0000-0000-0000715C0000}"/>
    <cellStyle name="Migliaia 46 3 7 3" xfId="17709" xr:uid="{00000000-0005-0000-0000-0000725C0000}"/>
    <cellStyle name="Migliaia 46 3 7 4" xfId="23011" xr:uid="{00000000-0005-0000-0000-0000735C0000}"/>
    <cellStyle name="Migliaia 46 3 8" xfId="4126" xr:uid="{00000000-0005-0000-0000-0000745C0000}"/>
    <cellStyle name="Migliaia 46 3 8 2" xfId="14543" xr:uid="{00000000-0005-0000-0000-0000755C0000}"/>
    <cellStyle name="Migliaia 46 3 8 2 2" xfId="20361" xr:uid="{00000000-0005-0000-0000-0000765C0000}"/>
    <cellStyle name="Migliaia 46 3 8 2 3" xfId="25663" xr:uid="{00000000-0005-0000-0000-0000775C0000}"/>
    <cellStyle name="Migliaia 46 3 8 3" xfId="17710" xr:uid="{00000000-0005-0000-0000-0000785C0000}"/>
    <cellStyle name="Migliaia 46 3 8 4" xfId="23012" xr:uid="{00000000-0005-0000-0000-0000795C0000}"/>
    <cellStyle name="Migliaia 46 4" xfId="4127" xr:uid="{00000000-0005-0000-0000-00007A5C0000}"/>
    <cellStyle name="Migliaia 46 4 2" xfId="4128" xr:uid="{00000000-0005-0000-0000-00007B5C0000}"/>
    <cellStyle name="Migliaia 46 4 2 2" xfId="4129" xr:uid="{00000000-0005-0000-0000-00007C5C0000}"/>
    <cellStyle name="Migliaia 46 4 2 2 2" xfId="14544" xr:uid="{00000000-0005-0000-0000-00007D5C0000}"/>
    <cellStyle name="Migliaia 46 4 2 2 2 2" xfId="20362" xr:uid="{00000000-0005-0000-0000-00007E5C0000}"/>
    <cellStyle name="Migliaia 46 4 2 2 2 3" xfId="25664" xr:uid="{00000000-0005-0000-0000-00007F5C0000}"/>
    <cellStyle name="Migliaia 46 4 2 2 3" xfId="17711" xr:uid="{00000000-0005-0000-0000-0000805C0000}"/>
    <cellStyle name="Migliaia 46 4 2 2 4" xfId="23013" xr:uid="{00000000-0005-0000-0000-0000815C0000}"/>
    <cellStyle name="Migliaia 46 4 2 3" xfId="4130" xr:uid="{00000000-0005-0000-0000-0000825C0000}"/>
    <cellStyle name="Migliaia 46 4 2 3 2" xfId="14545" xr:uid="{00000000-0005-0000-0000-0000835C0000}"/>
    <cellStyle name="Migliaia 46 4 2 3 2 2" xfId="20363" xr:uid="{00000000-0005-0000-0000-0000845C0000}"/>
    <cellStyle name="Migliaia 46 4 2 3 2 3" xfId="25665" xr:uid="{00000000-0005-0000-0000-0000855C0000}"/>
    <cellStyle name="Migliaia 46 4 2 3 3" xfId="17712" xr:uid="{00000000-0005-0000-0000-0000865C0000}"/>
    <cellStyle name="Migliaia 46 4 2 3 4" xfId="23014" xr:uid="{00000000-0005-0000-0000-0000875C0000}"/>
    <cellStyle name="Migliaia 46 4 3" xfId="4131" xr:uid="{00000000-0005-0000-0000-0000885C0000}"/>
    <cellStyle name="Migliaia 46 4 3 2" xfId="14546" xr:uid="{00000000-0005-0000-0000-0000895C0000}"/>
    <cellStyle name="Migliaia 46 4 3 2 2" xfId="20364" xr:uid="{00000000-0005-0000-0000-00008A5C0000}"/>
    <cellStyle name="Migliaia 46 4 3 2 3" xfId="25666" xr:uid="{00000000-0005-0000-0000-00008B5C0000}"/>
    <cellStyle name="Migliaia 46 4 3 3" xfId="17713" xr:uid="{00000000-0005-0000-0000-00008C5C0000}"/>
    <cellStyle name="Migliaia 46 4 3 4" xfId="23015" xr:uid="{00000000-0005-0000-0000-00008D5C0000}"/>
    <cellStyle name="Migliaia 46 4 4" xfId="4132" xr:uid="{00000000-0005-0000-0000-00008E5C0000}"/>
    <cellStyle name="Migliaia 46 4 4 2" xfId="14547" xr:uid="{00000000-0005-0000-0000-00008F5C0000}"/>
    <cellStyle name="Migliaia 46 4 4 2 2" xfId="20365" xr:uid="{00000000-0005-0000-0000-0000905C0000}"/>
    <cellStyle name="Migliaia 46 4 4 2 3" xfId="25667" xr:uid="{00000000-0005-0000-0000-0000915C0000}"/>
    <cellStyle name="Migliaia 46 4 4 3" xfId="17714" xr:uid="{00000000-0005-0000-0000-0000925C0000}"/>
    <cellStyle name="Migliaia 46 4 4 4" xfId="23016" xr:uid="{00000000-0005-0000-0000-0000935C0000}"/>
    <cellStyle name="Migliaia 46 4 5" xfId="4133" xr:uid="{00000000-0005-0000-0000-0000945C0000}"/>
    <cellStyle name="Migliaia 46 4 5 2" xfId="14548" xr:uid="{00000000-0005-0000-0000-0000955C0000}"/>
    <cellStyle name="Migliaia 46 4 5 2 2" xfId="20366" xr:uid="{00000000-0005-0000-0000-0000965C0000}"/>
    <cellStyle name="Migliaia 46 4 5 2 3" xfId="25668" xr:uid="{00000000-0005-0000-0000-0000975C0000}"/>
    <cellStyle name="Migliaia 46 4 5 3" xfId="17715" xr:uid="{00000000-0005-0000-0000-0000985C0000}"/>
    <cellStyle name="Migliaia 46 4 5 4" xfId="23017" xr:uid="{00000000-0005-0000-0000-0000995C0000}"/>
    <cellStyle name="Migliaia 46 4 6" xfId="4134" xr:uid="{00000000-0005-0000-0000-00009A5C0000}"/>
    <cellStyle name="Migliaia 46 4 6 2" xfId="14549" xr:uid="{00000000-0005-0000-0000-00009B5C0000}"/>
    <cellStyle name="Migliaia 46 4 6 2 2" xfId="20367" xr:uid="{00000000-0005-0000-0000-00009C5C0000}"/>
    <cellStyle name="Migliaia 46 4 6 2 3" xfId="25669" xr:uid="{00000000-0005-0000-0000-00009D5C0000}"/>
    <cellStyle name="Migliaia 46 4 6 3" xfId="17716" xr:uid="{00000000-0005-0000-0000-00009E5C0000}"/>
    <cellStyle name="Migliaia 46 4 6 4" xfId="23018" xr:uid="{00000000-0005-0000-0000-00009F5C0000}"/>
    <cellStyle name="Migliaia 46 4 7" xfId="4135" xr:uid="{00000000-0005-0000-0000-0000A05C0000}"/>
    <cellStyle name="Migliaia 46 4 7 2" xfId="14550" xr:uid="{00000000-0005-0000-0000-0000A15C0000}"/>
    <cellStyle name="Migliaia 46 4 7 2 2" xfId="20368" xr:uid="{00000000-0005-0000-0000-0000A25C0000}"/>
    <cellStyle name="Migliaia 46 4 7 2 3" xfId="25670" xr:uid="{00000000-0005-0000-0000-0000A35C0000}"/>
    <cellStyle name="Migliaia 46 4 7 3" xfId="17717" xr:uid="{00000000-0005-0000-0000-0000A45C0000}"/>
    <cellStyle name="Migliaia 46 4 7 4" xfId="23019" xr:uid="{00000000-0005-0000-0000-0000A55C0000}"/>
    <cellStyle name="Migliaia 46 5" xfId="4136" xr:uid="{00000000-0005-0000-0000-0000A65C0000}"/>
    <cellStyle name="Migliaia 46 5 2" xfId="4137" xr:uid="{00000000-0005-0000-0000-0000A75C0000}"/>
    <cellStyle name="Migliaia 46 5 2 2" xfId="14551" xr:uid="{00000000-0005-0000-0000-0000A85C0000}"/>
    <cellStyle name="Migliaia 46 5 2 2 2" xfId="20369" xr:uid="{00000000-0005-0000-0000-0000A95C0000}"/>
    <cellStyle name="Migliaia 46 5 2 2 3" xfId="25671" xr:uid="{00000000-0005-0000-0000-0000AA5C0000}"/>
    <cellStyle name="Migliaia 46 5 2 3" xfId="17718" xr:uid="{00000000-0005-0000-0000-0000AB5C0000}"/>
    <cellStyle name="Migliaia 46 5 2 4" xfId="23020" xr:uid="{00000000-0005-0000-0000-0000AC5C0000}"/>
    <cellStyle name="Migliaia 46 5 3" xfId="4138" xr:uid="{00000000-0005-0000-0000-0000AD5C0000}"/>
    <cellStyle name="Migliaia 46 5 3 2" xfId="14552" xr:uid="{00000000-0005-0000-0000-0000AE5C0000}"/>
    <cellStyle name="Migliaia 46 5 3 2 2" xfId="20370" xr:uid="{00000000-0005-0000-0000-0000AF5C0000}"/>
    <cellStyle name="Migliaia 46 5 3 2 3" xfId="25672" xr:uid="{00000000-0005-0000-0000-0000B05C0000}"/>
    <cellStyle name="Migliaia 46 5 3 3" xfId="17719" xr:uid="{00000000-0005-0000-0000-0000B15C0000}"/>
    <cellStyle name="Migliaia 46 5 3 4" xfId="23021" xr:uid="{00000000-0005-0000-0000-0000B25C0000}"/>
    <cellStyle name="Migliaia 46 5 4" xfId="4139" xr:uid="{00000000-0005-0000-0000-0000B35C0000}"/>
    <cellStyle name="Migliaia 46 5 4 2" xfId="14553" xr:uid="{00000000-0005-0000-0000-0000B45C0000}"/>
    <cellStyle name="Migliaia 46 5 4 2 2" xfId="20371" xr:uid="{00000000-0005-0000-0000-0000B55C0000}"/>
    <cellStyle name="Migliaia 46 5 4 2 3" xfId="25673" xr:uid="{00000000-0005-0000-0000-0000B65C0000}"/>
    <cellStyle name="Migliaia 46 5 4 3" xfId="17720" xr:uid="{00000000-0005-0000-0000-0000B75C0000}"/>
    <cellStyle name="Migliaia 46 5 4 4" xfId="23022" xr:uid="{00000000-0005-0000-0000-0000B85C0000}"/>
    <cellStyle name="Migliaia 46 5 5" xfId="4140" xr:uid="{00000000-0005-0000-0000-0000B95C0000}"/>
    <cellStyle name="Migliaia 46 5 5 2" xfId="14554" xr:uid="{00000000-0005-0000-0000-0000BA5C0000}"/>
    <cellStyle name="Migliaia 46 5 5 2 2" xfId="20372" xr:uid="{00000000-0005-0000-0000-0000BB5C0000}"/>
    <cellStyle name="Migliaia 46 5 5 2 3" xfId="25674" xr:uid="{00000000-0005-0000-0000-0000BC5C0000}"/>
    <cellStyle name="Migliaia 46 5 5 3" xfId="17721" xr:uid="{00000000-0005-0000-0000-0000BD5C0000}"/>
    <cellStyle name="Migliaia 46 5 5 4" xfId="23023" xr:uid="{00000000-0005-0000-0000-0000BE5C0000}"/>
    <cellStyle name="Migliaia 46 5 6" xfId="4141" xr:uid="{00000000-0005-0000-0000-0000BF5C0000}"/>
    <cellStyle name="Migliaia 46 5 6 2" xfId="14555" xr:uid="{00000000-0005-0000-0000-0000C05C0000}"/>
    <cellStyle name="Migliaia 46 5 6 2 2" xfId="20373" xr:uid="{00000000-0005-0000-0000-0000C15C0000}"/>
    <cellStyle name="Migliaia 46 5 6 2 3" xfId="25675" xr:uid="{00000000-0005-0000-0000-0000C25C0000}"/>
    <cellStyle name="Migliaia 46 5 6 3" xfId="17722" xr:uid="{00000000-0005-0000-0000-0000C35C0000}"/>
    <cellStyle name="Migliaia 46 5 6 4" xfId="23024" xr:uid="{00000000-0005-0000-0000-0000C45C0000}"/>
    <cellStyle name="Migliaia 46 6" xfId="4142" xr:uid="{00000000-0005-0000-0000-0000C55C0000}"/>
    <cellStyle name="Migliaia 46 6 2" xfId="12257" xr:uid="{00000000-0005-0000-0000-0000C65C0000}"/>
    <cellStyle name="Migliaia 46 6 3" xfId="12258" xr:uid="{00000000-0005-0000-0000-0000C75C0000}"/>
    <cellStyle name="Migliaia 46 6 3 2" xfId="15741" xr:uid="{00000000-0005-0000-0000-0000C85C0000}"/>
    <cellStyle name="Migliaia 46 6 3 2 2" xfId="21087" xr:uid="{00000000-0005-0000-0000-0000C95C0000}"/>
    <cellStyle name="Migliaia 46 6 3 2 3" xfId="26389" xr:uid="{00000000-0005-0000-0000-0000CA5C0000}"/>
    <cellStyle name="Migliaia 46 6 3 3" xfId="18436" xr:uid="{00000000-0005-0000-0000-0000CB5C0000}"/>
    <cellStyle name="Migliaia 46 6 3 4" xfId="23738" xr:uid="{00000000-0005-0000-0000-0000CC5C0000}"/>
    <cellStyle name="Migliaia 46 6 4" xfId="14556" xr:uid="{00000000-0005-0000-0000-0000CD5C0000}"/>
    <cellStyle name="Migliaia 46 6 4 2" xfId="20374" xr:uid="{00000000-0005-0000-0000-0000CE5C0000}"/>
    <cellStyle name="Migliaia 46 6 4 3" xfId="25676" xr:uid="{00000000-0005-0000-0000-0000CF5C0000}"/>
    <cellStyle name="Migliaia 46 6 5" xfId="17723" xr:uid="{00000000-0005-0000-0000-0000D05C0000}"/>
    <cellStyle name="Migliaia 46 6 6" xfId="23025" xr:uid="{00000000-0005-0000-0000-0000D15C0000}"/>
    <cellStyle name="Migliaia 46 7" xfId="4143" xr:uid="{00000000-0005-0000-0000-0000D25C0000}"/>
    <cellStyle name="Migliaia 46 7 2" xfId="12259" xr:uid="{00000000-0005-0000-0000-0000D35C0000}"/>
    <cellStyle name="Migliaia 46 7 2 2" xfId="15742" xr:uid="{00000000-0005-0000-0000-0000D45C0000}"/>
    <cellStyle name="Migliaia 46 7 2 2 2" xfId="21088" xr:uid="{00000000-0005-0000-0000-0000D55C0000}"/>
    <cellStyle name="Migliaia 46 7 2 2 3" xfId="26390" xr:uid="{00000000-0005-0000-0000-0000D65C0000}"/>
    <cellStyle name="Migliaia 46 7 2 3" xfId="18437" xr:uid="{00000000-0005-0000-0000-0000D75C0000}"/>
    <cellStyle name="Migliaia 46 7 2 4" xfId="23739" xr:uid="{00000000-0005-0000-0000-0000D85C0000}"/>
    <cellStyle name="Migliaia 46 7 3" xfId="14557" xr:uid="{00000000-0005-0000-0000-0000D95C0000}"/>
    <cellStyle name="Migliaia 46 7 3 2" xfId="20375" xr:uid="{00000000-0005-0000-0000-0000DA5C0000}"/>
    <cellStyle name="Migliaia 46 7 3 3" xfId="25677" xr:uid="{00000000-0005-0000-0000-0000DB5C0000}"/>
    <cellStyle name="Migliaia 46 7 4" xfId="17724" xr:uid="{00000000-0005-0000-0000-0000DC5C0000}"/>
    <cellStyle name="Migliaia 46 7 5" xfId="23026" xr:uid="{00000000-0005-0000-0000-0000DD5C0000}"/>
    <cellStyle name="Migliaia 46 8" xfId="4144" xr:uid="{00000000-0005-0000-0000-0000DE5C0000}"/>
    <cellStyle name="Migliaia 46 8 2" xfId="12260" xr:uid="{00000000-0005-0000-0000-0000DF5C0000}"/>
    <cellStyle name="Migliaia 46 8 2 2" xfId="15743" xr:uid="{00000000-0005-0000-0000-0000E05C0000}"/>
    <cellStyle name="Migliaia 46 8 2 2 2" xfId="21089" xr:uid="{00000000-0005-0000-0000-0000E15C0000}"/>
    <cellStyle name="Migliaia 46 8 2 2 3" xfId="26391" xr:uid="{00000000-0005-0000-0000-0000E25C0000}"/>
    <cellStyle name="Migliaia 46 8 2 3" xfId="18438" xr:uid="{00000000-0005-0000-0000-0000E35C0000}"/>
    <cellStyle name="Migliaia 46 8 2 4" xfId="23740" xr:uid="{00000000-0005-0000-0000-0000E45C0000}"/>
    <cellStyle name="Migliaia 46 8 3" xfId="14558" xr:uid="{00000000-0005-0000-0000-0000E55C0000}"/>
    <cellStyle name="Migliaia 46 8 3 2" xfId="20376" xr:uid="{00000000-0005-0000-0000-0000E65C0000}"/>
    <cellStyle name="Migliaia 46 8 3 3" xfId="25678" xr:uid="{00000000-0005-0000-0000-0000E75C0000}"/>
    <cellStyle name="Migliaia 46 8 4" xfId="17725" xr:uid="{00000000-0005-0000-0000-0000E85C0000}"/>
    <cellStyle name="Migliaia 46 8 5" xfId="23027" xr:uid="{00000000-0005-0000-0000-0000E95C0000}"/>
    <cellStyle name="Migliaia 46 9" xfId="4145" xr:uid="{00000000-0005-0000-0000-0000EA5C0000}"/>
    <cellStyle name="Migliaia 46 9 2" xfId="14559" xr:uid="{00000000-0005-0000-0000-0000EB5C0000}"/>
    <cellStyle name="Migliaia 46 9 2 2" xfId="20377" xr:uid="{00000000-0005-0000-0000-0000EC5C0000}"/>
    <cellStyle name="Migliaia 46 9 2 3" xfId="25679" xr:uid="{00000000-0005-0000-0000-0000ED5C0000}"/>
    <cellStyle name="Migliaia 46 9 3" xfId="17726" xr:uid="{00000000-0005-0000-0000-0000EE5C0000}"/>
    <cellStyle name="Migliaia 46 9 4" xfId="23028" xr:uid="{00000000-0005-0000-0000-0000EF5C0000}"/>
    <cellStyle name="Migliaia 47" xfId="329" xr:uid="{00000000-0005-0000-0000-0000F05C0000}"/>
    <cellStyle name="Migliaia 47 10" xfId="14560" xr:uid="{00000000-0005-0000-0000-0000F15C0000}"/>
    <cellStyle name="Migliaia 47 10 2" xfId="20378" xr:uid="{00000000-0005-0000-0000-0000F25C0000}"/>
    <cellStyle name="Migliaia 47 10 3" xfId="25680" xr:uid="{00000000-0005-0000-0000-0000F35C0000}"/>
    <cellStyle name="Migliaia 47 11" xfId="17727" xr:uid="{00000000-0005-0000-0000-0000F45C0000}"/>
    <cellStyle name="Migliaia 47 12" xfId="23029" xr:uid="{00000000-0005-0000-0000-0000F55C0000}"/>
    <cellStyle name="Migliaia 47 13" xfId="4146" xr:uid="{00000000-0005-0000-0000-0000F65C0000}"/>
    <cellStyle name="Migliaia 47 2" xfId="330" xr:uid="{00000000-0005-0000-0000-0000F75C0000}"/>
    <cellStyle name="Migliaia 47 2 2" xfId="4148" xr:uid="{00000000-0005-0000-0000-0000F85C0000}"/>
    <cellStyle name="Migliaia 47 2 2 2" xfId="4149" xr:uid="{00000000-0005-0000-0000-0000F95C0000}"/>
    <cellStyle name="Migliaia 47 2 2 2 2" xfId="14561" xr:uid="{00000000-0005-0000-0000-0000FA5C0000}"/>
    <cellStyle name="Migliaia 47 2 2 2 2 2" xfId="20379" xr:uid="{00000000-0005-0000-0000-0000FB5C0000}"/>
    <cellStyle name="Migliaia 47 2 2 2 2 3" xfId="25681" xr:uid="{00000000-0005-0000-0000-0000FC5C0000}"/>
    <cellStyle name="Migliaia 47 2 2 2 3" xfId="17728" xr:uid="{00000000-0005-0000-0000-0000FD5C0000}"/>
    <cellStyle name="Migliaia 47 2 2 2 4" xfId="23030" xr:uid="{00000000-0005-0000-0000-0000FE5C0000}"/>
    <cellStyle name="Migliaia 47 2 2 3" xfId="12261" xr:uid="{00000000-0005-0000-0000-0000FF5C0000}"/>
    <cellStyle name="Migliaia 47 2 2 3 2" xfId="15744" xr:uid="{00000000-0005-0000-0000-0000005D0000}"/>
    <cellStyle name="Migliaia 47 2 2 3 2 2" xfId="21090" xr:uid="{00000000-0005-0000-0000-0000015D0000}"/>
    <cellStyle name="Migliaia 47 2 2 3 2 3" xfId="26392" xr:uid="{00000000-0005-0000-0000-0000025D0000}"/>
    <cellStyle name="Migliaia 47 2 2 3 3" xfId="18439" xr:uid="{00000000-0005-0000-0000-0000035D0000}"/>
    <cellStyle name="Migliaia 47 2 2 3 4" xfId="23741" xr:uid="{00000000-0005-0000-0000-0000045D0000}"/>
    <cellStyle name="Migliaia 47 2 3" xfId="4150" xr:uid="{00000000-0005-0000-0000-0000055D0000}"/>
    <cellStyle name="Migliaia 47 2 3 2" xfId="12262" xr:uid="{00000000-0005-0000-0000-0000065D0000}"/>
    <cellStyle name="Migliaia 47 2 3 2 2" xfId="15745" xr:uid="{00000000-0005-0000-0000-0000075D0000}"/>
    <cellStyle name="Migliaia 47 2 3 2 2 2" xfId="21091" xr:uid="{00000000-0005-0000-0000-0000085D0000}"/>
    <cellStyle name="Migliaia 47 2 3 2 2 3" xfId="26393" xr:uid="{00000000-0005-0000-0000-0000095D0000}"/>
    <cellStyle name="Migliaia 47 2 3 2 3" xfId="18440" xr:uid="{00000000-0005-0000-0000-00000A5D0000}"/>
    <cellStyle name="Migliaia 47 2 3 2 4" xfId="23742" xr:uid="{00000000-0005-0000-0000-00000B5D0000}"/>
    <cellStyle name="Migliaia 47 2 3 3" xfId="14562" xr:uid="{00000000-0005-0000-0000-00000C5D0000}"/>
    <cellStyle name="Migliaia 47 2 3 3 2" xfId="20380" xr:uid="{00000000-0005-0000-0000-00000D5D0000}"/>
    <cellStyle name="Migliaia 47 2 3 3 3" xfId="25682" xr:uid="{00000000-0005-0000-0000-00000E5D0000}"/>
    <cellStyle name="Migliaia 47 2 3 4" xfId="17729" xr:uid="{00000000-0005-0000-0000-00000F5D0000}"/>
    <cellStyle name="Migliaia 47 2 3 5" xfId="23031" xr:uid="{00000000-0005-0000-0000-0000105D0000}"/>
    <cellStyle name="Migliaia 47 2 4" xfId="4151" xr:uid="{00000000-0005-0000-0000-0000115D0000}"/>
    <cellStyle name="Migliaia 47 2 4 2" xfId="14563" xr:uid="{00000000-0005-0000-0000-0000125D0000}"/>
    <cellStyle name="Migliaia 47 2 4 2 2" xfId="20381" xr:uid="{00000000-0005-0000-0000-0000135D0000}"/>
    <cellStyle name="Migliaia 47 2 4 2 3" xfId="25683" xr:uid="{00000000-0005-0000-0000-0000145D0000}"/>
    <cellStyle name="Migliaia 47 2 4 3" xfId="17730" xr:uid="{00000000-0005-0000-0000-0000155D0000}"/>
    <cellStyle name="Migliaia 47 2 4 4" xfId="23032" xr:uid="{00000000-0005-0000-0000-0000165D0000}"/>
    <cellStyle name="Migliaia 47 2 5" xfId="4152" xr:uid="{00000000-0005-0000-0000-0000175D0000}"/>
    <cellStyle name="Migliaia 47 2 5 2" xfId="14564" xr:uid="{00000000-0005-0000-0000-0000185D0000}"/>
    <cellStyle name="Migliaia 47 2 5 2 2" xfId="20382" xr:uid="{00000000-0005-0000-0000-0000195D0000}"/>
    <cellStyle name="Migliaia 47 2 5 2 3" xfId="25684" xr:uid="{00000000-0005-0000-0000-00001A5D0000}"/>
    <cellStyle name="Migliaia 47 2 5 3" xfId="17731" xr:uid="{00000000-0005-0000-0000-00001B5D0000}"/>
    <cellStyle name="Migliaia 47 2 5 4" xfId="23033" xr:uid="{00000000-0005-0000-0000-00001C5D0000}"/>
    <cellStyle name="Migliaia 47 2 6" xfId="4153" xr:uid="{00000000-0005-0000-0000-00001D5D0000}"/>
    <cellStyle name="Migliaia 47 2 6 2" xfId="14565" xr:uid="{00000000-0005-0000-0000-00001E5D0000}"/>
    <cellStyle name="Migliaia 47 2 6 2 2" xfId="20383" xr:uid="{00000000-0005-0000-0000-00001F5D0000}"/>
    <cellStyle name="Migliaia 47 2 6 2 3" xfId="25685" xr:uid="{00000000-0005-0000-0000-0000205D0000}"/>
    <cellStyle name="Migliaia 47 2 6 3" xfId="17732" xr:uid="{00000000-0005-0000-0000-0000215D0000}"/>
    <cellStyle name="Migliaia 47 2 6 4" xfId="23034" xr:uid="{00000000-0005-0000-0000-0000225D0000}"/>
    <cellStyle name="Migliaia 47 2 7" xfId="4147" xr:uid="{00000000-0005-0000-0000-0000235D0000}"/>
    <cellStyle name="Migliaia 47 3" xfId="4154" xr:uid="{00000000-0005-0000-0000-0000245D0000}"/>
    <cellStyle name="Migliaia 47 3 2" xfId="4155" xr:uid="{00000000-0005-0000-0000-0000255D0000}"/>
    <cellStyle name="Migliaia 47 3 2 2" xfId="4156" xr:uid="{00000000-0005-0000-0000-0000265D0000}"/>
    <cellStyle name="Migliaia 47 3 2 2 2" xfId="4157" xr:uid="{00000000-0005-0000-0000-0000275D0000}"/>
    <cellStyle name="Migliaia 47 3 2 2 2 2" xfId="14566" xr:uid="{00000000-0005-0000-0000-0000285D0000}"/>
    <cellStyle name="Migliaia 47 3 2 2 2 2 2" xfId="20384" xr:uid="{00000000-0005-0000-0000-0000295D0000}"/>
    <cellStyle name="Migliaia 47 3 2 2 2 2 3" xfId="25686" xr:uid="{00000000-0005-0000-0000-00002A5D0000}"/>
    <cellStyle name="Migliaia 47 3 2 2 2 3" xfId="17733" xr:uid="{00000000-0005-0000-0000-00002B5D0000}"/>
    <cellStyle name="Migliaia 47 3 2 2 2 4" xfId="23035" xr:uid="{00000000-0005-0000-0000-00002C5D0000}"/>
    <cellStyle name="Migliaia 47 3 2 3" xfId="4158" xr:uid="{00000000-0005-0000-0000-00002D5D0000}"/>
    <cellStyle name="Migliaia 47 3 2 3 2" xfId="14567" xr:uid="{00000000-0005-0000-0000-00002E5D0000}"/>
    <cellStyle name="Migliaia 47 3 2 3 2 2" xfId="20385" xr:uid="{00000000-0005-0000-0000-00002F5D0000}"/>
    <cellStyle name="Migliaia 47 3 2 3 2 3" xfId="25687" xr:uid="{00000000-0005-0000-0000-0000305D0000}"/>
    <cellStyle name="Migliaia 47 3 2 3 3" xfId="17734" xr:uid="{00000000-0005-0000-0000-0000315D0000}"/>
    <cellStyle name="Migliaia 47 3 2 3 4" xfId="23036" xr:uid="{00000000-0005-0000-0000-0000325D0000}"/>
    <cellStyle name="Migliaia 47 3 2 4" xfId="4159" xr:uid="{00000000-0005-0000-0000-0000335D0000}"/>
    <cellStyle name="Migliaia 47 3 2 4 2" xfId="14568" xr:uid="{00000000-0005-0000-0000-0000345D0000}"/>
    <cellStyle name="Migliaia 47 3 2 4 2 2" xfId="20386" xr:uid="{00000000-0005-0000-0000-0000355D0000}"/>
    <cellStyle name="Migliaia 47 3 2 4 2 3" xfId="25688" xr:uid="{00000000-0005-0000-0000-0000365D0000}"/>
    <cellStyle name="Migliaia 47 3 2 4 3" xfId="17735" xr:uid="{00000000-0005-0000-0000-0000375D0000}"/>
    <cellStyle name="Migliaia 47 3 2 4 4" xfId="23037" xr:uid="{00000000-0005-0000-0000-0000385D0000}"/>
    <cellStyle name="Migliaia 47 3 2 5" xfId="4160" xr:uid="{00000000-0005-0000-0000-0000395D0000}"/>
    <cellStyle name="Migliaia 47 3 2 5 2" xfId="14569" xr:uid="{00000000-0005-0000-0000-00003A5D0000}"/>
    <cellStyle name="Migliaia 47 3 2 5 2 2" xfId="20387" xr:uid="{00000000-0005-0000-0000-00003B5D0000}"/>
    <cellStyle name="Migliaia 47 3 2 5 2 3" xfId="25689" xr:uid="{00000000-0005-0000-0000-00003C5D0000}"/>
    <cellStyle name="Migliaia 47 3 2 5 3" xfId="17736" xr:uid="{00000000-0005-0000-0000-00003D5D0000}"/>
    <cellStyle name="Migliaia 47 3 2 5 4" xfId="23038" xr:uid="{00000000-0005-0000-0000-00003E5D0000}"/>
    <cellStyle name="Migliaia 47 3 2 6" xfId="4161" xr:uid="{00000000-0005-0000-0000-00003F5D0000}"/>
    <cellStyle name="Migliaia 47 3 2 6 2" xfId="14570" xr:uid="{00000000-0005-0000-0000-0000405D0000}"/>
    <cellStyle name="Migliaia 47 3 2 6 2 2" xfId="20388" xr:uid="{00000000-0005-0000-0000-0000415D0000}"/>
    <cellStyle name="Migliaia 47 3 2 6 2 3" xfId="25690" xr:uid="{00000000-0005-0000-0000-0000425D0000}"/>
    <cellStyle name="Migliaia 47 3 2 6 3" xfId="17737" xr:uid="{00000000-0005-0000-0000-0000435D0000}"/>
    <cellStyle name="Migliaia 47 3 2 6 4" xfId="23039" xr:uid="{00000000-0005-0000-0000-0000445D0000}"/>
    <cellStyle name="Migliaia 47 3 3" xfId="4162" xr:uid="{00000000-0005-0000-0000-0000455D0000}"/>
    <cellStyle name="Migliaia 47 3 3 2" xfId="4163" xr:uid="{00000000-0005-0000-0000-0000465D0000}"/>
    <cellStyle name="Migliaia 47 3 3 2 2" xfId="14572" xr:uid="{00000000-0005-0000-0000-0000475D0000}"/>
    <cellStyle name="Migliaia 47 3 3 2 2 2" xfId="20390" xr:uid="{00000000-0005-0000-0000-0000485D0000}"/>
    <cellStyle name="Migliaia 47 3 3 2 2 3" xfId="25692" xr:uid="{00000000-0005-0000-0000-0000495D0000}"/>
    <cellStyle name="Migliaia 47 3 3 2 3" xfId="17739" xr:uid="{00000000-0005-0000-0000-00004A5D0000}"/>
    <cellStyle name="Migliaia 47 3 3 2 4" xfId="23041" xr:uid="{00000000-0005-0000-0000-00004B5D0000}"/>
    <cellStyle name="Migliaia 47 3 3 3" xfId="4164" xr:uid="{00000000-0005-0000-0000-00004C5D0000}"/>
    <cellStyle name="Migliaia 47 3 3 3 2" xfId="14573" xr:uid="{00000000-0005-0000-0000-00004D5D0000}"/>
    <cellStyle name="Migliaia 47 3 3 3 2 2" xfId="20391" xr:uid="{00000000-0005-0000-0000-00004E5D0000}"/>
    <cellStyle name="Migliaia 47 3 3 3 2 3" xfId="25693" xr:uid="{00000000-0005-0000-0000-00004F5D0000}"/>
    <cellStyle name="Migliaia 47 3 3 3 3" xfId="17740" xr:uid="{00000000-0005-0000-0000-0000505D0000}"/>
    <cellStyle name="Migliaia 47 3 3 3 4" xfId="23042" xr:uid="{00000000-0005-0000-0000-0000515D0000}"/>
    <cellStyle name="Migliaia 47 3 3 4" xfId="4165" xr:uid="{00000000-0005-0000-0000-0000525D0000}"/>
    <cellStyle name="Migliaia 47 3 3 4 2" xfId="14574" xr:uid="{00000000-0005-0000-0000-0000535D0000}"/>
    <cellStyle name="Migliaia 47 3 3 4 2 2" xfId="20392" xr:uid="{00000000-0005-0000-0000-0000545D0000}"/>
    <cellStyle name="Migliaia 47 3 3 4 2 3" xfId="25694" xr:uid="{00000000-0005-0000-0000-0000555D0000}"/>
    <cellStyle name="Migliaia 47 3 3 4 3" xfId="17741" xr:uid="{00000000-0005-0000-0000-0000565D0000}"/>
    <cellStyle name="Migliaia 47 3 3 4 4" xfId="23043" xr:uid="{00000000-0005-0000-0000-0000575D0000}"/>
    <cellStyle name="Migliaia 47 3 3 5" xfId="4166" xr:uid="{00000000-0005-0000-0000-0000585D0000}"/>
    <cellStyle name="Migliaia 47 3 3 5 2" xfId="14575" xr:uid="{00000000-0005-0000-0000-0000595D0000}"/>
    <cellStyle name="Migliaia 47 3 3 5 2 2" xfId="20393" xr:uid="{00000000-0005-0000-0000-00005A5D0000}"/>
    <cellStyle name="Migliaia 47 3 3 5 2 3" xfId="25695" xr:uid="{00000000-0005-0000-0000-00005B5D0000}"/>
    <cellStyle name="Migliaia 47 3 3 5 3" xfId="17742" xr:uid="{00000000-0005-0000-0000-00005C5D0000}"/>
    <cellStyle name="Migliaia 47 3 3 5 4" xfId="23044" xr:uid="{00000000-0005-0000-0000-00005D5D0000}"/>
    <cellStyle name="Migliaia 47 3 3 6" xfId="14571" xr:uid="{00000000-0005-0000-0000-00005E5D0000}"/>
    <cellStyle name="Migliaia 47 3 3 6 2" xfId="20389" xr:uid="{00000000-0005-0000-0000-00005F5D0000}"/>
    <cellStyle name="Migliaia 47 3 3 6 3" xfId="25691" xr:uid="{00000000-0005-0000-0000-0000605D0000}"/>
    <cellStyle name="Migliaia 47 3 3 7" xfId="17738" xr:uid="{00000000-0005-0000-0000-0000615D0000}"/>
    <cellStyle name="Migliaia 47 3 3 8" xfId="23040" xr:uid="{00000000-0005-0000-0000-0000625D0000}"/>
    <cellStyle name="Migliaia 47 3 4" xfId="4167" xr:uid="{00000000-0005-0000-0000-0000635D0000}"/>
    <cellStyle name="Migliaia 47 3 4 2" xfId="12263" xr:uid="{00000000-0005-0000-0000-0000645D0000}"/>
    <cellStyle name="Migliaia 47 3 4 3" xfId="12264" xr:uid="{00000000-0005-0000-0000-0000655D0000}"/>
    <cellStyle name="Migliaia 47 3 4 3 2" xfId="15746" xr:uid="{00000000-0005-0000-0000-0000665D0000}"/>
    <cellStyle name="Migliaia 47 3 4 3 2 2" xfId="21092" xr:uid="{00000000-0005-0000-0000-0000675D0000}"/>
    <cellStyle name="Migliaia 47 3 4 3 2 3" xfId="26394" xr:uid="{00000000-0005-0000-0000-0000685D0000}"/>
    <cellStyle name="Migliaia 47 3 4 3 3" xfId="18441" xr:uid="{00000000-0005-0000-0000-0000695D0000}"/>
    <cellStyle name="Migliaia 47 3 4 3 4" xfId="23743" xr:uid="{00000000-0005-0000-0000-00006A5D0000}"/>
    <cellStyle name="Migliaia 47 3 4 4" xfId="14576" xr:uid="{00000000-0005-0000-0000-00006B5D0000}"/>
    <cellStyle name="Migliaia 47 3 4 4 2" xfId="20394" xr:uid="{00000000-0005-0000-0000-00006C5D0000}"/>
    <cellStyle name="Migliaia 47 3 4 4 3" xfId="25696" xr:uid="{00000000-0005-0000-0000-00006D5D0000}"/>
    <cellStyle name="Migliaia 47 3 4 5" xfId="17743" xr:uid="{00000000-0005-0000-0000-00006E5D0000}"/>
    <cellStyle name="Migliaia 47 3 4 6" xfId="23045" xr:uid="{00000000-0005-0000-0000-00006F5D0000}"/>
    <cellStyle name="Migliaia 47 3 5" xfId="4168" xr:uid="{00000000-0005-0000-0000-0000705D0000}"/>
    <cellStyle name="Migliaia 47 3 5 2" xfId="12265" xr:uid="{00000000-0005-0000-0000-0000715D0000}"/>
    <cellStyle name="Migliaia 47 3 5 2 2" xfId="15747" xr:uid="{00000000-0005-0000-0000-0000725D0000}"/>
    <cellStyle name="Migliaia 47 3 5 2 2 2" xfId="21093" xr:uid="{00000000-0005-0000-0000-0000735D0000}"/>
    <cellStyle name="Migliaia 47 3 5 2 2 3" xfId="26395" xr:uid="{00000000-0005-0000-0000-0000745D0000}"/>
    <cellStyle name="Migliaia 47 3 5 2 3" xfId="18442" xr:uid="{00000000-0005-0000-0000-0000755D0000}"/>
    <cellStyle name="Migliaia 47 3 5 2 4" xfId="23744" xr:uid="{00000000-0005-0000-0000-0000765D0000}"/>
    <cellStyle name="Migliaia 47 3 5 3" xfId="14577" xr:uid="{00000000-0005-0000-0000-0000775D0000}"/>
    <cellStyle name="Migliaia 47 3 5 3 2" xfId="20395" xr:uid="{00000000-0005-0000-0000-0000785D0000}"/>
    <cellStyle name="Migliaia 47 3 5 3 3" xfId="25697" xr:uid="{00000000-0005-0000-0000-0000795D0000}"/>
    <cellStyle name="Migliaia 47 3 5 4" xfId="17744" xr:uid="{00000000-0005-0000-0000-00007A5D0000}"/>
    <cellStyle name="Migliaia 47 3 5 5" xfId="23046" xr:uid="{00000000-0005-0000-0000-00007B5D0000}"/>
    <cellStyle name="Migliaia 47 3 6" xfId="4169" xr:uid="{00000000-0005-0000-0000-00007C5D0000}"/>
    <cellStyle name="Migliaia 47 3 6 2" xfId="14578" xr:uid="{00000000-0005-0000-0000-00007D5D0000}"/>
    <cellStyle name="Migliaia 47 3 6 2 2" xfId="20396" xr:uid="{00000000-0005-0000-0000-00007E5D0000}"/>
    <cellStyle name="Migliaia 47 3 6 2 3" xfId="25698" xr:uid="{00000000-0005-0000-0000-00007F5D0000}"/>
    <cellStyle name="Migliaia 47 3 6 3" xfId="17745" xr:uid="{00000000-0005-0000-0000-0000805D0000}"/>
    <cellStyle name="Migliaia 47 3 6 4" xfId="23047" xr:uid="{00000000-0005-0000-0000-0000815D0000}"/>
    <cellStyle name="Migliaia 47 3 7" xfId="4170" xr:uid="{00000000-0005-0000-0000-0000825D0000}"/>
    <cellStyle name="Migliaia 47 3 7 2" xfId="14579" xr:uid="{00000000-0005-0000-0000-0000835D0000}"/>
    <cellStyle name="Migliaia 47 3 7 2 2" xfId="20397" xr:uid="{00000000-0005-0000-0000-0000845D0000}"/>
    <cellStyle name="Migliaia 47 3 7 2 3" xfId="25699" xr:uid="{00000000-0005-0000-0000-0000855D0000}"/>
    <cellStyle name="Migliaia 47 3 7 3" xfId="17746" xr:uid="{00000000-0005-0000-0000-0000865D0000}"/>
    <cellStyle name="Migliaia 47 3 7 4" xfId="23048" xr:uid="{00000000-0005-0000-0000-0000875D0000}"/>
    <cellStyle name="Migliaia 47 3 8" xfId="4171" xr:uid="{00000000-0005-0000-0000-0000885D0000}"/>
    <cellStyle name="Migliaia 47 3 8 2" xfId="14580" xr:uid="{00000000-0005-0000-0000-0000895D0000}"/>
    <cellStyle name="Migliaia 47 3 8 2 2" xfId="20398" xr:uid="{00000000-0005-0000-0000-00008A5D0000}"/>
    <cellStyle name="Migliaia 47 3 8 2 3" xfId="25700" xr:uid="{00000000-0005-0000-0000-00008B5D0000}"/>
    <cellStyle name="Migliaia 47 3 8 3" xfId="17747" xr:uid="{00000000-0005-0000-0000-00008C5D0000}"/>
    <cellStyle name="Migliaia 47 3 8 4" xfId="23049" xr:uid="{00000000-0005-0000-0000-00008D5D0000}"/>
    <cellStyle name="Migliaia 47 4" xfId="4172" xr:uid="{00000000-0005-0000-0000-00008E5D0000}"/>
    <cellStyle name="Migliaia 47 4 2" xfId="4173" xr:uid="{00000000-0005-0000-0000-00008F5D0000}"/>
    <cellStyle name="Migliaia 47 4 2 2" xfId="4174" xr:uid="{00000000-0005-0000-0000-0000905D0000}"/>
    <cellStyle name="Migliaia 47 4 2 2 2" xfId="14581" xr:uid="{00000000-0005-0000-0000-0000915D0000}"/>
    <cellStyle name="Migliaia 47 4 2 2 2 2" xfId="20399" xr:uid="{00000000-0005-0000-0000-0000925D0000}"/>
    <cellStyle name="Migliaia 47 4 2 2 2 3" xfId="25701" xr:uid="{00000000-0005-0000-0000-0000935D0000}"/>
    <cellStyle name="Migliaia 47 4 2 2 3" xfId="17748" xr:uid="{00000000-0005-0000-0000-0000945D0000}"/>
    <cellStyle name="Migliaia 47 4 2 2 4" xfId="23050" xr:uid="{00000000-0005-0000-0000-0000955D0000}"/>
    <cellStyle name="Migliaia 47 4 2 3" xfId="4175" xr:uid="{00000000-0005-0000-0000-0000965D0000}"/>
    <cellStyle name="Migliaia 47 4 2 3 2" xfId="14582" xr:uid="{00000000-0005-0000-0000-0000975D0000}"/>
    <cellStyle name="Migliaia 47 4 2 3 2 2" xfId="20400" xr:uid="{00000000-0005-0000-0000-0000985D0000}"/>
    <cellStyle name="Migliaia 47 4 2 3 2 3" xfId="25702" xr:uid="{00000000-0005-0000-0000-0000995D0000}"/>
    <cellStyle name="Migliaia 47 4 2 3 3" xfId="17749" xr:uid="{00000000-0005-0000-0000-00009A5D0000}"/>
    <cellStyle name="Migliaia 47 4 2 3 4" xfId="23051" xr:uid="{00000000-0005-0000-0000-00009B5D0000}"/>
    <cellStyle name="Migliaia 47 4 3" xfId="4176" xr:uid="{00000000-0005-0000-0000-00009C5D0000}"/>
    <cellStyle name="Migliaia 47 4 3 2" xfId="14583" xr:uid="{00000000-0005-0000-0000-00009D5D0000}"/>
    <cellStyle name="Migliaia 47 4 3 2 2" xfId="20401" xr:uid="{00000000-0005-0000-0000-00009E5D0000}"/>
    <cellStyle name="Migliaia 47 4 3 2 3" xfId="25703" xr:uid="{00000000-0005-0000-0000-00009F5D0000}"/>
    <cellStyle name="Migliaia 47 4 3 3" xfId="17750" xr:uid="{00000000-0005-0000-0000-0000A05D0000}"/>
    <cellStyle name="Migliaia 47 4 3 4" xfId="23052" xr:uid="{00000000-0005-0000-0000-0000A15D0000}"/>
    <cellStyle name="Migliaia 47 4 4" xfId="4177" xr:uid="{00000000-0005-0000-0000-0000A25D0000}"/>
    <cellStyle name="Migliaia 47 4 4 2" xfId="14584" xr:uid="{00000000-0005-0000-0000-0000A35D0000}"/>
    <cellStyle name="Migliaia 47 4 4 2 2" xfId="20402" xr:uid="{00000000-0005-0000-0000-0000A45D0000}"/>
    <cellStyle name="Migliaia 47 4 4 2 3" xfId="25704" xr:uid="{00000000-0005-0000-0000-0000A55D0000}"/>
    <cellStyle name="Migliaia 47 4 4 3" xfId="17751" xr:uid="{00000000-0005-0000-0000-0000A65D0000}"/>
    <cellStyle name="Migliaia 47 4 4 4" xfId="23053" xr:uid="{00000000-0005-0000-0000-0000A75D0000}"/>
    <cellStyle name="Migliaia 47 4 5" xfId="4178" xr:uid="{00000000-0005-0000-0000-0000A85D0000}"/>
    <cellStyle name="Migliaia 47 4 5 2" xfId="14585" xr:uid="{00000000-0005-0000-0000-0000A95D0000}"/>
    <cellStyle name="Migliaia 47 4 5 2 2" xfId="20403" xr:uid="{00000000-0005-0000-0000-0000AA5D0000}"/>
    <cellStyle name="Migliaia 47 4 5 2 3" xfId="25705" xr:uid="{00000000-0005-0000-0000-0000AB5D0000}"/>
    <cellStyle name="Migliaia 47 4 5 3" xfId="17752" xr:uid="{00000000-0005-0000-0000-0000AC5D0000}"/>
    <cellStyle name="Migliaia 47 4 5 4" xfId="23054" xr:uid="{00000000-0005-0000-0000-0000AD5D0000}"/>
    <cellStyle name="Migliaia 47 4 6" xfId="4179" xr:uid="{00000000-0005-0000-0000-0000AE5D0000}"/>
    <cellStyle name="Migliaia 47 4 6 2" xfId="14586" xr:uid="{00000000-0005-0000-0000-0000AF5D0000}"/>
    <cellStyle name="Migliaia 47 4 6 2 2" xfId="20404" xr:uid="{00000000-0005-0000-0000-0000B05D0000}"/>
    <cellStyle name="Migliaia 47 4 6 2 3" xfId="25706" xr:uid="{00000000-0005-0000-0000-0000B15D0000}"/>
    <cellStyle name="Migliaia 47 4 6 3" xfId="17753" xr:uid="{00000000-0005-0000-0000-0000B25D0000}"/>
    <cellStyle name="Migliaia 47 4 6 4" xfId="23055" xr:uid="{00000000-0005-0000-0000-0000B35D0000}"/>
    <cellStyle name="Migliaia 47 4 7" xfId="4180" xr:uid="{00000000-0005-0000-0000-0000B45D0000}"/>
    <cellStyle name="Migliaia 47 4 7 2" xfId="14587" xr:uid="{00000000-0005-0000-0000-0000B55D0000}"/>
    <cellStyle name="Migliaia 47 4 7 2 2" xfId="20405" xr:uid="{00000000-0005-0000-0000-0000B65D0000}"/>
    <cellStyle name="Migliaia 47 4 7 2 3" xfId="25707" xr:uid="{00000000-0005-0000-0000-0000B75D0000}"/>
    <cellStyle name="Migliaia 47 4 7 3" xfId="17754" xr:uid="{00000000-0005-0000-0000-0000B85D0000}"/>
    <cellStyle name="Migliaia 47 4 7 4" xfId="23056" xr:uid="{00000000-0005-0000-0000-0000B95D0000}"/>
    <cellStyle name="Migliaia 47 5" xfId="4181" xr:uid="{00000000-0005-0000-0000-0000BA5D0000}"/>
    <cellStyle name="Migliaia 47 5 2" xfId="4182" xr:uid="{00000000-0005-0000-0000-0000BB5D0000}"/>
    <cellStyle name="Migliaia 47 5 2 2" xfId="14588" xr:uid="{00000000-0005-0000-0000-0000BC5D0000}"/>
    <cellStyle name="Migliaia 47 5 2 2 2" xfId="20406" xr:uid="{00000000-0005-0000-0000-0000BD5D0000}"/>
    <cellStyle name="Migliaia 47 5 2 2 3" xfId="25708" xr:uid="{00000000-0005-0000-0000-0000BE5D0000}"/>
    <cellStyle name="Migliaia 47 5 2 3" xfId="17755" xr:uid="{00000000-0005-0000-0000-0000BF5D0000}"/>
    <cellStyle name="Migliaia 47 5 2 4" xfId="23057" xr:uid="{00000000-0005-0000-0000-0000C05D0000}"/>
    <cellStyle name="Migliaia 47 5 3" xfId="4183" xr:uid="{00000000-0005-0000-0000-0000C15D0000}"/>
    <cellStyle name="Migliaia 47 5 3 2" xfId="14589" xr:uid="{00000000-0005-0000-0000-0000C25D0000}"/>
    <cellStyle name="Migliaia 47 5 3 2 2" xfId="20407" xr:uid="{00000000-0005-0000-0000-0000C35D0000}"/>
    <cellStyle name="Migliaia 47 5 3 2 3" xfId="25709" xr:uid="{00000000-0005-0000-0000-0000C45D0000}"/>
    <cellStyle name="Migliaia 47 5 3 3" xfId="17756" xr:uid="{00000000-0005-0000-0000-0000C55D0000}"/>
    <cellStyle name="Migliaia 47 5 3 4" xfId="23058" xr:uid="{00000000-0005-0000-0000-0000C65D0000}"/>
    <cellStyle name="Migliaia 47 5 4" xfId="4184" xr:uid="{00000000-0005-0000-0000-0000C75D0000}"/>
    <cellStyle name="Migliaia 47 5 4 2" xfId="14590" xr:uid="{00000000-0005-0000-0000-0000C85D0000}"/>
    <cellStyle name="Migliaia 47 5 4 2 2" xfId="20408" xr:uid="{00000000-0005-0000-0000-0000C95D0000}"/>
    <cellStyle name="Migliaia 47 5 4 2 3" xfId="25710" xr:uid="{00000000-0005-0000-0000-0000CA5D0000}"/>
    <cellStyle name="Migliaia 47 5 4 3" xfId="17757" xr:uid="{00000000-0005-0000-0000-0000CB5D0000}"/>
    <cellStyle name="Migliaia 47 5 4 4" xfId="23059" xr:uid="{00000000-0005-0000-0000-0000CC5D0000}"/>
    <cellStyle name="Migliaia 47 5 5" xfId="4185" xr:uid="{00000000-0005-0000-0000-0000CD5D0000}"/>
    <cellStyle name="Migliaia 47 5 5 2" xfId="14591" xr:uid="{00000000-0005-0000-0000-0000CE5D0000}"/>
    <cellStyle name="Migliaia 47 5 5 2 2" xfId="20409" xr:uid="{00000000-0005-0000-0000-0000CF5D0000}"/>
    <cellStyle name="Migliaia 47 5 5 2 3" xfId="25711" xr:uid="{00000000-0005-0000-0000-0000D05D0000}"/>
    <cellStyle name="Migliaia 47 5 5 3" xfId="17758" xr:uid="{00000000-0005-0000-0000-0000D15D0000}"/>
    <cellStyle name="Migliaia 47 5 5 4" xfId="23060" xr:uid="{00000000-0005-0000-0000-0000D25D0000}"/>
    <cellStyle name="Migliaia 47 5 6" xfId="4186" xr:uid="{00000000-0005-0000-0000-0000D35D0000}"/>
    <cellStyle name="Migliaia 47 5 6 2" xfId="14592" xr:uid="{00000000-0005-0000-0000-0000D45D0000}"/>
    <cellStyle name="Migliaia 47 5 6 2 2" xfId="20410" xr:uid="{00000000-0005-0000-0000-0000D55D0000}"/>
    <cellStyle name="Migliaia 47 5 6 2 3" xfId="25712" xr:uid="{00000000-0005-0000-0000-0000D65D0000}"/>
    <cellStyle name="Migliaia 47 5 6 3" xfId="17759" xr:uid="{00000000-0005-0000-0000-0000D75D0000}"/>
    <cellStyle name="Migliaia 47 5 6 4" xfId="23061" xr:uid="{00000000-0005-0000-0000-0000D85D0000}"/>
    <cellStyle name="Migliaia 47 6" xfId="4187" xr:uid="{00000000-0005-0000-0000-0000D95D0000}"/>
    <cellStyle name="Migliaia 47 6 2" xfId="12266" xr:uid="{00000000-0005-0000-0000-0000DA5D0000}"/>
    <cellStyle name="Migliaia 47 6 3" xfId="12267" xr:uid="{00000000-0005-0000-0000-0000DB5D0000}"/>
    <cellStyle name="Migliaia 47 6 3 2" xfId="15748" xr:uid="{00000000-0005-0000-0000-0000DC5D0000}"/>
    <cellStyle name="Migliaia 47 6 3 2 2" xfId="21094" xr:uid="{00000000-0005-0000-0000-0000DD5D0000}"/>
    <cellStyle name="Migliaia 47 6 3 2 3" xfId="26396" xr:uid="{00000000-0005-0000-0000-0000DE5D0000}"/>
    <cellStyle name="Migliaia 47 6 3 3" xfId="18443" xr:uid="{00000000-0005-0000-0000-0000DF5D0000}"/>
    <cellStyle name="Migliaia 47 6 3 4" xfId="23745" xr:uid="{00000000-0005-0000-0000-0000E05D0000}"/>
    <cellStyle name="Migliaia 47 6 4" xfId="14593" xr:uid="{00000000-0005-0000-0000-0000E15D0000}"/>
    <cellStyle name="Migliaia 47 6 4 2" xfId="20411" xr:uid="{00000000-0005-0000-0000-0000E25D0000}"/>
    <cellStyle name="Migliaia 47 6 4 3" xfId="25713" xr:uid="{00000000-0005-0000-0000-0000E35D0000}"/>
    <cellStyle name="Migliaia 47 6 5" xfId="17760" xr:uid="{00000000-0005-0000-0000-0000E45D0000}"/>
    <cellStyle name="Migliaia 47 6 6" xfId="23062" xr:uid="{00000000-0005-0000-0000-0000E55D0000}"/>
    <cellStyle name="Migliaia 47 7" xfId="4188" xr:uid="{00000000-0005-0000-0000-0000E65D0000}"/>
    <cellStyle name="Migliaia 47 7 2" xfId="12268" xr:uid="{00000000-0005-0000-0000-0000E75D0000}"/>
    <cellStyle name="Migliaia 47 7 2 2" xfId="15749" xr:uid="{00000000-0005-0000-0000-0000E85D0000}"/>
    <cellStyle name="Migliaia 47 7 2 2 2" xfId="21095" xr:uid="{00000000-0005-0000-0000-0000E95D0000}"/>
    <cellStyle name="Migliaia 47 7 2 2 3" xfId="26397" xr:uid="{00000000-0005-0000-0000-0000EA5D0000}"/>
    <cellStyle name="Migliaia 47 7 2 3" xfId="18444" xr:uid="{00000000-0005-0000-0000-0000EB5D0000}"/>
    <cellStyle name="Migliaia 47 7 2 4" xfId="23746" xr:uid="{00000000-0005-0000-0000-0000EC5D0000}"/>
    <cellStyle name="Migliaia 47 7 3" xfId="14594" xr:uid="{00000000-0005-0000-0000-0000ED5D0000}"/>
    <cellStyle name="Migliaia 47 7 3 2" xfId="20412" xr:uid="{00000000-0005-0000-0000-0000EE5D0000}"/>
    <cellStyle name="Migliaia 47 7 3 3" xfId="25714" xr:uid="{00000000-0005-0000-0000-0000EF5D0000}"/>
    <cellStyle name="Migliaia 47 7 4" xfId="17761" xr:uid="{00000000-0005-0000-0000-0000F05D0000}"/>
    <cellStyle name="Migliaia 47 7 5" xfId="23063" xr:uid="{00000000-0005-0000-0000-0000F15D0000}"/>
    <cellStyle name="Migliaia 47 8" xfId="4189" xr:uid="{00000000-0005-0000-0000-0000F25D0000}"/>
    <cellStyle name="Migliaia 47 8 2" xfId="12269" xr:uid="{00000000-0005-0000-0000-0000F35D0000}"/>
    <cellStyle name="Migliaia 47 8 2 2" xfId="15750" xr:uid="{00000000-0005-0000-0000-0000F45D0000}"/>
    <cellStyle name="Migliaia 47 8 2 2 2" xfId="21096" xr:uid="{00000000-0005-0000-0000-0000F55D0000}"/>
    <cellStyle name="Migliaia 47 8 2 2 3" xfId="26398" xr:uid="{00000000-0005-0000-0000-0000F65D0000}"/>
    <cellStyle name="Migliaia 47 8 2 3" xfId="18445" xr:uid="{00000000-0005-0000-0000-0000F75D0000}"/>
    <cellStyle name="Migliaia 47 8 2 4" xfId="23747" xr:uid="{00000000-0005-0000-0000-0000F85D0000}"/>
    <cellStyle name="Migliaia 47 8 3" xfId="14595" xr:uid="{00000000-0005-0000-0000-0000F95D0000}"/>
    <cellStyle name="Migliaia 47 8 3 2" xfId="20413" xr:uid="{00000000-0005-0000-0000-0000FA5D0000}"/>
    <cellStyle name="Migliaia 47 8 3 3" xfId="25715" xr:uid="{00000000-0005-0000-0000-0000FB5D0000}"/>
    <cellStyle name="Migliaia 47 8 4" xfId="17762" xr:uid="{00000000-0005-0000-0000-0000FC5D0000}"/>
    <cellStyle name="Migliaia 47 8 5" xfId="23064" xr:uid="{00000000-0005-0000-0000-0000FD5D0000}"/>
    <cellStyle name="Migliaia 47 9" xfId="4190" xr:uid="{00000000-0005-0000-0000-0000FE5D0000}"/>
    <cellStyle name="Migliaia 47 9 2" xfId="14596" xr:uid="{00000000-0005-0000-0000-0000FF5D0000}"/>
    <cellStyle name="Migliaia 47 9 2 2" xfId="20414" xr:uid="{00000000-0005-0000-0000-0000005E0000}"/>
    <cellStyle name="Migliaia 47 9 2 3" xfId="25716" xr:uid="{00000000-0005-0000-0000-0000015E0000}"/>
    <cellStyle name="Migliaia 47 9 3" xfId="17763" xr:uid="{00000000-0005-0000-0000-0000025E0000}"/>
    <cellStyle name="Migliaia 47 9 4" xfId="23065" xr:uid="{00000000-0005-0000-0000-0000035E0000}"/>
    <cellStyle name="Migliaia 48" xfId="331" xr:uid="{00000000-0005-0000-0000-0000045E0000}"/>
    <cellStyle name="Migliaia 48 10" xfId="14597" xr:uid="{00000000-0005-0000-0000-0000055E0000}"/>
    <cellStyle name="Migliaia 48 10 2" xfId="20415" xr:uid="{00000000-0005-0000-0000-0000065E0000}"/>
    <cellStyle name="Migliaia 48 10 3" xfId="25717" xr:uid="{00000000-0005-0000-0000-0000075E0000}"/>
    <cellStyle name="Migliaia 48 11" xfId="17764" xr:uid="{00000000-0005-0000-0000-0000085E0000}"/>
    <cellStyle name="Migliaia 48 12" xfId="23066" xr:uid="{00000000-0005-0000-0000-0000095E0000}"/>
    <cellStyle name="Migliaia 48 13" xfId="4191" xr:uid="{00000000-0005-0000-0000-00000A5E0000}"/>
    <cellStyle name="Migliaia 48 2" xfId="332" xr:uid="{00000000-0005-0000-0000-00000B5E0000}"/>
    <cellStyle name="Migliaia 48 2 2" xfId="4193" xr:uid="{00000000-0005-0000-0000-00000C5E0000}"/>
    <cellStyle name="Migliaia 48 2 2 2" xfId="4194" xr:uid="{00000000-0005-0000-0000-00000D5E0000}"/>
    <cellStyle name="Migliaia 48 2 2 2 2" xfId="14598" xr:uid="{00000000-0005-0000-0000-00000E5E0000}"/>
    <cellStyle name="Migliaia 48 2 2 2 2 2" xfId="20416" xr:uid="{00000000-0005-0000-0000-00000F5E0000}"/>
    <cellStyle name="Migliaia 48 2 2 2 2 3" xfId="25718" xr:uid="{00000000-0005-0000-0000-0000105E0000}"/>
    <cellStyle name="Migliaia 48 2 2 2 3" xfId="17765" xr:uid="{00000000-0005-0000-0000-0000115E0000}"/>
    <cellStyle name="Migliaia 48 2 2 2 4" xfId="23067" xr:uid="{00000000-0005-0000-0000-0000125E0000}"/>
    <cellStyle name="Migliaia 48 2 2 3" xfId="12270" xr:uid="{00000000-0005-0000-0000-0000135E0000}"/>
    <cellStyle name="Migliaia 48 2 2 3 2" xfId="15751" xr:uid="{00000000-0005-0000-0000-0000145E0000}"/>
    <cellStyle name="Migliaia 48 2 2 3 2 2" xfId="21097" xr:uid="{00000000-0005-0000-0000-0000155E0000}"/>
    <cellStyle name="Migliaia 48 2 2 3 2 3" xfId="26399" xr:uid="{00000000-0005-0000-0000-0000165E0000}"/>
    <cellStyle name="Migliaia 48 2 2 3 3" xfId="18446" xr:uid="{00000000-0005-0000-0000-0000175E0000}"/>
    <cellStyle name="Migliaia 48 2 2 3 4" xfId="23748" xr:uid="{00000000-0005-0000-0000-0000185E0000}"/>
    <cellStyle name="Migliaia 48 2 3" xfId="4195" xr:uid="{00000000-0005-0000-0000-0000195E0000}"/>
    <cellStyle name="Migliaia 48 2 3 2" xfId="12271" xr:uid="{00000000-0005-0000-0000-00001A5E0000}"/>
    <cellStyle name="Migliaia 48 2 3 2 2" xfId="15752" xr:uid="{00000000-0005-0000-0000-00001B5E0000}"/>
    <cellStyle name="Migliaia 48 2 3 2 2 2" xfId="21098" xr:uid="{00000000-0005-0000-0000-00001C5E0000}"/>
    <cellStyle name="Migliaia 48 2 3 2 2 3" xfId="26400" xr:uid="{00000000-0005-0000-0000-00001D5E0000}"/>
    <cellStyle name="Migliaia 48 2 3 2 3" xfId="18447" xr:uid="{00000000-0005-0000-0000-00001E5E0000}"/>
    <cellStyle name="Migliaia 48 2 3 2 4" xfId="23749" xr:uid="{00000000-0005-0000-0000-00001F5E0000}"/>
    <cellStyle name="Migliaia 48 2 3 3" xfId="14599" xr:uid="{00000000-0005-0000-0000-0000205E0000}"/>
    <cellStyle name="Migliaia 48 2 3 3 2" xfId="20417" xr:uid="{00000000-0005-0000-0000-0000215E0000}"/>
    <cellStyle name="Migliaia 48 2 3 3 3" xfId="25719" xr:uid="{00000000-0005-0000-0000-0000225E0000}"/>
    <cellStyle name="Migliaia 48 2 3 4" xfId="17766" xr:uid="{00000000-0005-0000-0000-0000235E0000}"/>
    <cellStyle name="Migliaia 48 2 3 5" xfId="23068" xr:uid="{00000000-0005-0000-0000-0000245E0000}"/>
    <cellStyle name="Migliaia 48 2 4" xfId="4196" xr:uid="{00000000-0005-0000-0000-0000255E0000}"/>
    <cellStyle name="Migliaia 48 2 4 2" xfId="14600" xr:uid="{00000000-0005-0000-0000-0000265E0000}"/>
    <cellStyle name="Migliaia 48 2 4 2 2" xfId="20418" xr:uid="{00000000-0005-0000-0000-0000275E0000}"/>
    <cellStyle name="Migliaia 48 2 4 2 3" xfId="25720" xr:uid="{00000000-0005-0000-0000-0000285E0000}"/>
    <cellStyle name="Migliaia 48 2 4 3" xfId="17767" xr:uid="{00000000-0005-0000-0000-0000295E0000}"/>
    <cellStyle name="Migliaia 48 2 4 4" xfId="23069" xr:uid="{00000000-0005-0000-0000-00002A5E0000}"/>
    <cellStyle name="Migliaia 48 2 5" xfId="4197" xr:uid="{00000000-0005-0000-0000-00002B5E0000}"/>
    <cellStyle name="Migliaia 48 2 5 2" xfId="14601" xr:uid="{00000000-0005-0000-0000-00002C5E0000}"/>
    <cellStyle name="Migliaia 48 2 5 2 2" xfId="20419" xr:uid="{00000000-0005-0000-0000-00002D5E0000}"/>
    <cellStyle name="Migliaia 48 2 5 2 3" xfId="25721" xr:uid="{00000000-0005-0000-0000-00002E5E0000}"/>
    <cellStyle name="Migliaia 48 2 5 3" xfId="17768" xr:uid="{00000000-0005-0000-0000-00002F5E0000}"/>
    <cellStyle name="Migliaia 48 2 5 4" xfId="23070" xr:uid="{00000000-0005-0000-0000-0000305E0000}"/>
    <cellStyle name="Migliaia 48 2 6" xfId="4198" xr:uid="{00000000-0005-0000-0000-0000315E0000}"/>
    <cellStyle name="Migliaia 48 2 6 2" xfId="14602" xr:uid="{00000000-0005-0000-0000-0000325E0000}"/>
    <cellStyle name="Migliaia 48 2 6 2 2" xfId="20420" xr:uid="{00000000-0005-0000-0000-0000335E0000}"/>
    <cellStyle name="Migliaia 48 2 6 2 3" xfId="25722" xr:uid="{00000000-0005-0000-0000-0000345E0000}"/>
    <cellStyle name="Migliaia 48 2 6 3" xfId="17769" xr:uid="{00000000-0005-0000-0000-0000355E0000}"/>
    <cellStyle name="Migliaia 48 2 6 4" xfId="23071" xr:uid="{00000000-0005-0000-0000-0000365E0000}"/>
    <cellStyle name="Migliaia 48 2 7" xfId="4192" xr:uid="{00000000-0005-0000-0000-0000375E0000}"/>
    <cellStyle name="Migliaia 48 3" xfId="4199" xr:uid="{00000000-0005-0000-0000-0000385E0000}"/>
    <cellStyle name="Migliaia 48 3 2" xfId="4200" xr:uid="{00000000-0005-0000-0000-0000395E0000}"/>
    <cellStyle name="Migliaia 48 3 2 2" xfId="4201" xr:uid="{00000000-0005-0000-0000-00003A5E0000}"/>
    <cellStyle name="Migliaia 48 3 2 2 2" xfId="4202" xr:uid="{00000000-0005-0000-0000-00003B5E0000}"/>
    <cellStyle name="Migliaia 48 3 2 2 2 2" xfId="14603" xr:uid="{00000000-0005-0000-0000-00003C5E0000}"/>
    <cellStyle name="Migliaia 48 3 2 2 2 2 2" xfId="20421" xr:uid="{00000000-0005-0000-0000-00003D5E0000}"/>
    <cellStyle name="Migliaia 48 3 2 2 2 2 3" xfId="25723" xr:uid="{00000000-0005-0000-0000-00003E5E0000}"/>
    <cellStyle name="Migliaia 48 3 2 2 2 3" xfId="17770" xr:uid="{00000000-0005-0000-0000-00003F5E0000}"/>
    <cellStyle name="Migliaia 48 3 2 2 2 4" xfId="23072" xr:uid="{00000000-0005-0000-0000-0000405E0000}"/>
    <cellStyle name="Migliaia 48 3 2 3" xfId="4203" xr:uid="{00000000-0005-0000-0000-0000415E0000}"/>
    <cellStyle name="Migliaia 48 3 2 3 2" xfId="14604" xr:uid="{00000000-0005-0000-0000-0000425E0000}"/>
    <cellStyle name="Migliaia 48 3 2 3 2 2" xfId="20422" xr:uid="{00000000-0005-0000-0000-0000435E0000}"/>
    <cellStyle name="Migliaia 48 3 2 3 2 3" xfId="25724" xr:uid="{00000000-0005-0000-0000-0000445E0000}"/>
    <cellStyle name="Migliaia 48 3 2 3 3" xfId="17771" xr:uid="{00000000-0005-0000-0000-0000455E0000}"/>
    <cellStyle name="Migliaia 48 3 2 3 4" xfId="23073" xr:uid="{00000000-0005-0000-0000-0000465E0000}"/>
    <cellStyle name="Migliaia 48 3 2 4" xfId="4204" xr:uid="{00000000-0005-0000-0000-0000475E0000}"/>
    <cellStyle name="Migliaia 48 3 2 4 2" xfId="14605" xr:uid="{00000000-0005-0000-0000-0000485E0000}"/>
    <cellStyle name="Migliaia 48 3 2 4 2 2" xfId="20423" xr:uid="{00000000-0005-0000-0000-0000495E0000}"/>
    <cellStyle name="Migliaia 48 3 2 4 2 3" xfId="25725" xr:uid="{00000000-0005-0000-0000-00004A5E0000}"/>
    <cellStyle name="Migliaia 48 3 2 4 3" xfId="17772" xr:uid="{00000000-0005-0000-0000-00004B5E0000}"/>
    <cellStyle name="Migliaia 48 3 2 4 4" xfId="23074" xr:uid="{00000000-0005-0000-0000-00004C5E0000}"/>
    <cellStyle name="Migliaia 48 3 2 5" xfId="4205" xr:uid="{00000000-0005-0000-0000-00004D5E0000}"/>
    <cellStyle name="Migliaia 48 3 2 5 2" xfId="14606" xr:uid="{00000000-0005-0000-0000-00004E5E0000}"/>
    <cellStyle name="Migliaia 48 3 2 5 2 2" xfId="20424" xr:uid="{00000000-0005-0000-0000-00004F5E0000}"/>
    <cellStyle name="Migliaia 48 3 2 5 2 3" xfId="25726" xr:uid="{00000000-0005-0000-0000-0000505E0000}"/>
    <cellStyle name="Migliaia 48 3 2 5 3" xfId="17773" xr:uid="{00000000-0005-0000-0000-0000515E0000}"/>
    <cellStyle name="Migliaia 48 3 2 5 4" xfId="23075" xr:uid="{00000000-0005-0000-0000-0000525E0000}"/>
    <cellStyle name="Migliaia 48 3 2 6" xfId="4206" xr:uid="{00000000-0005-0000-0000-0000535E0000}"/>
    <cellStyle name="Migliaia 48 3 2 6 2" xfId="14607" xr:uid="{00000000-0005-0000-0000-0000545E0000}"/>
    <cellStyle name="Migliaia 48 3 2 6 2 2" xfId="20425" xr:uid="{00000000-0005-0000-0000-0000555E0000}"/>
    <cellStyle name="Migliaia 48 3 2 6 2 3" xfId="25727" xr:uid="{00000000-0005-0000-0000-0000565E0000}"/>
    <cellStyle name="Migliaia 48 3 2 6 3" xfId="17774" xr:uid="{00000000-0005-0000-0000-0000575E0000}"/>
    <cellStyle name="Migliaia 48 3 2 6 4" xfId="23076" xr:uid="{00000000-0005-0000-0000-0000585E0000}"/>
    <cellStyle name="Migliaia 48 3 3" xfId="4207" xr:uid="{00000000-0005-0000-0000-0000595E0000}"/>
    <cellStyle name="Migliaia 48 3 3 2" xfId="4208" xr:uid="{00000000-0005-0000-0000-00005A5E0000}"/>
    <cellStyle name="Migliaia 48 3 3 2 2" xfId="14609" xr:uid="{00000000-0005-0000-0000-00005B5E0000}"/>
    <cellStyle name="Migliaia 48 3 3 2 2 2" xfId="20427" xr:uid="{00000000-0005-0000-0000-00005C5E0000}"/>
    <cellStyle name="Migliaia 48 3 3 2 2 3" xfId="25729" xr:uid="{00000000-0005-0000-0000-00005D5E0000}"/>
    <cellStyle name="Migliaia 48 3 3 2 3" xfId="17776" xr:uid="{00000000-0005-0000-0000-00005E5E0000}"/>
    <cellStyle name="Migliaia 48 3 3 2 4" xfId="23078" xr:uid="{00000000-0005-0000-0000-00005F5E0000}"/>
    <cellStyle name="Migliaia 48 3 3 3" xfId="4209" xr:uid="{00000000-0005-0000-0000-0000605E0000}"/>
    <cellStyle name="Migliaia 48 3 3 3 2" xfId="14610" xr:uid="{00000000-0005-0000-0000-0000615E0000}"/>
    <cellStyle name="Migliaia 48 3 3 3 2 2" xfId="20428" xr:uid="{00000000-0005-0000-0000-0000625E0000}"/>
    <cellStyle name="Migliaia 48 3 3 3 2 3" xfId="25730" xr:uid="{00000000-0005-0000-0000-0000635E0000}"/>
    <cellStyle name="Migliaia 48 3 3 3 3" xfId="17777" xr:uid="{00000000-0005-0000-0000-0000645E0000}"/>
    <cellStyle name="Migliaia 48 3 3 3 4" xfId="23079" xr:uid="{00000000-0005-0000-0000-0000655E0000}"/>
    <cellStyle name="Migliaia 48 3 3 4" xfId="4210" xr:uid="{00000000-0005-0000-0000-0000665E0000}"/>
    <cellStyle name="Migliaia 48 3 3 4 2" xfId="14611" xr:uid="{00000000-0005-0000-0000-0000675E0000}"/>
    <cellStyle name="Migliaia 48 3 3 4 2 2" xfId="20429" xr:uid="{00000000-0005-0000-0000-0000685E0000}"/>
    <cellStyle name="Migliaia 48 3 3 4 2 3" xfId="25731" xr:uid="{00000000-0005-0000-0000-0000695E0000}"/>
    <cellStyle name="Migliaia 48 3 3 4 3" xfId="17778" xr:uid="{00000000-0005-0000-0000-00006A5E0000}"/>
    <cellStyle name="Migliaia 48 3 3 4 4" xfId="23080" xr:uid="{00000000-0005-0000-0000-00006B5E0000}"/>
    <cellStyle name="Migliaia 48 3 3 5" xfId="4211" xr:uid="{00000000-0005-0000-0000-00006C5E0000}"/>
    <cellStyle name="Migliaia 48 3 3 5 2" xfId="14612" xr:uid="{00000000-0005-0000-0000-00006D5E0000}"/>
    <cellStyle name="Migliaia 48 3 3 5 2 2" xfId="20430" xr:uid="{00000000-0005-0000-0000-00006E5E0000}"/>
    <cellStyle name="Migliaia 48 3 3 5 2 3" xfId="25732" xr:uid="{00000000-0005-0000-0000-00006F5E0000}"/>
    <cellStyle name="Migliaia 48 3 3 5 3" xfId="17779" xr:uid="{00000000-0005-0000-0000-0000705E0000}"/>
    <cellStyle name="Migliaia 48 3 3 5 4" xfId="23081" xr:uid="{00000000-0005-0000-0000-0000715E0000}"/>
    <cellStyle name="Migliaia 48 3 3 6" xfId="14608" xr:uid="{00000000-0005-0000-0000-0000725E0000}"/>
    <cellStyle name="Migliaia 48 3 3 6 2" xfId="20426" xr:uid="{00000000-0005-0000-0000-0000735E0000}"/>
    <cellStyle name="Migliaia 48 3 3 6 3" xfId="25728" xr:uid="{00000000-0005-0000-0000-0000745E0000}"/>
    <cellStyle name="Migliaia 48 3 3 7" xfId="17775" xr:uid="{00000000-0005-0000-0000-0000755E0000}"/>
    <cellStyle name="Migliaia 48 3 3 8" xfId="23077" xr:uid="{00000000-0005-0000-0000-0000765E0000}"/>
    <cellStyle name="Migliaia 48 3 4" xfId="4212" xr:uid="{00000000-0005-0000-0000-0000775E0000}"/>
    <cellStyle name="Migliaia 48 3 4 2" xfId="12272" xr:uid="{00000000-0005-0000-0000-0000785E0000}"/>
    <cellStyle name="Migliaia 48 3 4 3" xfId="12273" xr:uid="{00000000-0005-0000-0000-0000795E0000}"/>
    <cellStyle name="Migliaia 48 3 4 3 2" xfId="15753" xr:uid="{00000000-0005-0000-0000-00007A5E0000}"/>
    <cellStyle name="Migliaia 48 3 4 3 2 2" xfId="21099" xr:uid="{00000000-0005-0000-0000-00007B5E0000}"/>
    <cellStyle name="Migliaia 48 3 4 3 2 3" xfId="26401" xr:uid="{00000000-0005-0000-0000-00007C5E0000}"/>
    <cellStyle name="Migliaia 48 3 4 3 3" xfId="18448" xr:uid="{00000000-0005-0000-0000-00007D5E0000}"/>
    <cellStyle name="Migliaia 48 3 4 3 4" xfId="23750" xr:uid="{00000000-0005-0000-0000-00007E5E0000}"/>
    <cellStyle name="Migliaia 48 3 4 4" xfId="14613" xr:uid="{00000000-0005-0000-0000-00007F5E0000}"/>
    <cellStyle name="Migliaia 48 3 4 4 2" xfId="20431" xr:uid="{00000000-0005-0000-0000-0000805E0000}"/>
    <cellStyle name="Migliaia 48 3 4 4 3" xfId="25733" xr:uid="{00000000-0005-0000-0000-0000815E0000}"/>
    <cellStyle name="Migliaia 48 3 4 5" xfId="17780" xr:uid="{00000000-0005-0000-0000-0000825E0000}"/>
    <cellStyle name="Migliaia 48 3 4 6" xfId="23082" xr:uid="{00000000-0005-0000-0000-0000835E0000}"/>
    <cellStyle name="Migliaia 48 3 5" xfId="4213" xr:uid="{00000000-0005-0000-0000-0000845E0000}"/>
    <cellStyle name="Migliaia 48 3 5 2" xfId="12274" xr:uid="{00000000-0005-0000-0000-0000855E0000}"/>
    <cellStyle name="Migliaia 48 3 5 2 2" xfId="15754" xr:uid="{00000000-0005-0000-0000-0000865E0000}"/>
    <cellStyle name="Migliaia 48 3 5 2 2 2" xfId="21100" xr:uid="{00000000-0005-0000-0000-0000875E0000}"/>
    <cellStyle name="Migliaia 48 3 5 2 2 3" xfId="26402" xr:uid="{00000000-0005-0000-0000-0000885E0000}"/>
    <cellStyle name="Migliaia 48 3 5 2 3" xfId="18449" xr:uid="{00000000-0005-0000-0000-0000895E0000}"/>
    <cellStyle name="Migliaia 48 3 5 2 4" xfId="23751" xr:uid="{00000000-0005-0000-0000-00008A5E0000}"/>
    <cellStyle name="Migliaia 48 3 5 3" xfId="14614" xr:uid="{00000000-0005-0000-0000-00008B5E0000}"/>
    <cellStyle name="Migliaia 48 3 5 3 2" xfId="20432" xr:uid="{00000000-0005-0000-0000-00008C5E0000}"/>
    <cellStyle name="Migliaia 48 3 5 3 3" xfId="25734" xr:uid="{00000000-0005-0000-0000-00008D5E0000}"/>
    <cellStyle name="Migliaia 48 3 5 4" xfId="17781" xr:uid="{00000000-0005-0000-0000-00008E5E0000}"/>
    <cellStyle name="Migliaia 48 3 5 5" xfId="23083" xr:uid="{00000000-0005-0000-0000-00008F5E0000}"/>
    <cellStyle name="Migliaia 48 3 6" xfId="4214" xr:uid="{00000000-0005-0000-0000-0000905E0000}"/>
    <cellStyle name="Migliaia 48 3 6 2" xfId="14615" xr:uid="{00000000-0005-0000-0000-0000915E0000}"/>
    <cellStyle name="Migliaia 48 3 6 2 2" xfId="20433" xr:uid="{00000000-0005-0000-0000-0000925E0000}"/>
    <cellStyle name="Migliaia 48 3 6 2 3" xfId="25735" xr:uid="{00000000-0005-0000-0000-0000935E0000}"/>
    <cellStyle name="Migliaia 48 3 6 3" xfId="17782" xr:uid="{00000000-0005-0000-0000-0000945E0000}"/>
    <cellStyle name="Migliaia 48 3 6 4" xfId="23084" xr:uid="{00000000-0005-0000-0000-0000955E0000}"/>
    <cellStyle name="Migliaia 48 3 7" xfId="4215" xr:uid="{00000000-0005-0000-0000-0000965E0000}"/>
    <cellStyle name="Migliaia 48 3 7 2" xfId="14616" xr:uid="{00000000-0005-0000-0000-0000975E0000}"/>
    <cellStyle name="Migliaia 48 3 7 2 2" xfId="20434" xr:uid="{00000000-0005-0000-0000-0000985E0000}"/>
    <cellStyle name="Migliaia 48 3 7 2 3" xfId="25736" xr:uid="{00000000-0005-0000-0000-0000995E0000}"/>
    <cellStyle name="Migliaia 48 3 7 3" xfId="17783" xr:uid="{00000000-0005-0000-0000-00009A5E0000}"/>
    <cellStyle name="Migliaia 48 3 7 4" xfId="23085" xr:uid="{00000000-0005-0000-0000-00009B5E0000}"/>
    <cellStyle name="Migliaia 48 3 8" xfId="4216" xr:uid="{00000000-0005-0000-0000-00009C5E0000}"/>
    <cellStyle name="Migliaia 48 3 8 2" xfId="14617" xr:uid="{00000000-0005-0000-0000-00009D5E0000}"/>
    <cellStyle name="Migliaia 48 3 8 2 2" xfId="20435" xr:uid="{00000000-0005-0000-0000-00009E5E0000}"/>
    <cellStyle name="Migliaia 48 3 8 2 3" xfId="25737" xr:uid="{00000000-0005-0000-0000-00009F5E0000}"/>
    <cellStyle name="Migliaia 48 3 8 3" xfId="17784" xr:uid="{00000000-0005-0000-0000-0000A05E0000}"/>
    <cellStyle name="Migliaia 48 3 8 4" xfId="23086" xr:uid="{00000000-0005-0000-0000-0000A15E0000}"/>
    <cellStyle name="Migliaia 48 4" xfId="4217" xr:uid="{00000000-0005-0000-0000-0000A25E0000}"/>
    <cellStyle name="Migliaia 48 4 2" xfId="4218" xr:uid="{00000000-0005-0000-0000-0000A35E0000}"/>
    <cellStyle name="Migliaia 48 4 2 2" xfId="4219" xr:uid="{00000000-0005-0000-0000-0000A45E0000}"/>
    <cellStyle name="Migliaia 48 4 2 2 2" xfId="14618" xr:uid="{00000000-0005-0000-0000-0000A55E0000}"/>
    <cellStyle name="Migliaia 48 4 2 2 2 2" xfId="20436" xr:uid="{00000000-0005-0000-0000-0000A65E0000}"/>
    <cellStyle name="Migliaia 48 4 2 2 2 3" xfId="25738" xr:uid="{00000000-0005-0000-0000-0000A75E0000}"/>
    <cellStyle name="Migliaia 48 4 2 2 3" xfId="17785" xr:uid="{00000000-0005-0000-0000-0000A85E0000}"/>
    <cellStyle name="Migliaia 48 4 2 2 4" xfId="23087" xr:uid="{00000000-0005-0000-0000-0000A95E0000}"/>
    <cellStyle name="Migliaia 48 4 2 3" xfId="4220" xr:uid="{00000000-0005-0000-0000-0000AA5E0000}"/>
    <cellStyle name="Migliaia 48 4 2 3 2" xfId="14619" xr:uid="{00000000-0005-0000-0000-0000AB5E0000}"/>
    <cellStyle name="Migliaia 48 4 2 3 2 2" xfId="20437" xr:uid="{00000000-0005-0000-0000-0000AC5E0000}"/>
    <cellStyle name="Migliaia 48 4 2 3 2 3" xfId="25739" xr:uid="{00000000-0005-0000-0000-0000AD5E0000}"/>
    <cellStyle name="Migliaia 48 4 2 3 3" xfId="17786" xr:uid="{00000000-0005-0000-0000-0000AE5E0000}"/>
    <cellStyle name="Migliaia 48 4 2 3 4" xfId="23088" xr:uid="{00000000-0005-0000-0000-0000AF5E0000}"/>
    <cellStyle name="Migliaia 48 4 3" xfId="4221" xr:uid="{00000000-0005-0000-0000-0000B05E0000}"/>
    <cellStyle name="Migliaia 48 4 3 2" xfId="14620" xr:uid="{00000000-0005-0000-0000-0000B15E0000}"/>
    <cellStyle name="Migliaia 48 4 3 2 2" xfId="20438" xr:uid="{00000000-0005-0000-0000-0000B25E0000}"/>
    <cellStyle name="Migliaia 48 4 3 2 3" xfId="25740" xr:uid="{00000000-0005-0000-0000-0000B35E0000}"/>
    <cellStyle name="Migliaia 48 4 3 3" xfId="17787" xr:uid="{00000000-0005-0000-0000-0000B45E0000}"/>
    <cellStyle name="Migliaia 48 4 3 4" xfId="23089" xr:uid="{00000000-0005-0000-0000-0000B55E0000}"/>
    <cellStyle name="Migliaia 48 4 4" xfId="4222" xr:uid="{00000000-0005-0000-0000-0000B65E0000}"/>
    <cellStyle name="Migliaia 48 4 4 2" xfId="14621" xr:uid="{00000000-0005-0000-0000-0000B75E0000}"/>
    <cellStyle name="Migliaia 48 4 4 2 2" xfId="20439" xr:uid="{00000000-0005-0000-0000-0000B85E0000}"/>
    <cellStyle name="Migliaia 48 4 4 2 3" xfId="25741" xr:uid="{00000000-0005-0000-0000-0000B95E0000}"/>
    <cellStyle name="Migliaia 48 4 4 3" xfId="17788" xr:uid="{00000000-0005-0000-0000-0000BA5E0000}"/>
    <cellStyle name="Migliaia 48 4 4 4" xfId="23090" xr:uid="{00000000-0005-0000-0000-0000BB5E0000}"/>
    <cellStyle name="Migliaia 48 4 5" xfId="4223" xr:uid="{00000000-0005-0000-0000-0000BC5E0000}"/>
    <cellStyle name="Migliaia 48 4 5 2" xfId="14622" xr:uid="{00000000-0005-0000-0000-0000BD5E0000}"/>
    <cellStyle name="Migliaia 48 4 5 2 2" xfId="20440" xr:uid="{00000000-0005-0000-0000-0000BE5E0000}"/>
    <cellStyle name="Migliaia 48 4 5 2 3" xfId="25742" xr:uid="{00000000-0005-0000-0000-0000BF5E0000}"/>
    <cellStyle name="Migliaia 48 4 5 3" xfId="17789" xr:uid="{00000000-0005-0000-0000-0000C05E0000}"/>
    <cellStyle name="Migliaia 48 4 5 4" xfId="23091" xr:uid="{00000000-0005-0000-0000-0000C15E0000}"/>
    <cellStyle name="Migliaia 48 4 6" xfId="4224" xr:uid="{00000000-0005-0000-0000-0000C25E0000}"/>
    <cellStyle name="Migliaia 48 4 6 2" xfId="14623" xr:uid="{00000000-0005-0000-0000-0000C35E0000}"/>
    <cellStyle name="Migliaia 48 4 6 2 2" xfId="20441" xr:uid="{00000000-0005-0000-0000-0000C45E0000}"/>
    <cellStyle name="Migliaia 48 4 6 2 3" xfId="25743" xr:uid="{00000000-0005-0000-0000-0000C55E0000}"/>
    <cellStyle name="Migliaia 48 4 6 3" xfId="17790" xr:uid="{00000000-0005-0000-0000-0000C65E0000}"/>
    <cellStyle name="Migliaia 48 4 6 4" xfId="23092" xr:uid="{00000000-0005-0000-0000-0000C75E0000}"/>
    <cellStyle name="Migliaia 48 4 7" xfId="4225" xr:uid="{00000000-0005-0000-0000-0000C85E0000}"/>
    <cellStyle name="Migliaia 48 4 7 2" xfId="14624" xr:uid="{00000000-0005-0000-0000-0000C95E0000}"/>
    <cellStyle name="Migliaia 48 4 7 2 2" xfId="20442" xr:uid="{00000000-0005-0000-0000-0000CA5E0000}"/>
    <cellStyle name="Migliaia 48 4 7 2 3" xfId="25744" xr:uid="{00000000-0005-0000-0000-0000CB5E0000}"/>
    <cellStyle name="Migliaia 48 4 7 3" xfId="17791" xr:uid="{00000000-0005-0000-0000-0000CC5E0000}"/>
    <cellStyle name="Migliaia 48 4 7 4" xfId="23093" xr:uid="{00000000-0005-0000-0000-0000CD5E0000}"/>
    <cellStyle name="Migliaia 48 5" xfId="4226" xr:uid="{00000000-0005-0000-0000-0000CE5E0000}"/>
    <cellStyle name="Migliaia 48 5 2" xfId="4227" xr:uid="{00000000-0005-0000-0000-0000CF5E0000}"/>
    <cellStyle name="Migliaia 48 5 2 2" xfId="14625" xr:uid="{00000000-0005-0000-0000-0000D05E0000}"/>
    <cellStyle name="Migliaia 48 5 2 2 2" xfId="20443" xr:uid="{00000000-0005-0000-0000-0000D15E0000}"/>
    <cellStyle name="Migliaia 48 5 2 2 3" xfId="25745" xr:uid="{00000000-0005-0000-0000-0000D25E0000}"/>
    <cellStyle name="Migliaia 48 5 2 3" xfId="17792" xr:uid="{00000000-0005-0000-0000-0000D35E0000}"/>
    <cellStyle name="Migliaia 48 5 2 4" xfId="23094" xr:uid="{00000000-0005-0000-0000-0000D45E0000}"/>
    <cellStyle name="Migliaia 48 5 3" xfId="4228" xr:uid="{00000000-0005-0000-0000-0000D55E0000}"/>
    <cellStyle name="Migliaia 48 5 3 2" xfId="14626" xr:uid="{00000000-0005-0000-0000-0000D65E0000}"/>
    <cellStyle name="Migliaia 48 5 3 2 2" xfId="20444" xr:uid="{00000000-0005-0000-0000-0000D75E0000}"/>
    <cellStyle name="Migliaia 48 5 3 2 3" xfId="25746" xr:uid="{00000000-0005-0000-0000-0000D85E0000}"/>
    <cellStyle name="Migliaia 48 5 3 3" xfId="17793" xr:uid="{00000000-0005-0000-0000-0000D95E0000}"/>
    <cellStyle name="Migliaia 48 5 3 4" xfId="23095" xr:uid="{00000000-0005-0000-0000-0000DA5E0000}"/>
    <cellStyle name="Migliaia 48 5 4" xfId="4229" xr:uid="{00000000-0005-0000-0000-0000DB5E0000}"/>
    <cellStyle name="Migliaia 48 5 4 2" xfId="14627" xr:uid="{00000000-0005-0000-0000-0000DC5E0000}"/>
    <cellStyle name="Migliaia 48 5 4 2 2" xfId="20445" xr:uid="{00000000-0005-0000-0000-0000DD5E0000}"/>
    <cellStyle name="Migliaia 48 5 4 2 3" xfId="25747" xr:uid="{00000000-0005-0000-0000-0000DE5E0000}"/>
    <cellStyle name="Migliaia 48 5 4 3" xfId="17794" xr:uid="{00000000-0005-0000-0000-0000DF5E0000}"/>
    <cellStyle name="Migliaia 48 5 4 4" xfId="23096" xr:uid="{00000000-0005-0000-0000-0000E05E0000}"/>
    <cellStyle name="Migliaia 48 5 5" xfId="4230" xr:uid="{00000000-0005-0000-0000-0000E15E0000}"/>
    <cellStyle name="Migliaia 48 5 5 2" xfId="14628" xr:uid="{00000000-0005-0000-0000-0000E25E0000}"/>
    <cellStyle name="Migliaia 48 5 5 2 2" xfId="20446" xr:uid="{00000000-0005-0000-0000-0000E35E0000}"/>
    <cellStyle name="Migliaia 48 5 5 2 3" xfId="25748" xr:uid="{00000000-0005-0000-0000-0000E45E0000}"/>
    <cellStyle name="Migliaia 48 5 5 3" xfId="17795" xr:uid="{00000000-0005-0000-0000-0000E55E0000}"/>
    <cellStyle name="Migliaia 48 5 5 4" xfId="23097" xr:uid="{00000000-0005-0000-0000-0000E65E0000}"/>
    <cellStyle name="Migliaia 48 5 6" xfId="4231" xr:uid="{00000000-0005-0000-0000-0000E75E0000}"/>
    <cellStyle name="Migliaia 48 5 6 2" xfId="14629" xr:uid="{00000000-0005-0000-0000-0000E85E0000}"/>
    <cellStyle name="Migliaia 48 5 6 2 2" xfId="20447" xr:uid="{00000000-0005-0000-0000-0000E95E0000}"/>
    <cellStyle name="Migliaia 48 5 6 2 3" xfId="25749" xr:uid="{00000000-0005-0000-0000-0000EA5E0000}"/>
    <cellStyle name="Migliaia 48 5 6 3" xfId="17796" xr:uid="{00000000-0005-0000-0000-0000EB5E0000}"/>
    <cellStyle name="Migliaia 48 5 6 4" xfId="23098" xr:uid="{00000000-0005-0000-0000-0000EC5E0000}"/>
    <cellStyle name="Migliaia 48 6" xfId="4232" xr:uid="{00000000-0005-0000-0000-0000ED5E0000}"/>
    <cellStyle name="Migliaia 48 6 2" xfId="12275" xr:uid="{00000000-0005-0000-0000-0000EE5E0000}"/>
    <cellStyle name="Migliaia 48 6 3" xfId="12276" xr:uid="{00000000-0005-0000-0000-0000EF5E0000}"/>
    <cellStyle name="Migliaia 48 6 3 2" xfId="15755" xr:uid="{00000000-0005-0000-0000-0000F05E0000}"/>
    <cellStyle name="Migliaia 48 6 3 2 2" xfId="21101" xr:uid="{00000000-0005-0000-0000-0000F15E0000}"/>
    <cellStyle name="Migliaia 48 6 3 2 3" xfId="26403" xr:uid="{00000000-0005-0000-0000-0000F25E0000}"/>
    <cellStyle name="Migliaia 48 6 3 3" xfId="18450" xr:uid="{00000000-0005-0000-0000-0000F35E0000}"/>
    <cellStyle name="Migliaia 48 6 3 4" xfId="23752" xr:uid="{00000000-0005-0000-0000-0000F45E0000}"/>
    <cellStyle name="Migliaia 48 6 4" xfId="14630" xr:uid="{00000000-0005-0000-0000-0000F55E0000}"/>
    <cellStyle name="Migliaia 48 6 4 2" xfId="20448" xr:uid="{00000000-0005-0000-0000-0000F65E0000}"/>
    <cellStyle name="Migliaia 48 6 4 3" xfId="25750" xr:uid="{00000000-0005-0000-0000-0000F75E0000}"/>
    <cellStyle name="Migliaia 48 6 5" xfId="17797" xr:uid="{00000000-0005-0000-0000-0000F85E0000}"/>
    <cellStyle name="Migliaia 48 6 6" xfId="23099" xr:uid="{00000000-0005-0000-0000-0000F95E0000}"/>
    <cellStyle name="Migliaia 48 7" xfId="4233" xr:uid="{00000000-0005-0000-0000-0000FA5E0000}"/>
    <cellStyle name="Migliaia 48 7 2" xfId="12277" xr:uid="{00000000-0005-0000-0000-0000FB5E0000}"/>
    <cellStyle name="Migliaia 48 7 2 2" xfId="15756" xr:uid="{00000000-0005-0000-0000-0000FC5E0000}"/>
    <cellStyle name="Migliaia 48 7 2 2 2" xfId="21102" xr:uid="{00000000-0005-0000-0000-0000FD5E0000}"/>
    <cellStyle name="Migliaia 48 7 2 2 3" xfId="26404" xr:uid="{00000000-0005-0000-0000-0000FE5E0000}"/>
    <cellStyle name="Migliaia 48 7 2 3" xfId="18451" xr:uid="{00000000-0005-0000-0000-0000FF5E0000}"/>
    <cellStyle name="Migliaia 48 7 2 4" xfId="23753" xr:uid="{00000000-0005-0000-0000-0000005F0000}"/>
    <cellStyle name="Migliaia 48 7 3" xfId="14631" xr:uid="{00000000-0005-0000-0000-0000015F0000}"/>
    <cellStyle name="Migliaia 48 7 3 2" xfId="20449" xr:uid="{00000000-0005-0000-0000-0000025F0000}"/>
    <cellStyle name="Migliaia 48 7 3 3" xfId="25751" xr:uid="{00000000-0005-0000-0000-0000035F0000}"/>
    <cellStyle name="Migliaia 48 7 4" xfId="17798" xr:uid="{00000000-0005-0000-0000-0000045F0000}"/>
    <cellStyle name="Migliaia 48 7 5" xfId="23100" xr:uid="{00000000-0005-0000-0000-0000055F0000}"/>
    <cellStyle name="Migliaia 48 8" xfId="4234" xr:uid="{00000000-0005-0000-0000-0000065F0000}"/>
    <cellStyle name="Migliaia 48 8 2" xfId="12278" xr:uid="{00000000-0005-0000-0000-0000075F0000}"/>
    <cellStyle name="Migliaia 48 8 2 2" xfId="15757" xr:uid="{00000000-0005-0000-0000-0000085F0000}"/>
    <cellStyle name="Migliaia 48 8 2 2 2" xfId="21103" xr:uid="{00000000-0005-0000-0000-0000095F0000}"/>
    <cellStyle name="Migliaia 48 8 2 2 3" xfId="26405" xr:uid="{00000000-0005-0000-0000-00000A5F0000}"/>
    <cellStyle name="Migliaia 48 8 2 3" xfId="18452" xr:uid="{00000000-0005-0000-0000-00000B5F0000}"/>
    <cellStyle name="Migliaia 48 8 2 4" xfId="23754" xr:uid="{00000000-0005-0000-0000-00000C5F0000}"/>
    <cellStyle name="Migliaia 48 8 3" xfId="14632" xr:uid="{00000000-0005-0000-0000-00000D5F0000}"/>
    <cellStyle name="Migliaia 48 8 3 2" xfId="20450" xr:uid="{00000000-0005-0000-0000-00000E5F0000}"/>
    <cellStyle name="Migliaia 48 8 3 3" xfId="25752" xr:uid="{00000000-0005-0000-0000-00000F5F0000}"/>
    <cellStyle name="Migliaia 48 8 4" xfId="17799" xr:uid="{00000000-0005-0000-0000-0000105F0000}"/>
    <cellStyle name="Migliaia 48 8 5" xfId="23101" xr:uid="{00000000-0005-0000-0000-0000115F0000}"/>
    <cellStyle name="Migliaia 48 9" xfId="4235" xr:uid="{00000000-0005-0000-0000-0000125F0000}"/>
    <cellStyle name="Migliaia 48 9 2" xfId="14633" xr:uid="{00000000-0005-0000-0000-0000135F0000}"/>
    <cellStyle name="Migliaia 48 9 2 2" xfId="20451" xr:uid="{00000000-0005-0000-0000-0000145F0000}"/>
    <cellStyle name="Migliaia 48 9 2 3" xfId="25753" xr:uid="{00000000-0005-0000-0000-0000155F0000}"/>
    <cellStyle name="Migliaia 48 9 3" xfId="17800" xr:uid="{00000000-0005-0000-0000-0000165F0000}"/>
    <cellStyle name="Migliaia 48 9 4" xfId="23102" xr:uid="{00000000-0005-0000-0000-0000175F0000}"/>
    <cellStyle name="Migliaia 49" xfId="333" xr:uid="{00000000-0005-0000-0000-0000185F0000}"/>
    <cellStyle name="Migliaia 49 10" xfId="14634" xr:uid="{00000000-0005-0000-0000-0000195F0000}"/>
    <cellStyle name="Migliaia 49 10 2" xfId="20452" xr:uid="{00000000-0005-0000-0000-00001A5F0000}"/>
    <cellStyle name="Migliaia 49 10 3" xfId="25754" xr:uid="{00000000-0005-0000-0000-00001B5F0000}"/>
    <cellStyle name="Migliaia 49 11" xfId="17801" xr:uid="{00000000-0005-0000-0000-00001C5F0000}"/>
    <cellStyle name="Migliaia 49 12" xfId="23103" xr:uid="{00000000-0005-0000-0000-00001D5F0000}"/>
    <cellStyle name="Migliaia 49 13" xfId="4236" xr:uid="{00000000-0005-0000-0000-00001E5F0000}"/>
    <cellStyle name="Migliaia 49 2" xfId="334" xr:uid="{00000000-0005-0000-0000-00001F5F0000}"/>
    <cellStyle name="Migliaia 49 2 2" xfId="4238" xr:uid="{00000000-0005-0000-0000-0000205F0000}"/>
    <cellStyle name="Migliaia 49 2 2 2" xfId="4239" xr:uid="{00000000-0005-0000-0000-0000215F0000}"/>
    <cellStyle name="Migliaia 49 2 2 2 2" xfId="14635" xr:uid="{00000000-0005-0000-0000-0000225F0000}"/>
    <cellStyle name="Migliaia 49 2 2 2 2 2" xfId="20453" xr:uid="{00000000-0005-0000-0000-0000235F0000}"/>
    <cellStyle name="Migliaia 49 2 2 2 2 3" xfId="25755" xr:uid="{00000000-0005-0000-0000-0000245F0000}"/>
    <cellStyle name="Migliaia 49 2 2 2 3" xfId="17802" xr:uid="{00000000-0005-0000-0000-0000255F0000}"/>
    <cellStyle name="Migliaia 49 2 2 2 4" xfId="23104" xr:uid="{00000000-0005-0000-0000-0000265F0000}"/>
    <cellStyle name="Migliaia 49 2 2 3" xfId="12279" xr:uid="{00000000-0005-0000-0000-0000275F0000}"/>
    <cellStyle name="Migliaia 49 2 2 3 2" xfId="15758" xr:uid="{00000000-0005-0000-0000-0000285F0000}"/>
    <cellStyle name="Migliaia 49 2 2 3 2 2" xfId="21104" xr:uid="{00000000-0005-0000-0000-0000295F0000}"/>
    <cellStyle name="Migliaia 49 2 2 3 2 3" xfId="26406" xr:uid="{00000000-0005-0000-0000-00002A5F0000}"/>
    <cellStyle name="Migliaia 49 2 2 3 3" xfId="18453" xr:uid="{00000000-0005-0000-0000-00002B5F0000}"/>
    <cellStyle name="Migliaia 49 2 2 3 4" xfId="23755" xr:uid="{00000000-0005-0000-0000-00002C5F0000}"/>
    <cellStyle name="Migliaia 49 2 3" xfId="4240" xr:uid="{00000000-0005-0000-0000-00002D5F0000}"/>
    <cellStyle name="Migliaia 49 2 3 2" xfId="12280" xr:uid="{00000000-0005-0000-0000-00002E5F0000}"/>
    <cellStyle name="Migliaia 49 2 3 2 2" xfId="15759" xr:uid="{00000000-0005-0000-0000-00002F5F0000}"/>
    <cellStyle name="Migliaia 49 2 3 2 2 2" xfId="21105" xr:uid="{00000000-0005-0000-0000-0000305F0000}"/>
    <cellStyle name="Migliaia 49 2 3 2 2 3" xfId="26407" xr:uid="{00000000-0005-0000-0000-0000315F0000}"/>
    <cellStyle name="Migliaia 49 2 3 2 3" xfId="18454" xr:uid="{00000000-0005-0000-0000-0000325F0000}"/>
    <cellStyle name="Migliaia 49 2 3 2 4" xfId="23756" xr:uid="{00000000-0005-0000-0000-0000335F0000}"/>
    <cellStyle name="Migliaia 49 2 3 3" xfId="14636" xr:uid="{00000000-0005-0000-0000-0000345F0000}"/>
    <cellStyle name="Migliaia 49 2 3 3 2" xfId="20454" xr:uid="{00000000-0005-0000-0000-0000355F0000}"/>
    <cellStyle name="Migliaia 49 2 3 3 3" xfId="25756" xr:uid="{00000000-0005-0000-0000-0000365F0000}"/>
    <cellStyle name="Migliaia 49 2 3 4" xfId="17803" xr:uid="{00000000-0005-0000-0000-0000375F0000}"/>
    <cellStyle name="Migliaia 49 2 3 5" xfId="23105" xr:uid="{00000000-0005-0000-0000-0000385F0000}"/>
    <cellStyle name="Migliaia 49 2 4" xfId="4241" xr:uid="{00000000-0005-0000-0000-0000395F0000}"/>
    <cellStyle name="Migliaia 49 2 4 2" xfId="14637" xr:uid="{00000000-0005-0000-0000-00003A5F0000}"/>
    <cellStyle name="Migliaia 49 2 4 2 2" xfId="20455" xr:uid="{00000000-0005-0000-0000-00003B5F0000}"/>
    <cellStyle name="Migliaia 49 2 4 2 3" xfId="25757" xr:uid="{00000000-0005-0000-0000-00003C5F0000}"/>
    <cellStyle name="Migliaia 49 2 4 3" xfId="17804" xr:uid="{00000000-0005-0000-0000-00003D5F0000}"/>
    <cellStyle name="Migliaia 49 2 4 4" xfId="23106" xr:uid="{00000000-0005-0000-0000-00003E5F0000}"/>
    <cellStyle name="Migliaia 49 2 5" xfId="4242" xr:uid="{00000000-0005-0000-0000-00003F5F0000}"/>
    <cellStyle name="Migliaia 49 2 5 2" xfId="14638" xr:uid="{00000000-0005-0000-0000-0000405F0000}"/>
    <cellStyle name="Migliaia 49 2 5 2 2" xfId="20456" xr:uid="{00000000-0005-0000-0000-0000415F0000}"/>
    <cellStyle name="Migliaia 49 2 5 2 3" xfId="25758" xr:uid="{00000000-0005-0000-0000-0000425F0000}"/>
    <cellStyle name="Migliaia 49 2 5 3" xfId="17805" xr:uid="{00000000-0005-0000-0000-0000435F0000}"/>
    <cellStyle name="Migliaia 49 2 5 4" xfId="23107" xr:uid="{00000000-0005-0000-0000-0000445F0000}"/>
    <cellStyle name="Migliaia 49 2 6" xfId="4243" xr:uid="{00000000-0005-0000-0000-0000455F0000}"/>
    <cellStyle name="Migliaia 49 2 6 2" xfId="14639" xr:uid="{00000000-0005-0000-0000-0000465F0000}"/>
    <cellStyle name="Migliaia 49 2 6 2 2" xfId="20457" xr:uid="{00000000-0005-0000-0000-0000475F0000}"/>
    <cellStyle name="Migliaia 49 2 6 2 3" xfId="25759" xr:uid="{00000000-0005-0000-0000-0000485F0000}"/>
    <cellStyle name="Migliaia 49 2 6 3" xfId="17806" xr:uid="{00000000-0005-0000-0000-0000495F0000}"/>
    <cellStyle name="Migliaia 49 2 6 4" xfId="23108" xr:uid="{00000000-0005-0000-0000-00004A5F0000}"/>
    <cellStyle name="Migliaia 49 2 7" xfId="4237" xr:uid="{00000000-0005-0000-0000-00004B5F0000}"/>
    <cellStyle name="Migliaia 49 3" xfId="4244" xr:uid="{00000000-0005-0000-0000-00004C5F0000}"/>
    <cellStyle name="Migliaia 49 3 2" xfId="4245" xr:uid="{00000000-0005-0000-0000-00004D5F0000}"/>
    <cellStyle name="Migliaia 49 3 2 2" xfId="4246" xr:uid="{00000000-0005-0000-0000-00004E5F0000}"/>
    <cellStyle name="Migliaia 49 3 2 2 2" xfId="4247" xr:uid="{00000000-0005-0000-0000-00004F5F0000}"/>
    <cellStyle name="Migliaia 49 3 2 2 2 2" xfId="14640" xr:uid="{00000000-0005-0000-0000-0000505F0000}"/>
    <cellStyle name="Migliaia 49 3 2 2 2 2 2" xfId="20458" xr:uid="{00000000-0005-0000-0000-0000515F0000}"/>
    <cellStyle name="Migliaia 49 3 2 2 2 2 3" xfId="25760" xr:uid="{00000000-0005-0000-0000-0000525F0000}"/>
    <cellStyle name="Migliaia 49 3 2 2 2 3" xfId="17807" xr:uid="{00000000-0005-0000-0000-0000535F0000}"/>
    <cellStyle name="Migliaia 49 3 2 2 2 4" xfId="23109" xr:uid="{00000000-0005-0000-0000-0000545F0000}"/>
    <cellStyle name="Migliaia 49 3 2 3" xfId="4248" xr:uid="{00000000-0005-0000-0000-0000555F0000}"/>
    <cellStyle name="Migliaia 49 3 2 3 2" xfId="14641" xr:uid="{00000000-0005-0000-0000-0000565F0000}"/>
    <cellStyle name="Migliaia 49 3 2 3 2 2" xfId="20459" xr:uid="{00000000-0005-0000-0000-0000575F0000}"/>
    <cellStyle name="Migliaia 49 3 2 3 2 3" xfId="25761" xr:uid="{00000000-0005-0000-0000-0000585F0000}"/>
    <cellStyle name="Migliaia 49 3 2 3 3" xfId="17808" xr:uid="{00000000-0005-0000-0000-0000595F0000}"/>
    <cellStyle name="Migliaia 49 3 2 3 4" xfId="23110" xr:uid="{00000000-0005-0000-0000-00005A5F0000}"/>
    <cellStyle name="Migliaia 49 3 2 4" xfId="4249" xr:uid="{00000000-0005-0000-0000-00005B5F0000}"/>
    <cellStyle name="Migliaia 49 3 2 4 2" xfId="14642" xr:uid="{00000000-0005-0000-0000-00005C5F0000}"/>
    <cellStyle name="Migliaia 49 3 2 4 2 2" xfId="20460" xr:uid="{00000000-0005-0000-0000-00005D5F0000}"/>
    <cellStyle name="Migliaia 49 3 2 4 2 3" xfId="25762" xr:uid="{00000000-0005-0000-0000-00005E5F0000}"/>
    <cellStyle name="Migliaia 49 3 2 4 3" xfId="17809" xr:uid="{00000000-0005-0000-0000-00005F5F0000}"/>
    <cellStyle name="Migliaia 49 3 2 4 4" xfId="23111" xr:uid="{00000000-0005-0000-0000-0000605F0000}"/>
    <cellStyle name="Migliaia 49 3 2 5" xfId="4250" xr:uid="{00000000-0005-0000-0000-0000615F0000}"/>
    <cellStyle name="Migliaia 49 3 2 5 2" xfId="14643" xr:uid="{00000000-0005-0000-0000-0000625F0000}"/>
    <cellStyle name="Migliaia 49 3 2 5 2 2" xfId="20461" xr:uid="{00000000-0005-0000-0000-0000635F0000}"/>
    <cellStyle name="Migliaia 49 3 2 5 2 3" xfId="25763" xr:uid="{00000000-0005-0000-0000-0000645F0000}"/>
    <cellStyle name="Migliaia 49 3 2 5 3" xfId="17810" xr:uid="{00000000-0005-0000-0000-0000655F0000}"/>
    <cellStyle name="Migliaia 49 3 2 5 4" xfId="23112" xr:uid="{00000000-0005-0000-0000-0000665F0000}"/>
    <cellStyle name="Migliaia 49 3 2 6" xfId="4251" xr:uid="{00000000-0005-0000-0000-0000675F0000}"/>
    <cellStyle name="Migliaia 49 3 2 6 2" xfId="14644" xr:uid="{00000000-0005-0000-0000-0000685F0000}"/>
    <cellStyle name="Migliaia 49 3 2 6 2 2" xfId="20462" xr:uid="{00000000-0005-0000-0000-0000695F0000}"/>
    <cellStyle name="Migliaia 49 3 2 6 2 3" xfId="25764" xr:uid="{00000000-0005-0000-0000-00006A5F0000}"/>
    <cellStyle name="Migliaia 49 3 2 6 3" xfId="17811" xr:uid="{00000000-0005-0000-0000-00006B5F0000}"/>
    <cellStyle name="Migliaia 49 3 2 6 4" xfId="23113" xr:uid="{00000000-0005-0000-0000-00006C5F0000}"/>
    <cellStyle name="Migliaia 49 3 3" xfId="4252" xr:uid="{00000000-0005-0000-0000-00006D5F0000}"/>
    <cellStyle name="Migliaia 49 3 3 2" xfId="4253" xr:uid="{00000000-0005-0000-0000-00006E5F0000}"/>
    <cellStyle name="Migliaia 49 3 3 2 2" xfId="14646" xr:uid="{00000000-0005-0000-0000-00006F5F0000}"/>
    <cellStyle name="Migliaia 49 3 3 2 2 2" xfId="20464" xr:uid="{00000000-0005-0000-0000-0000705F0000}"/>
    <cellStyle name="Migliaia 49 3 3 2 2 3" xfId="25766" xr:uid="{00000000-0005-0000-0000-0000715F0000}"/>
    <cellStyle name="Migliaia 49 3 3 2 3" xfId="17813" xr:uid="{00000000-0005-0000-0000-0000725F0000}"/>
    <cellStyle name="Migliaia 49 3 3 2 4" xfId="23115" xr:uid="{00000000-0005-0000-0000-0000735F0000}"/>
    <cellStyle name="Migliaia 49 3 3 3" xfId="4254" xr:uid="{00000000-0005-0000-0000-0000745F0000}"/>
    <cellStyle name="Migliaia 49 3 3 3 2" xfId="14647" xr:uid="{00000000-0005-0000-0000-0000755F0000}"/>
    <cellStyle name="Migliaia 49 3 3 3 2 2" xfId="20465" xr:uid="{00000000-0005-0000-0000-0000765F0000}"/>
    <cellStyle name="Migliaia 49 3 3 3 2 3" xfId="25767" xr:uid="{00000000-0005-0000-0000-0000775F0000}"/>
    <cellStyle name="Migliaia 49 3 3 3 3" xfId="17814" xr:uid="{00000000-0005-0000-0000-0000785F0000}"/>
    <cellStyle name="Migliaia 49 3 3 3 4" xfId="23116" xr:uid="{00000000-0005-0000-0000-0000795F0000}"/>
    <cellStyle name="Migliaia 49 3 3 4" xfId="4255" xr:uid="{00000000-0005-0000-0000-00007A5F0000}"/>
    <cellStyle name="Migliaia 49 3 3 4 2" xfId="14648" xr:uid="{00000000-0005-0000-0000-00007B5F0000}"/>
    <cellStyle name="Migliaia 49 3 3 4 2 2" xfId="20466" xr:uid="{00000000-0005-0000-0000-00007C5F0000}"/>
    <cellStyle name="Migliaia 49 3 3 4 2 3" xfId="25768" xr:uid="{00000000-0005-0000-0000-00007D5F0000}"/>
    <cellStyle name="Migliaia 49 3 3 4 3" xfId="17815" xr:uid="{00000000-0005-0000-0000-00007E5F0000}"/>
    <cellStyle name="Migliaia 49 3 3 4 4" xfId="23117" xr:uid="{00000000-0005-0000-0000-00007F5F0000}"/>
    <cellStyle name="Migliaia 49 3 3 5" xfId="4256" xr:uid="{00000000-0005-0000-0000-0000805F0000}"/>
    <cellStyle name="Migliaia 49 3 3 5 2" xfId="14649" xr:uid="{00000000-0005-0000-0000-0000815F0000}"/>
    <cellStyle name="Migliaia 49 3 3 5 2 2" xfId="20467" xr:uid="{00000000-0005-0000-0000-0000825F0000}"/>
    <cellStyle name="Migliaia 49 3 3 5 2 3" xfId="25769" xr:uid="{00000000-0005-0000-0000-0000835F0000}"/>
    <cellStyle name="Migliaia 49 3 3 5 3" xfId="17816" xr:uid="{00000000-0005-0000-0000-0000845F0000}"/>
    <cellStyle name="Migliaia 49 3 3 5 4" xfId="23118" xr:uid="{00000000-0005-0000-0000-0000855F0000}"/>
    <cellStyle name="Migliaia 49 3 3 6" xfId="14645" xr:uid="{00000000-0005-0000-0000-0000865F0000}"/>
    <cellStyle name="Migliaia 49 3 3 6 2" xfId="20463" xr:uid="{00000000-0005-0000-0000-0000875F0000}"/>
    <cellStyle name="Migliaia 49 3 3 6 3" xfId="25765" xr:uid="{00000000-0005-0000-0000-0000885F0000}"/>
    <cellStyle name="Migliaia 49 3 3 7" xfId="17812" xr:uid="{00000000-0005-0000-0000-0000895F0000}"/>
    <cellStyle name="Migliaia 49 3 3 8" xfId="23114" xr:uid="{00000000-0005-0000-0000-00008A5F0000}"/>
    <cellStyle name="Migliaia 49 3 4" xfId="4257" xr:uid="{00000000-0005-0000-0000-00008B5F0000}"/>
    <cellStyle name="Migliaia 49 3 4 2" xfId="12281" xr:uid="{00000000-0005-0000-0000-00008C5F0000}"/>
    <cellStyle name="Migliaia 49 3 4 3" xfId="12282" xr:uid="{00000000-0005-0000-0000-00008D5F0000}"/>
    <cellStyle name="Migliaia 49 3 4 3 2" xfId="15760" xr:uid="{00000000-0005-0000-0000-00008E5F0000}"/>
    <cellStyle name="Migliaia 49 3 4 3 2 2" xfId="21106" xr:uid="{00000000-0005-0000-0000-00008F5F0000}"/>
    <cellStyle name="Migliaia 49 3 4 3 2 3" xfId="26408" xr:uid="{00000000-0005-0000-0000-0000905F0000}"/>
    <cellStyle name="Migliaia 49 3 4 3 3" xfId="18455" xr:uid="{00000000-0005-0000-0000-0000915F0000}"/>
    <cellStyle name="Migliaia 49 3 4 3 4" xfId="23757" xr:uid="{00000000-0005-0000-0000-0000925F0000}"/>
    <cellStyle name="Migliaia 49 3 4 4" xfId="14650" xr:uid="{00000000-0005-0000-0000-0000935F0000}"/>
    <cellStyle name="Migliaia 49 3 4 4 2" xfId="20468" xr:uid="{00000000-0005-0000-0000-0000945F0000}"/>
    <cellStyle name="Migliaia 49 3 4 4 3" xfId="25770" xr:uid="{00000000-0005-0000-0000-0000955F0000}"/>
    <cellStyle name="Migliaia 49 3 4 5" xfId="17817" xr:uid="{00000000-0005-0000-0000-0000965F0000}"/>
    <cellStyle name="Migliaia 49 3 4 6" xfId="23119" xr:uid="{00000000-0005-0000-0000-0000975F0000}"/>
    <cellStyle name="Migliaia 49 3 5" xfId="4258" xr:uid="{00000000-0005-0000-0000-0000985F0000}"/>
    <cellStyle name="Migliaia 49 3 5 2" xfId="12283" xr:uid="{00000000-0005-0000-0000-0000995F0000}"/>
    <cellStyle name="Migliaia 49 3 5 2 2" xfId="15761" xr:uid="{00000000-0005-0000-0000-00009A5F0000}"/>
    <cellStyle name="Migliaia 49 3 5 2 2 2" xfId="21107" xr:uid="{00000000-0005-0000-0000-00009B5F0000}"/>
    <cellStyle name="Migliaia 49 3 5 2 2 3" xfId="26409" xr:uid="{00000000-0005-0000-0000-00009C5F0000}"/>
    <cellStyle name="Migliaia 49 3 5 2 3" xfId="18456" xr:uid="{00000000-0005-0000-0000-00009D5F0000}"/>
    <cellStyle name="Migliaia 49 3 5 2 4" xfId="23758" xr:uid="{00000000-0005-0000-0000-00009E5F0000}"/>
    <cellStyle name="Migliaia 49 3 5 3" xfId="14651" xr:uid="{00000000-0005-0000-0000-00009F5F0000}"/>
    <cellStyle name="Migliaia 49 3 5 3 2" xfId="20469" xr:uid="{00000000-0005-0000-0000-0000A05F0000}"/>
    <cellStyle name="Migliaia 49 3 5 3 3" xfId="25771" xr:uid="{00000000-0005-0000-0000-0000A15F0000}"/>
    <cellStyle name="Migliaia 49 3 5 4" xfId="17818" xr:uid="{00000000-0005-0000-0000-0000A25F0000}"/>
    <cellStyle name="Migliaia 49 3 5 5" xfId="23120" xr:uid="{00000000-0005-0000-0000-0000A35F0000}"/>
    <cellStyle name="Migliaia 49 3 6" xfId="4259" xr:uid="{00000000-0005-0000-0000-0000A45F0000}"/>
    <cellStyle name="Migliaia 49 3 6 2" xfId="14652" xr:uid="{00000000-0005-0000-0000-0000A55F0000}"/>
    <cellStyle name="Migliaia 49 3 6 2 2" xfId="20470" xr:uid="{00000000-0005-0000-0000-0000A65F0000}"/>
    <cellStyle name="Migliaia 49 3 6 2 3" xfId="25772" xr:uid="{00000000-0005-0000-0000-0000A75F0000}"/>
    <cellStyle name="Migliaia 49 3 6 3" xfId="17819" xr:uid="{00000000-0005-0000-0000-0000A85F0000}"/>
    <cellStyle name="Migliaia 49 3 6 4" xfId="23121" xr:uid="{00000000-0005-0000-0000-0000A95F0000}"/>
    <cellStyle name="Migliaia 49 3 7" xfId="4260" xr:uid="{00000000-0005-0000-0000-0000AA5F0000}"/>
    <cellStyle name="Migliaia 49 3 7 2" xfId="14653" xr:uid="{00000000-0005-0000-0000-0000AB5F0000}"/>
    <cellStyle name="Migliaia 49 3 7 2 2" xfId="20471" xr:uid="{00000000-0005-0000-0000-0000AC5F0000}"/>
    <cellStyle name="Migliaia 49 3 7 2 3" xfId="25773" xr:uid="{00000000-0005-0000-0000-0000AD5F0000}"/>
    <cellStyle name="Migliaia 49 3 7 3" xfId="17820" xr:uid="{00000000-0005-0000-0000-0000AE5F0000}"/>
    <cellStyle name="Migliaia 49 3 7 4" xfId="23122" xr:uid="{00000000-0005-0000-0000-0000AF5F0000}"/>
    <cellStyle name="Migliaia 49 3 8" xfId="4261" xr:uid="{00000000-0005-0000-0000-0000B05F0000}"/>
    <cellStyle name="Migliaia 49 3 8 2" xfId="14654" xr:uid="{00000000-0005-0000-0000-0000B15F0000}"/>
    <cellStyle name="Migliaia 49 3 8 2 2" xfId="20472" xr:uid="{00000000-0005-0000-0000-0000B25F0000}"/>
    <cellStyle name="Migliaia 49 3 8 2 3" xfId="25774" xr:uid="{00000000-0005-0000-0000-0000B35F0000}"/>
    <cellStyle name="Migliaia 49 3 8 3" xfId="17821" xr:uid="{00000000-0005-0000-0000-0000B45F0000}"/>
    <cellStyle name="Migliaia 49 3 8 4" xfId="23123" xr:uid="{00000000-0005-0000-0000-0000B55F0000}"/>
    <cellStyle name="Migliaia 49 4" xfId="4262" xr:uid="{00000000-0005-0000-0000-0000B65F0000}"/>
    <cellStyle name="Migliaia 49 4 2" xfId="4263" xr:uid="{00000000-0005-0000-0000-0000B75F0000}"/>
    <cellStyle name="Migliaia 49 4 2 2" xfId="4264" xr:uid="{00000000-0005-0000-0000-0000B85F0000}"/>
    <cellStyle name="Migliaia 49 4 2 2 2" xfId="14655" xr:uid="{00000000-0005-0000-0000-0000B95F0000}"/>
    <cellStyle name="Migliaia 49 4 2 2 2 2" xfId="20473" xr:uid="{00000000-0005-0000-0000-0000BA5F0000}"/>
    <cellStyle name="Migliaia 49 4 2 2 2 3" xfId="25775" xr:uid="{00000000-0005-0000-0000-0000BB5F0000}"/>
    <cellStyle name="Migliaia 49 4 2 2 3" xfId="17822" xr:uid="{00000000-0005-0000-0000-0000BC5F0000}"/>
    <cellStyle name="Migliaia 49 4 2 2 4" xfId="23124" xr:uid="{00000000-0005-0000-0000-0000BD5F0000}"/>
    <cellStyle name="Migliaia 49 4 2 3" xfId="4265" xr:uid="{00000000-0005-0000-0000-0000BE5F0000}"/>
    <cellStyle name="Migliaia 49 4 2 3 2" xfId="14656" xr:uid="{00000000-0005-0000-0000-0000BF5F0000}"/>
    <cellStyle name="Migliaia 49 4 2 3 2 2" xfId="20474" xr:uid="{00000000-0005-0000-0000-0000C05F0000}"/>
    <cellStyle name="Migliaia 49 4 2 3 2 3" xfId="25776" xr:uid="{00000000-0005-0000-0000-0000C15F0000}"/>
    <cellStyle name="Migliaia 49 4 2 3 3" xfId="17823" xr:uid="{00000000-0005-0000-0000-0000C25F0000}"/>
    <cellStyle name="Migliaia 49 4 2 3 4" xfId="23125" xr:uid="{00000000-0005-0000-0000-0000C35F0000}"/>
    <cellStyle name="Migliaia 49 4 3" xfId="4266" xr:uid="{00000000-0005-0000-0000-0000C45F0000}"/>
    <cellStyle name="Migliaia 49 4 3 2" xfId="14657" xr:uid="{00000000-0005-0000-0000-0000C55F0000}"/>
    <cellStyle name="Migliaia 49 4 3 2 2" xfId="20475" xr:uid="{00000000-0005-0000-0000-0000C65F0000}"/>
    <cellStyle name="Migliaia 49 4 3 2 3" xfId="25777" xr:uid="{00000000-0005-0000-0000-0000C75F0000}"/>
    <cellStyle name="Migliaia 49 4 3 3" xfId="17824" xr:uid="{00000000-0005-0000-0000-0000C85F0000}"/>
    <cellStyle name="Migliaia 49 4 3 4" xfId="23126" xr:uid="{00000000-0005-0000-0000-0000C95F0000}"/>
    <cellStyle name="Migliaia 49 4 4" xfId="4267" xr:uid="{00000000-0005-0000-0000-0000CA5F0000}"/>
    <cellStyle name="Migliaia 49 4 4 2" xfId="14658" xr:uid="{00000000-0005-0000-0000-0000CB5F0000}"/>
    <cellStyle name="Migliaia 49 4 4 2 2" xfId="20476" xr:uid="{00000000-0005-0000-0000-0000CC5F0000}"/>
    <cellStyle name="Migliaia 49 4 4 2 3" xfId="25778" xr:uid="{00000000-0005-0000-0000-0000CD5F0000}"/>
    <cellStyle name="Migliaia 49 4 4 3" xfId="17825" xr:uid="{00000000-0005-0000-0000-0000CE5F0000}"/>
    <cellStyle name="Migliaia 49 4 4 4" xfId="23127" xr:uid="{00000000-0005-0000-0000-0000CF5F0000}"/>
    <cellStyle name="Migliaia 49 4 5" xfId="4268" xr:uid="{00000000-0005-0000-0000-0000D05F0000}"/>
    <cellStyle name="Migliaia 49 4 5 2" xfId="14659" xr:uid="{00000000-0005-0000-0000-0000D15F0000}"/>
    <cellStyle name="Migliaia 49 4 5 2 2" xfId="20477" xr:uid="{00000000-0005-0000-0000-0000D25F0000}"/>
    <cellStyle name="Migliaia 49 4 5 2 3" xfId="25779" xr:uid="{00000000-0005-0000-0000-0000D35F0000}"/>
    <cellStyle name="Migliaia 49 4 5 3" xfId="17826" xr:uid="{00000000-0005-0000-0000-0000D45F0000}"/>
    <cellStyle name="Migliaia 49 4 5 4" xfId="23128" xr:uid="{00000000-0005-0000-0000-0000D55F0000}"/>
    <cellStyle name="Migliaia 49 4 6" xfId="4269" xr:uid="{00000000-0005-0000-0000-0000D65F0000}"/>
    <cellStyle name="Migliaia 49 4 6 2" xfId="14660" xr:uid="{00000000-0005-0000-0000-0000D75F0000}"/>
    <cellStyle name="Migliaia 49 4 6 2 2" xfId="20478" xr:uid="{00000000-0005-0000-0000-0000D85F0000}"/>
    <cellStyle name="Migliaia 49 4 6 2 3" xfId="25780" xr:uid="{00000000-0005-0000-0000-0000D95F0000}"/>
    <cellStyle name="Migliaia 49 4 6 3" xfId="17827" xr:uid="{00000000-0005-0000-0000-0000DA5F0000}"/>
    <cellStyle name="Migliaia 49 4 6 4" xfId="23129" xr:uid="{00000000-0005-0000-0000-0000DB5F0000}"/>
    <cellStyle name="Migliaia 49 4 7" xfId="4270" xr:uid="{00000000-0005-0000-0000-0000DC5F0000}"/>
    <cellStyle name="Migliaia 49 4 7 2" xfId="14661" xr:uid="{00000000-0005-0000-0000-0000DD5F0000}"/>
    <cellStyle name="Migliaia 49 4 7 2 2" xfId="20479" xr:uid="{00000000-0005-0000-0000-0000DE5F0000}"/>
    <cellStyle name="Migliaia 49 4 7 2 3" xfId="25781" xr:uid="{00000000-0005-0000-0000-0000DF5F0000}"/>
    <cellStyle name="Migliaia 49 4 7 3" xfId="17828" xr:uid="{00000000-0005-0000-0000-0000E05F0000}"/>
    <cellStyle name="Migliaia 49 4 7 4" xfId="23130" xr:uid="{00000000-0005-0000-0000-0000E15F0000}"/>
    <cellStyle name="Migliaia 49 5" xfId="4271" xr:uid="{00000000-0005-0000-0000-0000E25F0000}"/>
    <cellStyle name="Migliaia 49 5 2" xfId="4272" xr:uid="{00000000-0005-0000-0000-0000E35F0000}"/>
    <cellStyle name="Migliaia 49 5 2 2" xfId="14662" xr:uid="{00000000-0005-0000-0000-0000E45F0000}"/>
    <cellStyle name="Migliaia 49 5 2 2 2" xfId="20480" xr:uid="{00000000-0005-0000-0000-0000E55F0000}"/>
    <cellStyle name="Migliaia 49 5 2 2 3" xfId="25782" xr:uid="{00000000-0005-0000-0000-0000E65F0000}"/>
    <cellStyle name="Migliaia 49 5 2 3" xfId="17829" xr:uid="{00000000-0005-0000-0000-0000E75F0000}"/>
    <cellStyle name="Migliaia 49 5 2 4" xfId="23131" xr:uid="{00000000-0005-0000-0000-0000E85F0000}"/>
    <cellStyle name="Migliaia 49 5 3" xfId="4273" xr:uid="{00000000-0005-0000-0000-0000E95F0000}"/>
    <cellStyle name="Migliaia 49 5 3 2" xfId="14663" xr:uid="{00000000-0005-0000-0000-0000EA5F0000}"/>
    <cellStyle name="Migliaia 49 5 3 2 2" xfId="20481" xr:uid="{00000000-0005-0000-0000-0000EB5F0000}"/>
    <cellStyle name="Migliaia 49 5 3 2 3" xfId="25783" xr:uid="{00000000-0005-0000-0000-0000EC5F0000}"/>
    <cellStyle name="Migliaia 49 5 3 3" xfId="17830" xr:uid="{00000000-0005-0000-0000-0000ED5F0000}"/>
    <cellStyle name="Migliaia 49 5 3 4" xfId="23132" xr:uid="{00000000-0005-0000-0000-0000EE5F0000}"/>
    <cellStyle name="Migliaia 49 5 4" xfId="4274" xr:uid="{00000000-0005-0000-0000-0000EF5F0000}"/>
    <cellStyle name="Migliaia 49 5 4 2" xfId="14664" xr:uid="{00000000-0005-0000-0000-0000F05F0000}"/>
    <cellStyle name="Migliaia 49 5 4 2 2" xfId="20482" xr:uid="{00000000-0005-0000-0000-0000F15F0000}"/>
    <cellStyle name="Migliaia 49 5 4 2 3" xfId="25784" xr:uid="{00000000-0005-0000-0000-0000F25F0000}"/>
    <cellStyle name="Migliaia 49 5 4 3" xfId="17831" xr:uid="{00000000-0005-0000-0000-0000F35F0000}"/>
    <cellStyle name="Migliaia 49 5 4 4" xfId="23133" xr:uid="{00000000-0005-0000-0000-0000F45F0000}"/>
    <cellStyle name="Migliaia 49 5 5" xfId="4275" xr:uid="{00000000-0005-0000-0000-0000F55F0000}"/>
    <cellStyle name="Migliaia 49 5 5 2" xfId="14665" xr:uid="{00000000-0005-0000-0000-0000F65F0000}"/>
    <cellStyle name="Migliaia 49 5 5 2 2" xfId="20483" xr:uid="{00000000-0005-0000-0000-0000F75F0000}"/>
    <cellStyle name="Migliaia 49 5 5 2 3" xfId="25785" xr:uid="{00000000-0005-0000-0000-0000F85F0000}"/>
    <cellStyle name="Migliaia 49 5 5 3" xfId="17832" xr:uid="{00000000-0005-0000-0000-0000F95F0000}"/>
    <cellStyle name="Migliaia 49 5 5 4" xfId="23134" xr:uid="{00000000-0005-0000-0000-0000FA5F0000}"/>
    <cellStyle name="Migliaia 49 5 6" xfId="4276" xr:uid="{00000000-0005-0000-0000-0000FB5F0000}"/>
    <cellStyle name="Migliaia 49 5 6 2" xfId="14666" xr:uid="{00000000-0005-0000-0000-0000FC5F0000}"/>
    <cellStyle name="Migliaia 49 5 6 2 2" xfId="20484" xr:uid="{00000000-0005-0000-0000-0000FD5F0000}"/>
    <cellStyle name="Migliaia 49 5 6 2 3" xfId="25786" xr:uid="{00000000-0005-0000-0000-0000FE5F0000}"/>
    <cellStyle name="Migliaia 49 5 6 3" xfId="17833" xr:uid="{00000000-0005-0000-0000-0000FF5F0000}"/>
    <cellStyle name="Migliaia 49 5 6 4" xfId="23135" xr:uid="{00000000-0005-0000-0000-000000600000}"/>
    <cellStyle name="Migliaia 49 6" xfId="4277" xr:uid="{00000000-0005-0000-0000-000001600000}"/>
    <cellStyle name="Migliaia 49 6 2" xfId="12284" xr:uid="{00000000-0005-0000-0000-000002600000}"/>
    <cellStyle name="Migliaia 49 6 3" xfId="12285" xr:uid="{00000000-0005-0000-0000-000003600000}"/>
    <cellStyle name="Migliaia 49 6 3 2" xfId="15762" xr:uid="{00000000-0005-0000-0000-000004600000}"/>
    <cellStyle name="Migliaia 49 6 3 2 2" xfId="21108" xr:uid="{00000000-0005-0000-0000-000005600000}"/>
    <cellStyle name="Migliaia 49 6 3 2 3" xfId="26410" xr:uid="{00000000-0005-0000-0000-000006600000}"/>
    <cellStyle name="Migliaia 49 6 3 3" xfId="18457" xr:uid="{00000000-0005-0000-0000-000007600000}"/>
    <cellStyle name="Migliaia 49 6 3 4" xfId="23759" xr:uid="{00000000-0005-0000-0000-000008600000}"/>
    <cellStyle name="Migliaia 49 6 4" xfId="14667" xr:uid="{00000000-0005-0000-0000-000009600000}"/>
    <cellStyle name="Migliaia 49 6 4 2" xfId="20485" xr:uid="{00000000-0005-0000-0000-00000A600000}"/>
    <cellStyle name="Migliaia 49 6 4 3" xfId="25787" xr:uid="{00000000-0005-0000-0000-00000B600000}"/>
    <cellStyle name="Migliaia 49 6 5" xfId="17834" xr:uid="{00000000-0005-0000-0000-00000C600000}"/>
    <cellStyle name="Migliaia 49 6 6" xfId="23136" xr:uid="{00000000-0005-0000-0000-00000D600000}"/>
    <cellStyle name="Migliaia 49 7" xfId="4278" xr:uid="{00000000-0005-0000-0000-00000E600000}"/>
    <cellStyle name="Migliaia 49 7 2" xfId="12286" xr:uid="{00000000-0005-0000-0000-00000F600000}"/>
    <cellStyle name="Migliaia 49 7 2 2" xfId="15763" xr:uid="{00000000-0005-0000-0000-000010600000}"/>
    <cellStyle name="Migliaia 49 7 2 2 2" xfId="21109" xr:uid="{00000000-0005-0000-0000-000011600000}"/>
    <cellStyle name="Migliaia 49 7 2 2 3" xfId="26411" xr:uid="{00000000-0005-0000-0000-000012600000}"/>
    <cellStyle name="Migliaia 49 7 2 3" xfId="18458" xr:uid="{00000000-0005-0000-0000-000013600000}"/>
    <cellStyle name="Migliaia 49 7 2 4" xfId="23760" xr:uid="{00000000-0005-0000-0000-000014600000}"/>
    <cellStyle name="Migliaia 49 7 3" xfId="14668" xr:uid="{00000000-0005-0000-0000-000015600000}"/>
    <cellStyle name="Migliaia 49 7 3 2" xfId="20486" xr:uid="{00000000-0005-0000-0000-000016600000}"/>
    <cellStyle name="Migliaia 49 7 3 3" xfId="25788" xr:uid="{00000000-0005-0000-0000-000017600000}"/>
    <cellStyle name="Migliaia 49 7 4" xfId="17835" xr:uid="{00000000-0005-0000-0000-000018600000}"/>
    <cellStyle name="Migliaia 49 7 5" xfId="23137" xr:uid="{00000000-0005-0000-0000-000019600000}"/>
    <cellStyle name="Migliaia 49 8" xfId="4279" xr:uid="{00000000-0005-0000-0000-00001A600000}"/>
    <cellStyle name="Migliaia 49 8 2" xfId="12287" xr:uid="{00000000-0005-0000-0000-00001B600000}"/>
    <cellStyle name="Migliaia 49 8 2 2" xfId="15764" xr:uid="{00000000-0005-0000-0000-00001C600000}"/>
    <cellStyle name="Migliaia 49 8 2 2 2" xfId="21110" xr:uid="{00000000-0005-0000-0000-00001D600000}"/>
    <cellStyle name="Migliaia 49 8 2 2 3" xfId="26412" xr:uid="{00000000-0005-0000-0000-00001E600000}"/>
    <cellStyle name="Migliaia 49 8 2 3" xfId="18459" xr:uid="{00000000-0005-0000-0000-00001F600000}"/>
    <cellStyle name="Migliaia 49 8 2 4" xfId="23761" xr:uid="{00000000-0005-0000-0000-000020600000}"/>
    <cellStyle name="Migliaia 49 8 3" xfId="14669" xr:uid="{00000000-0005-0000-0000-000021600000}"/>
    <cellStyle name="Migliaia 49 8 3 2" xfId="20487" xr:uid="{00000000-0005-0000-0000-000022600000}"/>
    <cellStyle name="Migliaia 49 8 3 3" xfId="25789" xr:uid="{00000000-0005-0000-0000-000023600000}"/>
    <cellStyle name="Migliaia 49 8 4" xfId="17836" xr:uid="{00000000-0005-0000-0000-000024600000}"/>
    <cellStyle name="Migliaia 49 8 5" xfId="23138" xr:uid="{00000000-0005-0000-0000-000025600000}"/>
    <cellStyle name="Migliaia 49 9" xfId="4280" xr:uid="{00000000-0005-0000-0000-000026600000}"/>
    <cellStyle name="Migliaia 49 9 2" xfId="14670" xr:uid="{00000000-0005-0000-0000-000027600000}"/>
    <cellStyle name="Migliaia 49 9 2 2" xfId="20488" xr:uid="{00000000-0005-0000-0000-000028600000}"/>
    <cellStyle name="Migliaia 49 9 2 3" xfId="25790" xr:uid="{00000000-0005-0000-0000-000029600000}"/>
    <cellStyle name="Migliaia 49 9 3" xfId="17837" xr:uid="{00000000-0005-0000-0000-00002A600000}"/>
    <cellStyle name="Migliaia 49 9 4" xfId="23139" xr:uid="{00000000-0005-0000-0000-00002B600000}"/>
    <cellStyle name="Migliaia 5" xfId="335" xr:uid="{00000000-0005-0000-0000-00002C600000}"/>
    <cellStyle name="Migliaia 5 10" xfId="14671" xr:uid="{00000000-0005-0000-0000-00002D600000}"/>
    <cellStyle name="Migliaia 5 10 2" xfId="20489" xr:uid="{00000000-0005-0000-0000-00002E600000}"/>
    <cellStyle name="Migliaia 5 10 3" xfId="25791" xr:uid="{00000000-0005-0000-0000-00002F600000}"/>
    <cellStyle name="Migliaia 5 11" xfId="17838" xr:uid="{00000000-0005-0000-0000-000030600000}"/>
    <cellStyle name="Migliaia 5 12" xfId="23140" xr:uid="{00000000-0005-0000-0000-000031600000}"/>
    <cellStyle name="Migliaia 5 13" xfId="4281" xr:uid="{00000000-0005-0000-0000-000032600000}"/>
    <cellStyle name="Migliaia 5 2" xfId="336" xr:uid="{00000000-0005-0000-0000-000033600000}"/>
    <cellStyle name="Migliaia 5 2 2" xfId="4283" xr:uid="{00000000-0005-0000-0000-000034600000}"/>
    <cellStyle name="Migliaia 5 2 2 2" xfId="4284" xr:uid="{00000000-0005-0000-0000-000035600000}"/>
    <cellStyle name="Migliaia 5 2 2 2 2" xfId="14672" xr:uid="{00000000-0005-0000-0000-000036600000}"/>
    <cellStyle name="Migliaia 5 2 2 2 2 2" xfId="20490" xr:uid="{00000000-0005-0000-0000-000037600000}"/>
    <cellStyle name="Migliaia 5 2 2 2 2 3" xfId="25792" xr:uid="{00000000-0005-0000-0000-000038600000}"/>
    <cellStyle name="Migliaia 5 2 2 2 3" xfId="17839" xr:uid="{00000000-0005-0000-0000-000039600000}"/>
    <cellStyle name="Migliaia 5 2 2 2 4" xfId="23141" xr:uid="{00000000-0005-0000-0000-00003A600000}"/>
    <cellStyle name="Migliaia 5 2 2 3" xfId="12288" xr:uid="{00000000-0005-0000-0000-00003B600000}"/>
    <cellStyle name="Migliaia 5 2 2 3 2" xfId="15765" xr:uid="{00000000-0005-0000-0000-00003C600000}"/>
    <cellStyle name="Migliaia 5 2 2 3 2 2" xfId="21111" xr:uid="{00000000-0005-0000-0000-00003D600000}"/>
    <cellStyle name="Migliaia 5 2 2 3 2 3" xfId="26413" xr:uid="{00000000-0005-0000-0000-00003E600000}"/>
    <cellStyle name="Migliaia 5 2 2 3 3" xfId="18460" xr:uid="{00000000-0005-0000-0000-00003F600000}"/>
    <cellStyle name="Migliaia 5 2 2 3 4" xfId="23762" xr:uid="{00000000-0005-0000-0000-000040600000}"/>
    <cellStyle name="Migliaia 5 2 3" xfId="4285" xr:uid="{00000000-0005-0000-0000-000041600000}"/>
    <cellStyle name="Migliaia 5 2 3 2" xfId="12289" xr:uid="{00000000-0005-0000-0000-000042600000}"/>
    <cellStyle name="Migliaia 5 2 3 2 2" xfId="15766" xr:uid="{00000000-0005-0000-0000-000043600000}"/>
    <cellStyle name="Migliaia 5 2 3 2 2 2" xfId="21112" xr:uid="{00000000-0005-0000-0000-000044600000}"/>
    <cellStyle name="Migliaia 5 2 3 2 2 3" xfId="26414" xr:uid="{00000000-0005-0000-0000-000045600000}"/>
    <cellStyle name="Migliaia 5 2 3 2 3" xfId="18461" xr:uid="{00000000-0005-0000-0000-000046600000}"/>
    <cellStyle name="Migliaia 5 2 3 2 4" xfId="23763" xr:uid="{00000000-0005-0000-0000-000047600000}"/>
    <cellStyle name="Migliaia 5 2 3 3" xfId="14673" xr:uid="{00000000-0005-0000-0000-000048600000}"/>
    <cellStyle name="Migliaia 5 2 3 3 2" xfId="20491" xr:uid="{00000000-0005-0000-0000-000049600000}"/>
    <cellStyle name="Migliaia 5 2 3 3 3" xfId="25793" xr:uid="{00000000-0005-0000-0000-00004A600000}"/>
    <cellStyle name="Migliaia 5 2 3 4" xfId="17840" xr:uid="{00000000-0005-0000-0000-00004B600000}"/>
    <cellStyle name="Migliaia 5 2 3 5" xfId="23142" xr:uid="{00000000-0005-0000-0000-00004C600000}"/>
    <cellStyle name="Migliaia 5 2 4" xfId="4286" xr:uid="{00000000-0005-0000-0000-00004D600000}"/>
    <cellStyle name="Migliaia 5 2 4 2" xfId="14674" xr:uid="{00000000-0005-0000-0000-00004E600000}"/>
    <cellStyle name="Migliaia 5 2 4 2 2" xfId="20492" xr:uid="{00000000-0005-0000-0000-00004F600000}"/>
    <cellStyle name="Migliaia 5 2 4 2 3" xfId="25794" xr:uid="{00000000-0005-0000-0000-000050600000}"/>
    <cellStyle name="Migliaia 5 2 4 3" xfId="17841" xr:uid="{00000000-0005-0000-0000-000051600000}"/>
    <cellStyle name="Migliaia 5 2 4 4" xfId="23143" xr:uid="{00000000-0005-0000-0000-000052600000}"/>
    <cellStyle name="Migliaia 5 2 5" xfId="4287" xr:uid="{00000000-0005-0000-0000-000053600000}"/>
    <cellStyle name="Migliaia 5 2 5 2" xfId="14675" xr:uid="{00000000-0005-0000-0000-000054600000}"/>
    <cellStyle name="Migliaia 5 2 5 2 2" xfId="20493" xr:uid="{00000000-0005-0000-0000-000055600000}"/>
    <cellStyle name="Migliaia 5 2 5 2 3" xfId="25795" xr:uid="{00000000-0005-0000-0000-000056600000}"/>
    <cellStyle name="Migliaia 5 2 5 3" xfId="17842" xr:uid="{00000000-0005-0000-0000-000057600000}"/>
    <cellStyle name="Migliaia 5 2 5 4" xfId="23144" xr:uid="{00000000-0005-0000-0000-000058600000}"/>
    <cellStyle name="Migliaia 5 2 6" xfId="4288" xr:uid="{00000000-0005-0000-0000-000059600000}"/>
    <cellStyle name="Migliaia 5 2 6 2" xfId="14676" xr:uid="{00000000-0005-0000-0000-00005A600000}"/>
    <cellStyle name="Migliaia 5 2 6 2 2" xfId="20494" xr:uid="{00000000-0005-0000-0000-00005B600000}"/>
    <cellStyle name="Migliaia 5 2 6 2 3" xfId="25796" xr:uid="{00000000-0005-0000-0000-00005C600000}"/>
    <cellStyle name="Migliaia 5 2 6 3" xfId="17843" xr:uid="{00000000-0005-0000-0000-00005D600000}"/>
    <cellStyle name="Migliaia 5 2 6 4" xfId="23145" xr:uid="{00000000-0005-0000-0000-00005E600000}"/>
    <cellStyle name="Migliaia 5 2 7" xfId="4282" xr:uid="{00000000-0005-0000-0000-00005F600000}"/>
    <cellStyle name="Migliaia 5 3" xfId="4289" xr:uid="{00000000-0005-0000-0000-000060600000}"/>
    <cellStyle name="Migliaia 5 3 2" xfId="4290" xr:uid="{00000000-0005-0000-0000-000061600000}"/>
    <cellStyle name="Migliaia 5 3 2 2" xfId="4291" xr:uid="{00000000-0005-0000-0000-000062600000}"/>
    <cellStyle name="Migliaia 5 3 2 2 2" xfId="4292" xr:uid="{00000000-0005-0000-0000-000063600000}"/>
    <cellStyle name="Migliaia 5 3 2 2 2 2" xfId="14677" xr:uid="{00000000-0005-0000-0000-000064600000}"/>
    <cellStyle name="Migliaia 5 3 2 2 2 2 2" xfId="20495" xr:uid="{00000000-0005-0000-0000-000065600000}"/>
    <cellStyle name="Migliaia 5 3 2 2 2 2 3" xfId="25797" xr:uid="{00000000-0005-0000-0000-000066600000}"/>
    <cellStyle name="Migliaia 5 3 2 2 2 3" xfId="17844" xr:uid="{00000000-0005-0000-0000-000067600000}"/>
    <cellStyle name="Migliaia 5 3 2 2 2 4" xfId="23146" xr:uid="{00000000-0005-0000-0000-000068600000}"/>
    <cellStyle name="Migliaia 5 3 2 3" xfId="4293" xr:uid="{00000000-0005-0000-0000-000069600000}"/>
    <cellStyle name="Migliaia 5 3 2 3 2" xfId="14678" xr:uid="{00000000-0005-0000-0000-00006A600000}"/>
    <cellStyle name="Migliaia 5 3 2 3 2 2" xfId="20496" xr:uid="{00000000-0005-0000-0000-00006B600000}"/>
    <cellStyle name="Migliaia 5 3 2 3 2 3" xfId="25798" xr:uid="{00000000-0005-0000-0000-00006C600000}"/>
    <cellStyle name="Migliaia 5 3 2 3 3" xfId="17845" xr:uid="{00000000-0005-0000-0000-00006D600000}"/>
    <cellStyle name="Migliaia 5 3 2 3 4" xfId="23147" xr:uid="{00000000-0005-0000-0000-00006E600000}"/>
    <cellStyle name="Migliaia 5 3 2 4" xfId="4294" xr:uid="{00000000-0005-0000-0000-00006F600000}"/>
    <cellStyle name="Migliaia 5 3 2 4 2" xfId="14679" xr:uid="{00000000-0005-0000-0000-000070600000}"/>
    <cellStyle name="Migliaia 5 3 2 4 2 2" xfId="20497" xr:uid="{00000000-0005-0000-0000-000071600000}"/>
    <cellStyle name="Migliaia 5 3 2 4 2 3" xfId="25799" xr:uid="{00000000-0005-0000-0000-000072600000}"/>
    <cellStyle name="Migliaia 5 3 2 4 3" xfId="17846" xr:uid="{00000000-0005-0000-0000-000073600000}"/>
    <cellStyle name="Migliaia 5 3 2 4 4" xfId="23148" xr:uid="{00000000-0005-0000-0000-000074600000}"/>
    <cellStyle name="Migliaia 5 3 2 5" xfId="4295" xr:uid="{00000000-0005-0000-0000-000075600000}"/>
    <cellStyle name="Migliaia 5 3 2 5 2" xfId="14680" xr:uid="{00000000-0005-0000-0000-000076600000}"/>
    <cellStyle name="Migliaia 5 3 2 5 2 2" xfId="20498" xr:uid="{00000000-0005-0000-0000-000077600000}"/>
    <cellStyle name="Migliaia 5 3 2 5 2 3" xfId="25800" xr:uid="{00000000-0005-0000-0000-000078600000}"/>
    <cellStyle name="Migliaia 5 3 2 5 3" xfId="17847" xr:uid="{00000000-0005-0000-0000-000079600000}"/>
    <cellStyle name="Migliaia 5 3 2 5 4" xfId="23149" xr:uid="{00000000-0005-0000-0000-00007A600000}"/>
    <cellStyle name="Migliaia 5 3 2 6" xfId="4296" xr:uid="{00000000-0005-0000-0000-00007B600000}"/>
    <cellStyle name="Migliaia 5 3 2 6 2" xfId="14681" xr:uid="{00000000-0005-0000-0000-00007C600000}"/>
    <cellStyle name="Migliaia 5 3 2 6 2 2" xfId="20499" xr:uid="{00000000-0005-0000-0000-00007D600000}"/>
    <cellStyle name="Migliaia 5 3 2 6 2 3" xfId="25801" xr:uid="{00000000-0005-0000-0000-00007E600000}"/>
    <cellStyle name="Migliaia 5 3 2 6 3" xfId="17848" xr:uid="{00000000-0005-0000-0000-00007F600000}"/>
    <cellStyle name="Migliaia 5 3 2 6 4" xfId="23150" xr:uid="{00000000-0005-0000-0000-000080600000}"/>
    <cellStyle name="Migliaia 5 3 3" xfId="4297" xr:uid="{00000000-0005-0000-0000-000081600000}"/>
    <cellStyle name="Migliaia 5 3 3 2" xfId="4298" xr:uid="{00000000-0005-0000-0000-000082600000}"/>
    <cellStyle name="Migliaia 5 3 3 2 2" xfId="14683" xr:uid="{00000000-0005-0000-0000-000083600000}"/>
    <cellStyle name="Migliaia 5 3 3 2 2 2" xfId="20501" xr:uid="{00000000-0005-0000-0000-000084600000}"/>
    <cellStyle name="Migliaia 5 3 3 2 2 3" xfId="25803" xr:uid="{00000000-0005-0000-0000-000085600000}"/>
    <cellStyle name="Migliaia 5 3 3 2 3" xfId="17850" xr:uid="{00000000-0005-0000-0000-000086600000}"/>
    <cellStyle name="Migliaia 5 3 3 2 4" xfId="23152" xr:uid="{00000000-0005-0000-0000-000087600000}"/>
    <cellStyle name="Migliaia 5 3 3 3" xfId="4299" xr:uid="{00000000-0005-0000-0000-000088600000}"/>
    <cellStyle name="Migliaia 5 3 3 3 2" xfId="14684" xr:uid="{00000000-0005-0000-0000-000089600000}"/>
    <cellStyle name="Migliaia 5 3 3 3 2 2" xfId="20502" xr:uid="{00000000-0005-0000-0000-00008A600000}"/>
    <cellStyle name="Migliaia 5 3 3 3 2 3" xfId="25804" xr:uid="{00000000-0005-0000-0000-00008B600000}"/>
    <cellStyle name="Migliaia 5 3 3 3 3" xfId="17851" xr:uid="{00000000-0005-0000-0000-00008C600000}"/>
    <cellStyle name="Migliaia 5 3 3 3 4" xfId="23153" xr:uid="{00000000-0005-0000-0000-00008D600000}"/>
    <cellStyle name="Migliaia 5 3 3 4" xfId="4300" xr:uid="{00000000-0005-0000-0000-00008E600000}"/>
    <cellStyle name="Migliaia 5 3 3 4 2" xfId="14685" xr:uid="{00000000-0005-0000-0000-00008F600000}"/>
    <cellStyle name="Migliaia 5 3 3 4 2 2" xfId="20503" xr:uid="{00000000-0005-0000-0000-000090600000}"/>
    <cellStyle name="Migliaia 5 3 3 4 2 3" xfId="25805" xr:uid="{00000000-0005-0000-0000-000091600000}"/>
    <cellStyle name="Migliaia 5 3 3 4 3" xfId="17852" xr:uid="{00000000-0005-0000-0000-000092600000}"/>
    <cellStyle name="Migliaia 5 3 3 4 4" xfId="23154" xr:uid="{00000000-0005-0000-0000-000093600000}"/>
    <cellStyle name="Migliaia 5 3 3 5" xfId="4301" xr:uid="{00000000-0005-0000-0000-000094600000}"/>
    <cellStyle name="Migliaia 5 3 3 5 2" xfId="14686" xr:uid="{00000000-0005-0000-0000-000095600000}"/>
    <cellStyle name="Migliaia 5 3 3 5 2 2" xfId="20504" xr:uid="{00000000-0005-0000-0000-000096600000}"/>
    <cellStyle name="Migliaia 5 3 3 5 2 3" xfId="25806" xr:uid="{00000000-0005-0000-0000-000097600000}"/>
    <cellStyle name="Migliaia 5 3 3 5 3" xfId="17853" xr:uid="{00000000-0005-0000-0000-000098600000}"/>
    <cellStyle name="Migliaia 5 3 3 5 4" xfId="23155" xr:uid="{00000000-0005-0000-0000-000099600000}"/>
    <cellStyle name="Migliaia 5 3 3 6" xfId="14682" xr:uid="{00000000-0005-0000-0000-00009A600000}"/>
    <cellStyle name="Migliaia 5 3 3 6 2" xfId="20500" xr:uid="{00000000-0005-0000-0000-00009B600000}"/>
    <cellStyle name="Migliaia 5 3 3 6 3" xfId="25802" xr:uid="{00000000-0005-0000-0000-00009C600000}"/>
    <cellStyle name="Migliaia 5 3 3 7" xfId="17849" xr:uid="{00000000-0005-0000-0000-00009D600000}"/>
    <cellStyle name="Migliaia 5 3 3 8" xfId="23151" xr:uid="{00000000-0005-0000-0000-00009E600000}"/>
    <cellStyle name="Migliaia 5 3 4" xfId="4302" xr:uid="{00000000-0005-0000-0000-00009F600000}"/>
    <cellStyle name="Migliaia 5 3 4 2" xfId="12290" xr:uid="{00000000-0005-0000-0000-0000A0600000}"/>
    <cellStyle name="Migliaia 5 3 4 3" xfId="12291" xr:uid="{00000000-0005-0000-0000-0000A1600000}"/>
    <cellStyle name="Migliaia 5 3 4 3 2" xfId="15767" xr:uid="{00000000-0005-0000-0000-0000A2600000}"/>
    <cellStyle name="Migliaia 5 3 4 3 2 2" xfId="21113" xr:uid="{00000000-0005-0000-0000-0000A3600000}"/>
    <cellStyle name="Migliaia 5 3 4 3 2 3" xfId="26415" xr:uid="{00000000-0005-0000-0000-0000A4600000}"/>
    <cellStyle name="Migliaia 5 3 4 3 3" xfId="18462" xr:uid="{00000000-0005-0000-0000-0000A5600000}"/>
    <cellStyle name="Migliaia 5 3 4 3 4" xfId="23764" xr:uid="{00000000-0005-0000-0000-0000A6600000}"/>
    <cellStyle name="Migliaia 5 3 4 4" xfId="14687" xr:uid="{00000000-0005-0000-0000-0000A7600000}"/>
    <cellStyle name="Migliaia 5 3 4 4 2" xfId="20505" xr:uid="{00000000-0005-0000-0000-0000A8600000}"/>
    <cellStyle name="Migliaia 5 3 4 4 3" xfId="25807" xr:uid="{00000000-0005-0000-0000-0000A9600000}"/>
    <cellStyle name="Migliaia 5 3 4 5" xfId="17854" xr:uid="{00000000-0005-0000-0000-0000AA600000}"/>
    <cellStyle name="Migliaia 5 3 4 6" xfId="23156" xr:uid="{00000000-0005-0000-0000-0000AB600000}"/>
    <cellStyle name="Migliaia 5 3 5" xfId="4303" xr:uid="{00000000-0005-0000-0000-0000AC600000}"/>
    <cellStyle name="Migliaia 5 3 5 2" xfId="12292" xr:uid="{00000000-0005-0000-0000-0000AD600000}"/>
    <cellStyle name="Migliaia 5 3 5 2 2" xfId="15768" xr:uid="{00000000-0005-0000-0000-0000AE600000}"/>
    <cellStyle name="Migliaia 5 3 5 2 2 2" xfId="21114" xr:uid="{00000000-0005-0000-0000-0000AF600000}"/>
    <cellStyle name="Migliaia 5 3 5 2 2 3" xfId="26416" xr:uid="{00000000-0005-0000-0000-0000B0600000}"/>
    <cellStyle name="Migliaia 5 3 5 2 3" xfId="18463" xr:uid="{00000000-0005-0000-0000-0000B1600000}"/>
    <cellStyle name="Migliaia 5 3 5 2 4" xfId="23765" xr:uid="{00000000-0005-0000-0000-0000B2600000}"/>
    <cellStyle name="Migliaia 5 3 5 3" xfId="14688" xr:uid="{00000000-0005-0000-0000-0000B3600000}"/>
    <cellStyle name="Migliaia 5 3 5 3 2" xfId="20506" xr:uid="{00000000-0005-0000-0000-0000B4600000}"/>
    <cellStyle name="Migliaia 5 3 5 3 3" xfId="25808" xr:uid="{00000000-0005-0000-0000-0000B5600000}"/>
    <cellStyle name="Migliaia 5 3 5 4" xfId="17855" xr:uid="{00000000-0005-0000-0000-0000B6600000}"/>
    <cellStyle name="Migliaia 5 3 5 5" xfId="23157" xr:uid="{00000000-0005-0000-0000-0000B7600000}"/>
    <cellStyle name="Migliaia 5 3 6" xfId="4304" xr:uid="{00000000-0005-0000-0000-0000B8600000}"/>
    <cellStyle name="Migliaia 5 3 6 2" xfId="14689" xr:uid="{00000000-0005-0000-0000-0000B9600000}"/>
    <cellStyle name="Migliaia 5 3 6 2 2" xfId="20507" xr:uid="{00000000-0005-0000-0000-0000BA600000}"/>
    <cellStyle name="Migliaia 5 3 6 2 3" xfId="25809" xr:uid="{00000000-0005-0000-0000-0000BB600000}"/>
    <cellStyle name="Migliaia 5 3 6 3" xfId="17856" xr:uid="{00000000-0005-0000-0000-0000BC600000}"/>
    <cellStyle name="Migliaia 5 3 6 4" xfId="23158" xr:uid="{00000000-0005-0000-0000-0000BD600000}"/>
    <cellStyle name="Migliaia 5 3 7" xfId="4305" xr:uid="{00000000-0005-0000-0000-0000BE600000}"/>
    <cellStyle name="Migliaia 5 3 7 2" xfId="14690" xr:uid="{00000000-0005-0000-0000-0000BF600000}"/>
    <cellStyle name="Migliaia 5 3 7 2 2" xfId="20508" xr:uid="{00000000-0005-0000-0000-0000C0600000}"/>
    <cellStyle name="Migliaia 5 3 7 2 3" xfId="25810" xr:uid="{00000000-0005-0000-0000-0000C1600000}"/>
    <cellStyle name="Migliaia 5 3 7 3" xfId="17857" xr:uid="{00000000-0005-0000-0000-0000C2600000}"/>
    <cellStyle name="Migliaia 5 3 7 4" xfId="23159" xr:uid="{00000000-0005-0000-0000-0000C3600000}"/>
    <cellStyle name="Migliaia 5 3 8" xfId="4306" xr:uid="{00000000-0005-0000-0000-0000C4600000}"/>
    <cellStyle name="Migliaia 5 3 8 2" xfId="14691" xr:uid="{00000000-0005-0000-0000-0000C5600000}"/>
    <cellStyle name="Migliaia 5 3 8 2 2" xfId="20509" xr:uid="{00000000-0005-0000-0000-0000C6600000}"/>
    <cellStyle name="Migliaia 5 3 8 2 3" xfId="25811" xr:uid="{00000000-0005-0000-0000-0000C7600000}"/>
    <cellStyle name="Migliaia 5 3 8 3" xfId="17858" xr:uid="{00000000-0005-0000-0000-0000C8600000}"/>
    <cellStyle name="Migliaia 5 3 8 4" xfId="23160" xr:uid="{00000000-0005-0000-0000-0000C9600000}"/>
    <cellStyle name="Migliaia 5 4" xfId="4307" xr:uid="{00000000-0005-0000-0000-0000CA600000}"/>
    <cellStyle name="Migliaia 5 4 2" xfId="4308" xr:uid="{00000000-0005-0000-0000-0000CB600000}"/>
    <cellStyle name="Migliaia 5 4 2 2" xfId="4309" xr:uid="{00000000-0005-0000-0000-0000CC600000}"/>
    <cellStyle name="Migliaia 5 4 2 2 2" xfId="14692" xr:uid="{00000000-0005-0000-0000-0000CD600000}"/>
    <cellStyle name="Migliaia 5 4 2 2 2 2" xfId="20510" xr:uid="{00000000-0005-0000-0000-0000CE600000}"/>
    <cellStyle name="Migliaia 5 4 2 2 2 3" xfId="25812" xr:uid="{00000000-0005-0000-0000-0000CF600000}"/>
    <cellStyle name="Migliaia 5 4 2 2 3" xfId="17859" xr:uid="{00000000-0005-0000-0000-0000D0600000}"/>
    <cellStyle name="Migliaia 5 4 2 2 4" xfId="23161" xr:uid="{00000000-0005-0000-0000-0000D1600000}"/>
    <cellStyle name="Migliaia 5 4 2 3" xfId="4310" xr:uid="{00000000-0005-0000-0000-0000D2600000}"/>
    <cellStyle name="Migliaia 5 4 2 3 2" xfId="14693" xr:uid="{00000000-0005-0000-0000-0000D3600000}"/>
    <cellStyle name="Migliaia 5 4 2 3 2 2" xfId="20511" xr:uid="{00000000-0005-0000-0000-0000D4600000}"/>
    <cellStyle name="Migliaia 5 4 2 3 2 3" xfId="25813" xr:uid="{00000000-0005-0000-0000-0000D5600000}"/>
    <cellStyle name="Migliaia 5 4 2 3 3" xfId="17860" xr:uid="{00000000-0005-0000-0000-0000D6600000}"/>
    <cellStyle name="Migliaia 5 4 2 3 4" xfId="23162" xr:uid="{00000000-0005-0000-0000-0000D7600000}"/>
    <cellStyle name="Migliaia 5 4 3" xfId="4311" xr:uid="{00000000-0005-0000-0000-0000D8600000}"/>
    <cellStyle name="Migliaia 5 4 3 2" xfId="14694" xr:uid="{00000000-0005-0000-0000-0000D9600000}"/>
    <cellStyle name="Migliaia 5 4 3 2 2" xfId="20512" xr:uid="{00000000-0005-0000-0000-0000DA600000}"/>
    <cellStyle name="Migliaia 5 4 3 2 3" xfId="25814" xr:uid="{00000000-0005-0000-0000-0000DB600000}"/>
    <cellStyle name="Migliaia 5 4 3 3" xfId="17861" xr:uid="{00000000-0005-0000-0000-0000DC600000}"/>
    <cellStyle name="Migliaia 5 4 3 4" xfId="23163" xr:uid="{00000000-0005-0000-0000-0000DD600000}"/>
    <cellStyle name="Migliaia 5 4 4" xfId="4312" xr:uid="{00000000-0005-0000-0000-0000DE600000}"/>
    <cellStyle name="Migliaia 5 4 4 2" xfId="14695" xr:uid="{00000000-0005-0000-0000-0000DF600000}"/>
    <cellStyle name="Migliaia 5 4 4 2 2" xfId="20513" xr:uid="{00000000-0005-0000-0000-0000E0600000}"/>
    <cellStyle name="Migliaia 5 4 4 2 3" xfId="25815" xr:uid="{00000000-0005-0000-0000-0000E1600000}"/>
    <cellStyle name="Migliaia 5 4 4 3" xfId="17862" xr:uid="{00000000-0005-0000-0000-0000E2600000}"/>
    <cellStyle name="Migliaia 5 4 4 4" xfId="23164" xr:uid="{00000000-0005-0000-0000-0000E3600000}"/>
    <cellStyle name="Migliaia 5 4 5" xfId="4313" xr:uid="{00000000-0005-0000-0000-0000E4600000}"/>
    <cellStyle name="Migliaia 5 4 5 2" xfId="14696" xr:uid="{00000000-0005-0000-0000-0000E5600000}"/>
    <cellStyle name="Migliaia 5 4 5 2 2" xfId="20514" xr:uid="{00000000-0005-0000-0000-0000E6600000}"/>
    <cellStyle name="Migliaia 5 4 5 2 3" xfId="25816" xr:uid="{00000000-0005-0000-0000-0000E7600000}"/>
    <cellStyle name="Migliaia 5 4 5 3" xfId="17863" xr:uid="{00000000-0005-0000-0000-0000E8600000}"/>
    <cellStyle name="Migliaia 5 4 5 4" xfId="23165" xr:uid="{00000000-0005-0000-0000-0000E9600000}"/>
    <cellStyle name="Migliaia 5 4 6" xfId="4314" xr:uid="{00000000-0005-0000-0000-0000EA600000}"/>
    <cellStyle name="Migliaia 5 4 6 2" xfId="14697" xr:uid="{00000000-0005-0000-0000-0000EB600000}"/>
    <cellStyle name="Migliaia 5 4 6 2 2" xfId="20515" xr:uid="{00000000-0005-0000-0000-0000EC600000}"/>
    <cellStyle name="Migliaia 5 4 6 2 3" xfId="25817" xr:uid="{00000000-0005-0000-0000-0000ED600000}"/>
    <cellStyle name="Migliaia 5 4 6 3" xfId="17864" xr:uid="{00000000-0005-0000-0000-0000EE600000}"/>
    <cellStyle name="Migliaia 5 4 6 4" xfId="23166" xr:uid="{00000000-0005-0000-0000-0000EF600000}"/>
    <cellStyle name="Migliaia 5 4 7" xfId="4315" xr:uid="{00000000-0005-0000-0000-0000F0600000}"/>
    <cellStyle name="Migliaia 5 4 7 2" xfId="14698" xr:uid="{00000000-0005-0000-0000-0000F1600000}"/>
    <cellStyle name="Migliaia 5 4 7 2 2" xfId="20516" xr:uid="{00000000-0005-0000-0000-0000F2600000}"/>
    <cellStyle name="Migliaia 5 4 7 2 3" xfId="25818" xr:uid="{00000000-0005-0000-0000-0000F3600000}"/>
    <cellStyle name="Migliaia 5 4 7 3" xfId="17865" xr:uid="{00000000-0005-0000-0000-0000F4600000}"/>
    <cellStyle name="Migliaia 5 4 7 4" xfId="23167" xr:uid="{00000000-0005-0000-0000-0000F5600000}"/>
    <cellStyle name="Migliaia 5 5" xfId="4316" xr:uid="{00000000-0005-0000-0000-0000F6600000}"/>
    <cellStyle name="Migliaia 5 5 2" xfId="4317" xr:uid="{00000000-0005-0000-0000-0000F7600000}"/>
    <cellStyle name="Migliaia 5 5 2 2" xfId="14699" xr:uid="{00000000-0005-0000-0000-0000F8600000}"/>
    <cellStyle name="Migliaia 5 5 2 2 2" xfId="20517" xr:uid="{00000000-0005-0000-0000-0000F9600000}"/>
    <cellStyle name="Migliaia 5 5 2 2 3" xfId="25819" xr:uid="{00000000-0005-0000-0000-0000FA600000}"/>
    <cellStyle name="Migliaia 5 5 2 3" xfId="17866" xr:uid="{00000000-0005-0000-0000-0000FB600000}"/>
    <cellStyle name="Migliaia 5 5 2 4" xfId="23168" xr:uid="{00000000-0005-0000-0000-0000FC600000}"/>
    <cellStyle name="Migliaia 5 5 3" xfId="4318" xr:uid="{00000000-0005-0000-0000-0000FD600000}"/>
    <cellStyle name="Migliaia 5 5 3 2" xfId="14700" xr:uid="{00000000-0005-0000-0000-0000FE600000}"/>
    <cellStyle name="Migliaia 5 5 3 2 2" xfId="20518" xr:uid="{00000000-0005-0000-0000-0000FF600000}"/>
    <cellStyle name="Migliaia 5 5 3 2 3" xfId="25820" xr:uid="{00000000-0005-0000-0000-000000610000}"/>
    <cellStyle name="Migliaia 5 5 3 3" xfId="17867" xr:uid="{00000000-0005-0000-0000-000001610000}"/>
    <cellStyle name="Migliaia 5 5 3 4" xfId="23169" xr:uid="{00000000-0005-0000-0000-000002610000}"/>
    <cellStyle name="Migliaia 5 5 4" xfId="4319" xr:uid="{00000000-0005-0000-0000-000003610000}"/>
    <cellStyle name="Migliaia 5 5 4 2" xfId="14701" xr:uid="{00000000-0005-0000-0000-000004610000}"/>
    <cellStyle name="Migliaia 5 5 4 2 2" xfId="20519" xr:uid="{00000000-0005-0000-0000-000005610000}"/>
    <cellStyle name="Migliaia 5 5 4 2 3" xfId="25821" xr:uid="{00000000-0005-0000-0000-000006610000}"/>
    <cellStyle name="Migliaia 5 5 4 3" xfId="17868" xr:uid="{00000000-0005-0000-0000-000007610000}"/>
    <cellStyle name="Migliaia 5 5 4 4" xfId="23170" xr:uid="{00000000-0005-0000-0000-000008610000}"/>
    <cellStyle name="Migliaia 5 5 5" xfId="4320" xr:uid="{00000000-0005-0000-0000-000009610000}"/>
    <cellStyle name="Migliaia 5 5 5 2" xfId="14702" xr:uid="{00000000-0005-0000-0000-00000A610000}"/>
    <cellStyle name="Migliaia 5 5 5 2 2" xfId="20520" xr:uid="{00000000-0005-0000-0000-00000B610000}"/>
    <cellStyle name="Migliaia 5 5 5 2 3" xfId="25822" xr:uid="{00000000-0005-0000-0000-00000C610000}"/>
    <cellStyle name="Migliaia 5 5 5 3" xfId="17869" xr:uid="{00000000-0005-0000-0000-00000D610000}"/>
    <cellStyle name="Migliaia 5 5 5 4" xfId="23171" xr:uid="{00000000-0005-0000-0000-00000E610000}"/>
    <cellStyle name="Migliaia 5 5 6" xfId="4321" xr:uid="{00000000-0005-0000-0000-00000F610000}"/>
    <cellStyle name="Migliaia 5 5 6 2" xfId="14703" xr:uid="{00000000-0005-0000-0000-000010610000}"/>
    <cellStyle name="Migliaia 5 5 6 2 2" xfId="20521" xr:uid="{00000000-0005-0000-0000-000011610000}"/>
    <cellStyle name="Migliaia 5 5 6 2 3" xfId="25823" xr:uid="{00000000-0005-0000-0000-000012610000}"/>
    <cellStyle name="Migliaia 5 5 6 3" xfId="17870" xr:uid="{00000000-0005-0000-0000-000013610000}"/>
    <cellStyle name="Migliaia 5 5 6 4" xfId="23172" xr:uid="{00000000-0005-0000-0000-000014610000}"/>
    <cellStyle name="Migliaia 5 6" xfId="4322" xr:uid="{00000000-0005-0000-0000-000015610000}"/>
    <cellStyle name="Migliaia 5 6 2" xfId="12293" xr:uid="{00000000-0005-0000-0000-000016610000}"/>
    <cellStyle name="Migliaia 5 6 3" xfId="12294" xr:uid="{00000000-0005-0000-0000-000017610000}"/>
    <cellStyle name="Migliaia 5 6 3 2" xfId="15769" xr:uid="{00000000-0005-0000-0000-000018610000}"/>
    <cellStyle name="Migliaia 5 6 3 2 2" xfId="21115" xr:uid="{00000000-0005-0000-0000-000019610000}"/>
    <cellStyle name="Migliaia 5 6 3 2 3" xfId="26417" xr:uid="{00000000-0005-0000-0000-00001A610000}"/>
    <cellStyle name="Migliaia 5 6 3 3" xfId="18464" xr:uid="{00000000-0005-0000-0000-00001B610000}"/>
    <cellStyle name="Migliaia 5 6 3 4" xfId="23766" xr:uid="{00000000-0005-0000-0000-00001C610000}"/>
    <cellStyle name="Migliaia 5 6 4" xfId="14704" xr:uid="{00000000-0005-0000-0000-00001D610000}"/>
    <cellStyle name="Migliaia 5 6 4 2" xfId="20522" xr:uid="{00000000-0005-0000-0000-00001E610000}"/>
    <cellStyle name="Migliaia 5 6 4 3" xfId="25824" xr:uid="{00000000-0005-0000-0000-00001F610000}"/>
    <cellStyle name="Migliaia 5 6 5" xfId="17871" xr:uid="{00000000-0005-0000-0000-000020610000}"/>
    <cellStyle name="Migliaia 5 6 6" xfId="23173" xr:uid="{00000000-0005-0000-0000-000021610000}"/>
    <cellStyle name="Migliaia 5 7" xfId="4323" xr:uid="{00000000-0005-0000-0000-000022610000}"/>
    <cellStyle name="Migliaia 5 7 2" xfId="12295" xr:uid="{00000000-0005-0000-0000-000023610000}"/>
    <cellStyle name="Migliaia 5 7 2 2" xfId="15770" xr:uid="{00000000-0005-0000-0000-000024610000}"/>
    <cellStyle name="Migliaia 5 7 2 2 2" xfId="21116" xr:uid="{00000000-0005-0000-0000-000025610000}"/>
    <cellStyle name="Migliaia 5 7 2 2 3" xfId="26418" xr:uid="{00000000-0005-0000-0000-000026610000}"/>
    <cellStyle name="Migliaia 5 7 2 3" xfId="18465" xr:uid="{00000000-0005-0000-0000-000027610000}"/>
    <cellStyle name="Migliaia 5 7 2 4" xfId="23767" xr:uid="{00000000-0005-0000-0000-000028610000}"/>
    <cellStyle name="Migliaia 5 7 3" xfId="14705" xr:uid="{00000000-0005-0000-0000-000029610000}"/>
    <cellStyle name="Migliaia 5 7 3 2" xfId="20523" xr:uid="{00000000-0005-0000-0000-00002A610000}"/>
    <cellStyle name="Migliaia 5 7 3 3" xfId="25825" xr:uid="{00000000-0005-0000-0000-00002B610000}"/>
    <cellStyle name="Migliaia 5 7 4" xfId="17872" xr:uid="{00000000-0005-0000-0000-00002C610000}"/>
    <cellStyle name="Migliaia 5 7 5" xfId="23174" xr:uid="{00000000-0005-0000-0000-00002D610000}"/>
    <cellStyle name="Migliaia 5 8" xfId="4324" xr:uid="{00000000-0005-0000-0000-00002E610000}"/>
    <cellStyle name="Migliaia 5 8 2" xfId="12296" xr:uid="{00000000-0005-0000-0000-00002F610000}"/>
    <cellStyle name="Migliaia 5 8 2 2" xfId="15771" xr:uid="{00000000-0005-0000-0000-000030610000}"/>
    <cellStyle name="Migliaia 5 8 2 2 2" xfId="21117" xr:uid="{00000000-0005-0000-0000-000031610000}"/>
    <cellStyle name="Migliaia 5 8 2 2 3" xfId="26419" xr:uid="{00000000-0005-0000-0000-000032610000}"/>
    <cellStyle name="Migliaia 5 8 2 3" xfId="18466" xr:uid="{00000000-0005-0000-0000-000033610000}"/>
    <cellStyle name="Migliaia 5 8 2 4" xfId="23768" xr:uid="{00000000-0005-0000-0000-000034610000}"/>
    <cellStyle name="Migliaia 5 8 3" xfId="14706" xr:uid="{00000000-0005-0000-0000-000035610000}"/>
    <cellStyle name="Migliaia 5 8 3 2" xfId="20524" xr:uid="{00000000-0005-0000-0000-000036610000}"/>
    <cellStyle name="Migliaia 5 8 3 3" xfId="25826" xr:uid="{00000000-0005-0000-0000-000037610000}"/>
    <cellStyle name="Migliaia 5 8 4" xfId="17873" xr:uid="{00000000-0005-0000-0000-000038610000}"/>
    <cellStyle name="Migliaia 5 8 5" xfId="23175" xr:uid="{00000000-0005-0000-0000-000039610000}"/>
    <cellStyle name="Migliaia 5 9" xfId="4325" xr:uid="{00000000-0005-0000-0000-00003A610000}"/>
    <cellStyle name="Migliaia 5 9 2" xfId="14707" xr:uid="{00000000-0005-0000-0000-00003B610000}"/>
    <cellStyle name="Migliaia 5 9 2 2" xfId="20525" xr:uid="{00000000-0005-0000-0000-00003C610000}"/>
    <cellStyle name="Migliaia 5 9 2 3" xfId="25827" xr:uid="{00000000-0005-0000-0000-00003D610000}"/>
    <cellStyle name="Migliaia 5 9 3" xfId="17874" xr:uid="{00000000-0005-0000-0000-00003E610000}"/>
    <cellStyle name="Migliaia 5 9 4" xfId="23176" xr:uid="{00000000-0005-0000-0000-00003F610000}"/>
    <cellStyle name="Migliaia 50" xfId="337" xr:uid="{00000000-0005-0000-0000-000040610000}"/>
    <cellStyle name="Migliaia 50 10" xfId="14708" xr:uid="{00000000-0005-0000-0000-000041610000}"/>
    <cellStyle name="Migliaia 50 10 2" xfId="20526" xr:uid="{00000000-0005-0000-0000-000042610000}"/>
    <cellStyle name="Migliaia 50 10 3" xfId="25828" xr:uid="{00000000-0005-0000-0000-000043610000}"/>
    <cellStyle name="Migliaia 50 11" xfId="17875" xr:uid="{00000000-0005-0000-0000-000044610000}"/>
    <cellStyle name="Migliaia 50 12" xfId="23177" xr:uid="{00000000-0005-0000-0000-000045610000}"/>
    <cellStyle name="Migliaia 50 13" xfId="4326" xr:uid="{00000000-0005-0000-0000-000046610000}"/>
    <cellStyle name="Migliaia 50 2" xfId="338" xr:uid="{00000000-0005-0000-0000-000047610000}"/>
    <cellStyle name="Migliaia 50 2 2" xfId="4328" xr:uid="{00000000-0005-0000-0000-000048610000}"/>
    <cellStyle name="Migliaia 50 2 2 2" xfId="4329" xr:uid="{00000000-0005-0000-0000-000049610000}"/>
    <cellStyle name="Migliaia 50 2 2 2 2" xfId="14709" xr:uid="{00000000-0005-0000-0000-00004A610000}"/>
    <cellStyle name="Migliaia 50 2 2 2 2 2" xfId="20527" xr:uid="{00000000-0005-0000-0000-00004B610000}"/>
    <cellStyle name="Migliaia 50 2 2 2 2 3" xfId="25829" xr:uid="{00000000-0005-0000-0000-00004C610000}"/>
    <cellStyle name="Migliaia 50 2 2 2 3" xfId="17876" xr:uid="{00000000-0005-0000-0000-00004D610000}"/>
    <cellStyle name="Migliaia 50 2 2 2 4" xfId="23178" xr:uid="{00000000-0005-0000-0000-00004E610000}"/>
    <cellStyle name="Migliaia 50 2 2 3" xfId="12297" xr:uid="{00000000-0005-0000-0000-00004F610000}"/>
    <cellStyle name="Migliaia 50 2 2 3 2" xfId="15772" xr:uid="{00000000-0005-0000-0000-000050610000}"/>
    <cellStyle name="Migliaia 50 2 2 3 2 2" xfId="21118" xr:uid="{00000000-0005-0000-0000-000051610000}"/>
    <cellStyle name="Migliaia 50 2 2 3 2 3" xfId="26420" xr:uid="{00000000-0005-0000-0000-000052610000}"/>
    <cellStyle name="Migliaia 50 2 2 3 3" xfId="18467" xr:uid="{00000000-0005-0000-0000-000053610000}"/>
    <cellStyle name="Migliaia 50 2 2 3 4" xfId="23769" xr:uid="{00000000-0005-0000-0000-000054610000}"/>
    <cellStyle name="Migliaia 50 2 3" xfId="4330" xr:uid="{00000000-0005-0000-0000-000055610000}"/>
    <cellStyle name="Migliaia 50 2 3 2" xfId="12298" xr:uid="{00000000-0005-0000-0000-000056610000}"/>
    <cellStyle name="Migliaia 50 2 3 2 2" xfId="15773" xr:uid="{00000000-0005-0000-0000-000057610000}"/>
    <cellStyle name="Migliaia 50 2 3 2 2 2" xfId="21119" xr:uid="{00000000-0005-0000-0000-000058610000}"/>
    <cellStyle name="Migliaia 50 2 3 2 2 3" xfId="26421" xr:uid="{00000000-0005-0000-0000-000059610000}"/>
    <cellStyle name="Migliaia 50 2 3 2 3" xfId="18468" xr:uid="{00000000-0005-0000-0000-00005A610000}"/>
    <cellStyle name="Migliaia 50 2 3 2 4" xfId="23770" xr:uid="{00000000-0005-0000-0000-00005B610000}"/>
    <cellStyle name="Migliaia 50 2 3 3" xfId="14710" xr:uid="{00000000-0005-0000-0000-00005C610000}"/>
    <cellStyle name="Migliaia 50 2 3 3 2" xfId="20528" xr:uid="{00000000-0005-0000-0000-00005D610000}"/>
    <cellStyle name="Migliaia 50 2 3 3 3" xfId="25830" xr:uid="{00000000-0005-0000-0000-00005E610000}"/>
    <cellStyle name="Migliaia 50 2 3 4" xfId="17877" xr:uid="{00000000-0005-0000-0000-00005F610000}"/>
    <cellStyle name="Migliaia 50 2 3 5" xfId="23179" xr:uid="{00000000-0005-0000-0000-000060610000}"/>
    <cellStyle name="Migliaia 50 2 4" xfId="4331" xr:uid="{00000000-0005-0000-0000-000061610000}"/>
    <cellStyle name="Migliaia 50 2 4 2" xfId="14711" xr:uid="{00000000-0005-0000-0000-000062610000}"/>
    <cellStyle name="Migliaia 50 2 4 2 2" xfId="20529" xr:uid="{00000000-0005-0000-0000-000063610000}"/>
    <cellStyle name="Migliaia 50 2 4 2 3" xfId="25831" xr:uid="{00000000-0005-0000-0000-000064610000}"/>
    <cellStyle name="Migliaia 50 2 4 3" xfId="17878" xr:uid="{00000000-0005-0000-0000-000065610000}"/>
    <cellStyle name="Migliaia 50 2 4 4" xfId="23180" xr:uid="{00000000-0005-0000-0000-000066610000}"/>
    <cellStyle name="Migliaia 50 2 5" xfId="4332" xr:uid="{00000000-0005-0000-0000-000067610000}"/>
    <cellStyle name="Migliaia 50 2 5 2" xfId="14712" xr:uid="{00000000-0005-0000-0000-000068610000}"/>
    <cellStyle name="Migliaia 50 2 5 2 2" xfId="20530" xr:uid="{00000000-0005-0000-0000-000069610000}"/>
    <cellStyle name="Migliaia 50 2 5 2 3" xfId="25832" xr:uid="{00000000-0005-0000-0000-00006A610000}"/>
    <cellStyle name="Migliaia 50 2 5 3" xfId="17879" xr:uid="{00000000-0005-0000-0000-00006B610000}"/>
    <cellStyle name="Migliaia 50 2 5 4" xfId="23181" xr:uid="{00000000-0005-0000-0000-00006C610000}"/>
    <cellStyle name="Migliaia 50 2 6" xfId="4333" xr:uid="{00000000-0005-0000-0000-00006D610000}"/>
    <cellStyle name="Migliaia 50 2 6 2" xfId="14713" xr:uid="{00000000-0005-0000-0000-00006E610000}"/>
    <cellStyle name="Migliaia 50 2 6 2 2" xfId="20531" xr:uid="{00000000-0005-0000-0000-00006F610000}"/>
    <cellStyle name="Migliaia 50 2 6 2 3" xfId="25833" xr:uid="{00000000-0005-0000-0000-000070610000}"/>
    <cellStyle name="Migliaia 50 2 6 3" xfId="17880" xr:uid="{00000000-0005-0000-0000-000071610000}"/>
    <cellStyle name="Migliaia 50 2 6 4" xfId="23182" xr:uid="{00000000-0005-0000-0000-000072610000}"/>
    <cellStyle name="Migliaia 50 2 7" xfId="4327" xr:uid="{00000000-0005-0000-0000-000073610000}"/>
    <cellStyle name="Migliaia 50 3" xfId="4334" xr:uid="{00000000-0005-0000-0000-000074610000}"/>
    <cellStyle name="Migliaia 50 3 2" xfId="4335" xr:uid="{00000000-0005-0000-0000-000075610000}"/>
    <cellStyle name="Migliaia 50 3 2 2" xfId="4336" xr:uid="{00000000-0005-0000-0000-000076610000}"/>
    <cellStyle name="Migliaia 50 3 2 2 2" xfId="4337" xr:uid="{00000000-0005-0000-0000-000077610000}"/>
    <cellStyle name="Migliaia 50 3 2 2 2 2" xfId="14714" xr:uid="{00000000-0005-0000-0000-000078610000}"/>
    <cellStyle name="Migliaia 50 3 2 2 2 2 2" xfId="20532" xr:uid="{00000000-0005-0000-0000-000079610000}"/>
    <cellStyle name="Migliaia 50 3 2 2 2 2 3" xfId="25834" xr:uid="{00000000-0005-0000-0000-00007A610000}"/>
    <cellStyle name="Migliaia 50 3 2 2 2 3" xfId="17881" xr:uid="{00000000-0005-0000-0000-00007B610000}"/>
    <cellStyle name="Migliaia 50 3 2 2 2 4" xfId="23183" xr:uid="{00000000-0005-0000-0000-00007C610000}"/>
    <cellStyle name="Migliaia 50 3 2 3" xfId="4338" xr:uid="{00000000-0005-0000-0000-00007D610000}"/>
    <cellStyle name="Migliaia 50 3 2 3 2" xfId="14715" xr:uid="{00000000-0005-0000-0000-00007E610000}"/>
    <cellStyle name="Migliaia 50 3 2 3 2 2" xfId="20533" xr:uid="{00000000-0005-0000-0000-00007F610000}"/>
    <cellStyle name="Migliaia 50 3 2 3 2 3" xfId="25835" xr:uid="{00000000-0005-0000-0000-000080610000}"/>
    <cellStyle name="Migliaia 50 3 2 3 3" xfId="17882" xr:uid="{00000000-0005-0000-0000-000081610000}"/>
    <cellStyle name="Migliaia 50 3 2 3 4" xfId="23184" xr:uid="{00000000-0005-0000-0000-000082610000}"/>
    <cellStyle name="Migliaia 50 3 2 4" xfId="4339" xr:uid="{00000000-0005-0000-0000-000083610000}"/>
    <cellStyle name="Migliaia 50 3 2 4 2" xfId="14716" xr:uid="{00000000-0005-0000-0000-000084610000}"/>
    <cellStyle name="Migliaia 50 3 2 4 2 2" xfId="20534" xr:uid="{00000000-0005-0000-0000-000085610000}"/>
    <cellStyle name="Migliaia 50 3 2 4 2 3" xfId="25836" xr:uid="{00000000-0005-0000-0000-000086610000}"/>
    <cellStyle name="Migliaia 50 3 2 4 3" xfId="17883" xr:uid="{00000000-0005-0000-0000-000087610000}"/>
    <cellStyle name="Migliaia 50 3 2 4 4" xfId="23185" xr:uid="{00000000-0005-0000-0000-000088610000}"/>
    <cellStyle name="Migliaia 50 3 2 5" xfId="4340" xr:uid="{00000000-0005-0000-0000-000089610000}"/>
    <cellStyle name="Migliaia 50 3 2 5 2" xfId="14717" xr:uid="{00000000-0005-0000-0000-00008A610000}"/>
    <cellStyle name="Migliaia 50 3 2 5 2 2" xfId="20535" xr:uid="{00000000-0005-0000-0000-00008B610000}"/>
    <cellStyle name="Migliaia 50 3 2 5 2 3" xfId="25837" xr:uid="{00000000-0005-0000-0000-00008C610000}"/>
    <cellStyle name="Migliaia 50 3 2 5 3" xfId="17884" xr:uid="{00000000-0005-0000-0000-00008D610000}"/>
    <cellStyle name="Migliaia 50 3 2 5 4" xfId="23186" xr:uid="{00000000-0005-0000-0000-00008E610000}"/>
    <cellStyle name="Migliaia 50 3 2 6" xfId="4341" xr:uid="{00000000-0005-0000-0000-00008F610000}"/>
    <cellStyle name="Migliaia 50 3 2 6 2" xfId="14718" xr:uid="{00000000-0005-0000-0000-000090610000}"/>
    <cellStyle name="Migliaia 50 3 2 6 2 2" xfId="20536" xr:uid="{00000000-0005-0000-0000-000091610000}"/>
    <cellStyle name="Migliaia 50 3 2 6 2 3" xfId="25838" xr:uid="{00000000-0005-0000-0000-000092610000}"/>
    <cellStyle name="Migliaia 50 3 2 6 3" xfId="17885" xr:uid="{00000000-0005-0000-0000-000093610000}"/>
    <cellStyle name="Migliaia 50 3 2 6 4" xfId="23187" xr:uid="{00000000-0005-0000-0000-000094610000}"/>
    <cellStyle name="Migliaia 50 3 3" xfId="4342" xr:uid="{00000000-0005-0000-0000-000095610000}"/>
    <cellStyle name="Migliaia 50 3 3 2" xfId="4343" xr:uid="{00000000-0005-0000-0000-000096610000}"/>
    <cellStyle name="Migliaia 50 3 3 2 2" xfId="14720" xr:uid="{00000000-0005-0000-0000-000097610000}"/>
    <cellStyle name="Migliaia 50 3 3 2 2 2" xfId="20538" xr:uid="{00000000-0005-0000-0000-000098610000}"/>
    <cellStyle name="Migliaia 50 3 3 2 2 3" xfId="25840" xr:uid="{00000000-0005-0000-0000-000099610000}"/>
    <cellStyle name="Migliaia 50 3 3 2 3" xfId="17887" xr:uid="{00000000-0005-0000-0000-00009A610000}"/>
    <cellStyle name="Migliaia 50 3 3 2 4" xfId="23189" xr:uid="{00000000-0005-0000-0000-00009B610000}"/>
    <cellStyle name="Migliaia 50 3 3 3" xfId="4344" xr:uid="{00000000-0005-0000-0000-00009C610000}"/>
    <cellStyle name="Migliaia 50 3 3 3 2" xfId="14721" xr:uid="{00000000-0005-0000-0000-00009D610000}"/>
    <cellStyle name="Migliaia 50 3 3 3 2 2" xfId="20539" xr:uid="{00000000-0005-0000-0000-00009E610000}"/>
    <cellStyle name="Migliaia 50 3 3 3 2 3" xfId="25841" xr:uid="{00000000-0005-0000-0000-00009F610000}"/>
    <cellStyle name="Migliaia 50 3 3 3 3" xfId="17888" xr:uid="{00000000-0005-0000-0000-0000A0610000}"/>
    <cellStyle name="Migliaia 50 3 3 3 4" xfId="23190" xr:uid="{00000000-0005-0000-0000-0000A1610000}"/>
    <cellStyle name="Migliaia 50 3 3 4" xfId="4345" xr:uid="{00000000-0005-0000-0000-0000A2610000}"/>
    <cellStyle name="Migliaia 50 3 3 4 2" xfId="14722" xr:uid="{00000000-0005-0000-0000-0000A3610000}"/>
    <cellStyle name="Migliaia 50 3 3 4 2 2" xfId="20540" xr:uid="{00000000-0005-0000-0000-0000A4610000}"/>
    <cellStyle name="Migliaia 50 3 3 4 2 3" xfId="25842" xr:uid="{00000000-0005-0000-0000-0000A5610000}"/>
    <cellStyle name="Migliaia 50 3 3 4 3" xfId="17889" xr:uid="{00000000-0005-0000-0000-0000A6610000}"/>
    <cellStyle name="Migliaia 50 3 3 4 4" xfId="23191" xr:uid="{00000000-0005-0000-0000-0000A7610000}"/>
    <cellStyle name="Migliaia 50 3 3 5" xfId="4346" xr:uid="{00000000-0005-0000-0000-0000A8610000}"/>
    <cellStyle name="Migliaia 50 3 3 5 2" xfId="14723" xr:uid="{00000000-0005-0000-0000-0000A9610000}"/>
    <cellStyle name="Migliaia 50 3 3 5 2 2" xfId="20541" xr:uid="{00000000-0005-0000-0000-0000AA610000}"/>
    <cellStyle name="Migliaia 50 3 3 5 2 3" xfId="25843" xr:uid="{00000000-0005-0000-0000-0000AB610000}"/>
    <cellStyle name="Migliaia 50 3 3 5 3" xfId="17890" xr:uid="{00000000-0005-0000-0000-0000AC610000}"/>
    <cellStyle name="Migliaia 50 3 3 5 4" xfId="23192" xr:uid="{00000000-0005-0000-0000-0000AD610000}"/>
    <cellStyle name="Migliaia 50 3 3 6" xfId="14719" xr:uid="{00000000-0005-0000-0000-0000AE610000}"/>
    <cellStyle name="Migliaia 50 3 3 6 2" xfId="20537" xr:uid="{00000000-0005-0000-0000-0000AF610000}"/>
    <cellStyle name="Migliaia 50 3 3 6 3" xfId="25839" xr:uid="{00000000-0005-0000-0000-0000B0610000}"/>
    <cellStyle name="Migliaia 50 3 3 7" xfId="17886" xr:uid="{00000000-0005-0000-0000-0000B1610000}"/>
    <cellStyle name="Migliaia 50 3 3 8" xfId="23188" xr:uid="{00000000-0005-0000-0000-0000B2610000}"/>
    <cellStyle name="Migliaia 50 3 4" xfId="4347" xr:uid="{00000000-0005-0000-0000-0000B3610000}"/>
    <cellStyle name="Migliaia 50 3 4 2" xfId="12299" xr:uid="{00000000-0005-0000-0000-0000B4610000}"/>
    <cellStyle name="Migliaia 50 3 4 3" xfId="12300" xr:uid="{00000000-0005-0000-0000-0000B5610000}"/>
    <cellStyle name="Migliaia 50 3 4 3 2" xfId="15774" xr:uid="{00000000-0005-0000-0000-0000B6610000}"/>
    <cellStyle name="Migliaia 50 3 4 3 2 2" xfId="21120" xr:uid="{00000000-0005-0000-0000-0000B7610000}"/>
    <cellStyle name="Migliaia 50 3 4 3 2 3" xfId="26422" xr:uid="{00000000-0005-0000-0000-0000B8610000}"/>
    <cellStyle name="Migliaia 50 3 4 3 3" xfId="18469" xr:uid="{00000000-0005-0000-0000-0000B9610000}"/>
    <cellStyle name="Migliaia 50 3 4 3 4" xfId="23771" xr:uid="{00000000-0005-0000-0000-0000BA610000}"/>
    <cellStyle name="Migliaia 50 3 4 4" xfId="14724" xr:uid="{00000000-0005-0000-0000-0000BB610000}"/>
    <cellStyle name="Migliaia 50 3 4 4 2" xfId="20542" xr:uid="{00000000-0005-0000-0000-0000BC610000}"/>
    <cellStyle name="Migliaia 50 3 4 4 3" xfId="25844" xr:uid="{00000000-0005-0000-0000-0000BD610000}"/>
    <cellStyle name="Migliaia 50 3 4 5" xfId="17891" xr:uid="{00000000-0005-0000-0000-0000BE610000}"/>
    <cellStyle name="Migliaia 50 3 4 6" xfId="23193" xr:uid="{00000000-0005-0000-0000-0000BF610000}"/>
    <cellStyle name="Migliaia 50 3 5" xfId="4348" xr:uid="{00000000-0005-0000-0000-0000C0610000}"/>
    <cellStyle name="Migliaia 50 3 5 2" xfId="12301" xr:uid="{00000000-0005-0000-0000-0000C1610000}"/>
    <cellStyle name="Migliaia 50 3 5 2 2" xfId="15775" xr:uid="{00000000-0005-0000-0000-0000C2610000}"/>
    <cellStyle name="Migliaia 50 3 5 2 2 2" xfId="21121" xr:uid="{00000000-0005-0000-0000-0000C3610000}"/>
    <cellStyle name="Migliaia 50 3 5 2 2 3" xfId="26423" xr:uid="{00000000-0005-0000-0000-0000C4610000}"/>
    <cellStyle name="Migliaia 50 3 5 2 3" xfId="18470" xr:uid="{00000000-0005-0000-0000-0000C5610000}"/>
    <cellStyle name="Migliaia 50 3 5 2 4" xfId="23772" xr:uid="{00000000-0005-0000-0000-0000C6610000}"/>
    <cellStyle name="Migliaia 50 3 5 3" xfId="14725" xr:uid="{00000000-0005-0000-0000-0000C7610000}"/>
    <cellStyle name="Migliaia 50 3 5 3 2" xfId="20543" xr:uid="{00000000-0005-0000-0000-0000C8610000}"/>
    <cellStyle name="Migliaia 50 3 5 3 3" xfId="25845" xr:uid="{00000000-0005-0000-0000-0000C9610000}"/>
    <cellStyle name="Migliaia 50 3 5 4" xfId="17892" xr:uid="{00000000-0005-0000-0000-0000CA610000}"/>
    <cellStyle name="Migliaia 50 3 5 5" xfId="23194" xr:uid="{00000000-0005-0000-0000-0000CB610000}"/>
    <cellStyle name="Migliaia 50 3 6" xfId="4349" xr:uid="{00000000-0005-0000-0000-0000CC610000}"/>
    <cellStyle name="Migliaia 50 3 6 2" xfId="14726" xr:uid="{00000000-0005-0000-0000-0000CD610000}"/>
    <cellStyle name="Migliaia 50 3 6 2 2" xfId="20544" xr:uid="{00000000-0005-0000-0000-0000CE610000}"/>
    <cellStyle name="Migliaia 50 3 6 2 3" xfId="25846" xr:uid="{00000000-0005-0000-0000-0000CF610000}"/>
    <cellStyle name="Migliaia 50 3 6 3" xfId="17893" xr:uid="{00000000-0005-0000-0000-0000D0610000}"/>
    <cellStyle name="Migliaia 50 3 6 4" xfId="23195" xr:uid="{00000000-0005-0000-0000-0000D1610000}"/>
    <cellStyle name="Migliaia 50 3 7" xfId="4350" xr:uid="{00000000-0005-0000-0000-0000D2610000}"/>
    <cellStyle name="Migliaia 50 3 7 2" xfId="14727" xr:uid="{00000000-0005-0000-0000-0000D3610000}"/>
    <cellStyle name="Migliaia 50 3 7 2 2" xfId="20545" xr:uid="{00000000-0005-0000-0000-0000D4610000}"/>
    <cellStyle name="Migliaia 50 3 7 2 3" xfId="25847" xr:uid="{00000000-0005-0000-0000-0000D5610000}"/>
    <cellStyle name="Migliaia 50 3 7 3" xfId="17894" xr:uid="{00000000-0005-0000-0000-0000D6610000}"/>
    <cellStyle name="Migliaia 50 3 7 4" xfId="23196" xr:uid="{00000000-0005-0000-0000-0000D7610000}"/>
    <cellStyle name="Migliaia 50 3 8" xfId="4351" xr:uid="{00000000-0005-0000-0000-0000D8610000}"/>
    <cellStyle name="Migliaia 50 3 8 2" xfId="14728" xr:uid="{00000000-0005-0000-0000-0000D9610000}"/>
    <cellStyle name="Migliaia 50 3 8 2 2" xfId="20546" xr:uid="{00000000-0005-0000-0000-0000DA610000}"/>
    <cellStyle name="Migliaia 50 3 8 2 3" xfId="25848" xr:uid="{00000000-0005-0000-0000-0000DB610000}"/>
    <cellStyle name="Migliaia 50 3 8 3" xfId="17895" xr:uid="{00000000-0005-0000-0000-0000DC610000}"/>
    <cellStyle name="Migliaia 50 3 8 4" xfId="23197" xr:uid="{00000000-0005-0000-0000-0000DD610000}"/>
    <cellStyle name="Migliaia 50 4" xfId="4352" xr:uid="{00000000-0005-0000-0000-0000DE610000}"/>
    <cellStyle name="Migliaia 50 4 2" xfId="4353" xr:uid="{00000000-0005-0000-0000-0000DF610000}"/>
    <cellStyle name="Migliaia 50 4 2 2" xfId="4354" xr:uid="{00000000-0005-0000-0000-0000E0610000}"/>
    <cellStyle name="Migliaia 50 4 2 2 2" xfId="14729" xr:uid="{00000000-0005-0000-0000-0000E1610000}"/>
    <cellStyle name="Migliaia 50 4 2 2 2 2" xfId="20547" xr:uid="{00000000-0005-0000-0000-0000E2610000}"/>
    <cellStyle name="Migliaia 50 4 2 2 2 3" xfId="25849" xr:uid="{00000000-0005-0000-0000-0000E3610000}"/>
    <cellStyle name="Migliaia 50 4 2 2 3" xfId="17896" xr:uid="{00000000-0005-0000-0000-0000E4610000}"/>
    <cellStyle name="Migliaia 50 4 2 2 4" xfId="23198" xr:uid="{00000000-0005-0000-0000-0000E5610000}"/>
    <cellStyle name="Migliaia 50 4 2 3" xfId="4355" xr:uid="{00000000-0005-0000-0000-0000E6610000}"/>
    <cellStyle name="Migliaia 50 4 2 3 2" xfId="14730" xr:uid="{00000000-0005-0000-0000-0000E7610000}"/>
    <cellStyle name="Migliaia 50 4 2 3 2 2" xfId="20548" xr:uid="{00000000-0005-0000-0000-0000E8610000}"/>
    <cellStyle name="Migliaia 50 4 2 3 2 3" xfId="25850" xr:uid="{00000000-0005-0000-0000-0000E9610000}"/>
    <cellStyle name="Migliaia 50 4 2 3 3" xfId="17897" xr:uid="{00000000-0005-0000-0000-0000EA610000}"/>
    <cellStyle name="Migliaia 50 4 2 3 4" xfId="23199" xr:uid="{00000000-0005-0000-0000-0000EB610000}"/>
    <cellStyle name="Migliaia 50 4 3" xfId="4356" xr:uid="{00000000-0005-0000-0000-0000EC610000}"/>
    <cellStyle name="Migliaia 50 4 3 2" xfId="14731" xr:uid="{00000000-0005-0000-0000-0000ED610000}"/>
    <cellStyle name="Migliaia 50 4 3 2 2" xfId="20549" xr:uid="{00000000-0005-0000-0000-0000EE610000}"/>
    <cellStyle name="Migliaia 50 4 3 2 3" xfId="25851" xr:uid="{00000000-0005-0000-0000-0000EF610000}"/>
    <cellStyle name="Migliaia 50 4 3 3" xfId="17898" xr:uid="{00000000-0005-0000-0000-0000F0610000}"/>
    <cellStyle name="Migliaia 50 4 3 4" xfId="23200" xr:uid="{00000000-0005-0000-0000-0000F1610000}"/>
    <cellStyle name="Migliaia 50 4 4" xfId="4357" xr:uid="{00000000-0005-0000-0000-0000F2610000}"/>
    <cellStyle name="Migliaia 50 4 4 2" xfId="14732" xr:uid="{00000000-0005-0000-0000-0000F3610000}"/>
    <cellStyle name="Migliaia 50 4 4 2 2" xfId="20550" xr:uid="{00000000-0005-0000-0000-0000F4610000}"/>
    <cellStyle name="Migliaia 50 4 4 2 3" xfId="25852" xr:uid="{00000000-0005-0000-0000-0000F5610000}"/>
    <cellStyle name="Migliaia 50 4 4 3" xfId="17899" xr:uid="{00000000-0005-0000-0000-0000F6610000}"/>
    <cellStyle name="Migliaia 50 4 4 4" xfId="23201" xr:uid="{00000000-0005-0000-0000-0000F7610000}"/>
    <cellStyle name="Migliaia 50 4 5" xfId="4358" xr:uid="{00000000-0005-0000-0000-0000F8610000}"/>
    <cellStyle name="Migliaia 50 4 5 2" xfId="14733" xr:uid="{00000000-0005-0000-0000-0000F9610000}"/>
    <cellStyle name="Migliaia 50 4 5 2 2" xfId="20551" xr:uid="{00000000-0005-0000-0000-0000FA610000}"/>
    <cellStyle name="Migliaia 50 4 5 2 3" xfId="25853" xr:uid="{00000000-0005-0000-0000-0000FB610000}"/>
    <cellStyle name="Migliaia 50 4 5 3" xfId="17900" xr:uid="{00000000-0005-0000-0000-0000FC610000}"/>
    <cellStyle name="Migliaia 50 4 5 4" xfId="23202" xr:uid="{00000000-0005-0000-0000-0000FD610000}"/>
    <cellStyle name="Migliaia 50 4 6" xfId="4359" xr:uid="{00000000-0005-0000-0000-0000FE610000}"/>
    <cellStyle name="Migliaia 50 4 6 2" xfId="14734" xr:uid="{00000000-0005-0000-0000-0000FF610000}"/>
    <cellStyle name="Migliaia 50 4 6 2 2" xfId="20552" xr:uid="{00000000-0005-0000-0000-000000620000}"/>
    <cellStyle name="Migliaia 50 4 6 2 3" xfId="25854" xr:uid="{00000000-0005-0000-0000-000001620000}"/>
    <cellStyle name="Migliaia 50 4 6 3" xfId="17901" xr:uid="{00000000-0005-0000-0000-000002620000}"/>
    <cellStyle name="Migliaia 50 4 6 4" xfId="23203" xr:uid="{00000000-0005-0000-0000-000003620000}"/>
    <cellStyle name="Migliaia 50 4 7" xfId="4360" xr:uid="{00000000-0005-0000-0000-000004620000}"/>
    <cellStyle name="Migliaia 50 4 7 2" xfId="14735" xr:uid="{00000000-0005-0000-0000-000005620000}"/>
    <cellStyle name="Migliaia 50 4 7 2 2" xfId="20553" xr:uid="{00000000-0005-0000-0000-000006620000}"/>
    <cellStyle name="Migliaia 50 4 7 2 3" xfId="25855" xr:uid="{00000000-0005-0000-0000-000007620000}"/>
    <cellStyle name="Migliaia 50 4 7 3" xfId="17902" xr:uid="{00000000-0005-0000-0000-000008620000}"/>
    <cellStyle name="Migliaia 50 4 7 4" xfId="23204" xr:uid="{00000000-0005-0000-0000-000009620000}"/>
    <cellStyle name="Migliaia 50 5" xfId="4361" xr:uid="{00000000-0005-0000-0000-00000A620000}"/>
    <cellStyle name="Migliaia 50 5 2" xfId="4362" xr:uid="{00000000-0005-0000-0000-00000B620000}"/>
    <cellStyle name="Migliaia 50 5 2 2" xfId="14736" xr:uid="{00000000-0005-0000-0000-00000C620000}"/>
    <cellStyle name="Migliaia 50 5 2 2 2" xfId="20554" xr:uid="{00000000-0005-0000-0000-00000D620000}"/>
    <cellStyle name="Migliaia 50 5 2 2 3" xfId="25856" xr:uid="{00000000-0005-0000-0000-00000E620000}"/>
    <cellStyle name="Migliaia 50 5 2 3" xfId="17903" xr:uid="{00000000-0005-0000-0000-00000F620000}"/>
    <cellStyle name="Migliaia 50 5 2 4" xfId="23205" xr:uid="{00000000-0005-0000-0000-000010620000}"/>
    <cellStyle name="Migliaia 50 5 3" xfId="4363" xr:uid="{00000000-0005-0000-0000-000011620000}"/>
    <cellStyle name="Migliaia 50 5 3 2" xfId="14737" xr:uid="{00000000-0005-0000-0000-000012620000}"/>
    <cellStyle name="Migliaia 50 5 3 2 2" xfId="20555" xr:uid="{00000000-0005-0000-0000-000013620000}"/>
    <cellStyle name="Migliaia 50 5 3 2 3" xfId="25857" xr:uid="{00000000-0005-0000-0000-000014620000}"/>
    <cellStyle name="Migliaia 50 5 3 3" xfId="17904" xr:uid="{00000000-0005-0000-0000-000015620000}"/>
    <cellStyle name="Migliaia 50 5 3 4" xfId="23206" xr:uid="{00000000-0005-0000-0000-000016620000}"/>
    <cellStyle name="Migliaia 50 5 4" xfId="4364" xr:uid="{00000000-0005-0000-0000-000017620000}"/>
    <cellStyle name="Migliaia 50 5 4 2" xfId="14738" xr:uid="{00000000-0005-0000-0000-000018620000}"/>
    <cellStyle name="Migliaia 50 5 4 2 2" xfId="20556" xr:uid="{00000000-0005-0000-0000-000019620000}"/>
    <cellStyle name="Migliaia 50 5 4 2 3" xfId="25858" xr:uid="{00000000-0005-0000-0000-00001A620000}"/>
    <cellStyle name="Migliaia 50 5 4 3" xfId="17905" xr:uid="{00000000-0005-0000-0000-00001B620000}"/>
    <cellStyle name="Migliaia 50 5 4 4" xfId="23207" xr:uid="{00000000-0005-0000-0000-00001C620000}"/>
    <cellStyle name="Migliaia 50 5 5" xfId="4365" xr:uid="{00000000-0005-0000-0000-00001D620000}"/>
    <cellStyle name="Migliaia 50 5 5 2" xfId="14739" xr:uid="{00000000-0005-0000-0000-00001E620000}"/>
    <cellStyle name="Migliaia 50 5 5 2 2" xfId="20557" xr:uid="{00000000-0005-0000-0000-00001F620000}"/>
    <cellStyle name="Migliaia 50 5 5 2 3" xfId="25859" xr:uid="{00000000-0005-0000-0000-000020620000}"/>
    <cellStyle name="Migliaia 50 5 5 3" xfId="17906" xr:uid="{00000000-0005-0000-0000-000021620000}"/>
    <cellStyle name="Migliaia 50 5 5 4" xfId="23208" xr:uid="{00000000-0005-0000-0000-000022620000}"/>
    <cellStyle name="Migliaia 50 5 6" xfId="4366" xr:uid="{00000000-0005-0000-0000-000023620000}"/>
    <cellStyle name="Migliaia 50 5 6 2" xfId="14740" xr:uid="{00000000-0005-0000-0000-000024620000}"/>
    <cellStyle name="Migliaia 50 5 6 2 2" xfId="20558" xr:uid="{00000000-0005-0000-0000-000025620000}"/>
    <cellStyle name="Migliaia 50 5 6 2 3" xfId="25860" xr:uid="{00000000-0005-0000-0000-000026620000}"/>
    <cellStyle name="Migliaia 50 5 6 3" xfId="17907" xr:uid="{00000000-0005-0000-0000-000027620000}"/>
    <cellStyle name="Migliaia 50 5 6 4" xfId="23209" xr:uid="{00000000-0005-0000-0000-000028620000}"/>
    <cellStyle name="Migliaia 50 6" xfId="4367" xr:uid="{00000000-0005-0000-0000-000029620000}"/>
    <cellStyle name="Migliaia 50 6 2" xfId="12302" xr:uid="{00000000-0005-0000-0000-00002A620000}"/>
    <cellStyle name="Migliaia 50 6 3" xfId="12303" xr:uid="{00000000-0005-0000-0000-00002B620000}"/>
    <cellStyle name="Migliaia 50 6 3 2" xfId="15776" xr:uid="{00000000-0005-0000-0000-00002C620000}"/>
    <cellStyle name="Migliaia 50 6 3 2 2" xfId="21122" xr:uid="{00000000-0005-0000-0000-00002D620000}"/>
    <cellStyle name="Migliaia 50 6 3 2 3" xfId="26424" xr:uid="{00000000-0005-0000-0000-00002E620000}"/>
    <cellStyle name="Migliaia 50 6 3 3" xfId="18471" xr:uid="{00000000-0005-0000-0000-00002F620000}"/>
    <cellStyle name="Migliaia 50 6 3 4" xfId="23773" xr:uid="{00000000-0005-0000-0000-000030620000}"/>
    <cellStyle name="Migliaia 50 6 4" xfId="14741" xr:uid="{00000000-0005-0000-0000-000031620000}"/>
    <cellStyle name="Migliaia 50 6 4 2" xfId="20559" xr:uid="{00000000-0005-0000-0000-000032620000}"/>
    <cellStyle name="Migliaia 50 6 4 3" xfId="25861" xr:uid="{00000000-0005-0000-0000-000033620000}"/>
    <cellStyle name="Migliaia 50 6 5" xfId="17908" xr:uid="{00000000-0005-0000-0000-000034620000}"/>
    <cellStyle name="Migliaia 50 6 6" xfId="23210" xr:uid="{00000000-0005-0000-0000-000035620000}"/>
    <cellStyle name="Migliaia 50 7" xfId="4368" xr:uid="{00000000-0005-0000-0000-000036620000}"/>
    <cellStyle name="Migliaia 50 7 2" xfId="12304" xr:uid="{00000000-0005-0000-0000-000037620000}"/>
    <cellStyle name="Migliaia 50 7 2 2" xfId="15777" xr:uid="{00000000-0005-0000-0000-000038620000}"/>
    <cellStyle name="Migliaia 50 7 2 2 2" xfId="21123" xr:uid="{00000000-0005-0000-0000-000039620000}"/>
    <cellStyle name="Migliaia 50 7 2 2 3" xfId="26425" xr:uid="{00000000-0005-0000-0000-00003A620000}"/>
    <cellStyle name="Migliaia 50 7 2 3" xfId="18472" xr:uid="{00000000-0005-0000-0000-00003B620000}"/>
    <cellStyle name="Migliaia 50 7 2 4" xfId="23774" xr:uid="{00000000-0005-0000-0000-00003C620000}"/>
    <cellStyle name="Migliaia 50 7 3" xfId="14742" xr:uid="{00000000-0005-0000-0000-00003D620000}"/>
    <cellStyle name="Migliaia 50 7 3 2" xfId="20560" xr:uid="{00000000-0005-0000-0000-00003E620000}"/>
    <cellStyle name="Migliaia 50 7 3 3" xfId="25862" xr:uid="{00000000-0005-0000-0000-00003F620000}"/>
    <cellStyle name="Migliaia 50 7 4" xfId="17909" xr:uid="{00000000-0005-0000-0000-000040620000}"/>
    <cellStyle name="Migliaia 50 7 5" xfId="23211" xr:uid="{00000000-0005-0000-0000-000041620000}"/>
    <cellStyle name="Migliaia 50 8" xfId="4369" xr:uid="{00000000-0005-0000-0000-000042620000}"/>
    <cellStyle name="Migliaia 50 8 2" xfId="12305" xr:uid="{00000000-0005-0000-0000-000043620000}"/>
    <cellStyle name="Migliaia 50 8 2 2" xfId="15778" xr:uid="{00000000-0005-0000-0000-000044620000}"/>
    <cellStyle name="Migliaia 50 8 2 2 2" xfId="21124" xr:uid="{00000000-0005-0000-0000-000045620000}"/>
    <cellStyle name="Migliaia 50 8 2 2 3" xfId="26426" xr:uid="{00000000-0005-0000-0000-000046620000}"/>
    <cellStyle name="Migliaia 50 8 2 3" xfId="18473" xr:uid="{00000000-0005-0000-0000-000047620000}"/>
    <cellStyle name="Migliaia 50 8 2 4" xfId="23775" xr:uid="{00000000-0005-0000-0000-000048620000}"/>
    <cellStyle name="Migliaia 50 8 3" xfId="14743" xr:uid="{00000000-0005-0000-0000-000049620000}"/>
    <cellStyle name="Migliaia 50 8 3 2" xfId="20561" xr:uid="{00000000-0005-0000-0000-00004A620000}"/>
    <cellStyle name="Migliaia 50 8 3 3" xfId="25863" xr:uid="{00000000-0005-0000-0000-00004B620000}"/>
    <cellStyle name="Migliaia 50 8 4" xfId="17910" xr:uid="{00000000-0005-0000-0000-00004C620000}"/>
    <cellStyle name="Migliaia 50 8 5" xfId="23212" xr:uid="{00000000-0005-0000-0000-00004D620000}"/>
    <cellStyle name="Migliaia 50 9" xfId="4370" xr:uid="{00000000-0005-0000-0000-00004E620000}"/>
    <cellStyle name="Migliaia 50 9 2" xfId="14744" xr:uid="{00000000-0005-0000-0000-00004F620000}"/>
    <cellStyle name="Migliaia 50 9 2 2" xfId="20562" xr:uid="{00000000-0005-0000-0000-000050620000}"/>
    <cellStyle name="Migliaia 50 9 2 3" xfId="25864" xr:uid="{00000000-0005-0000-0000-000051620000}"/>
    <cellStyle name="Migliaia 50 9 3" xfId="17911" xr:uid="{00000000-0005-0000-0000-000052620000}"/>
    <cellStyle name="Migliaia 50 9 4" xfId="23213" xr:uid="{00000000-0005-0000-0000-000053620000}"/>
    <cellStyle name="Migliaia 51" xfId="339" xr:uid="{00000000-0005-0000-0000-000054620000}"/>
    <cellStyle name="Migliaia 51 10" xfId="14745" xr:uid="{00000000-0005-0000-0000-000055620000}"/>
    <cellStyle name="Migliaia 51 10 2" xfId="20563" xr:uid="{00000000-0005-0000-0000-000056620000}"/>
    <cellStyle name="Migliaia 51 10 3" xfId="25865" xr:uid="{00000000-0005-0000-0000-000057620000}"/>
    <cellStyle name="Migliaia 51 11" xfId="17912" xr:uid="{00000000-0005-0000-0000-000058620000}"/>
    <cellStyle name="Migliaia 51 12" xfId="23214" xr:uid="{00000000-0005-0000-0000-000059620000}"/>
    <cellStyle name="Migliaia 51 13" xfId="4371" xr:uid="{00000000-0005-0000-0000-00005A620000}"/>
    <cellStyle name="Migliaia 51 2" xfId="340" xr:uid="{00000000-0005-0000-0000-00005B620000}"/>
    <cellStyle name="Migliaia 51 2 2" xfId="4373" xr:uid="{00000000-0005-0000-0000-00005C620000}"/>
    <cellStyle name="Migliaia 51 2 2 2" xfId="4374" xr:uid="{00000000-0005-0000-0000-00005D620000}"/>
    <cellStyle name="Migliaia 51 2 2 2 2" xfId="14746" xr:uid="{00000000-0005-0000-0000-00005E620000}"/>
    <cellStyle name="Migliaia 51 2 2 2 2 2" xfId="20564" xr:uid="{00000000-0005-0000-0000-00005F620000}"/>
    <cellStyle name="Migliaia 51 2 2 2 2 3" xfId="25866" xr:uid="{00000000-0005-0000-0000-000060620000}"/>
    <cellStyle name="Migliaia 51 2 2 2 3" xfId="17913" xr:uid="{00000000-0005-0000-0000-000061620000}"/>
    <cellStyle name="Migliaia 51 2 2 2 4" xfId="23215" xr:uid="{00000000-0005-0000-0000-000062620000}"/>
    <cellStyle name="Migliaia 51 2 2 3" xfId="12306" xr:uid="{00000000-0005-0000-0000-000063620000}"/>
    <cellStyle name="Migliaia 51 2 2 3 2" xfId="15779" xr:uid="{00000000-0005-0000-0000-000064620000}"/>
    <cellStyle name="Migliaia 51 2 2 3 2 2" xfId="21125" xr:uid="{00000000-0005-0000-0000-000065620000}"/>
    <cellStyle name="Migliaia 51 2 2 3 2 3" xfId="26427" xr:uid="{00000000-0005-0000-0000-000066620000}"/>
    <cellStyle name="Migliaia 51 2 2 3 3" xfId="18474" xr:uid="{00000000-0005-0000-0000-000067620000}"/>
    <cellStyle name="Migliaia 51 2 2 3 4" xfId="23776" xr:uid="{00000000-0005-0000-0000-000068620000}"/>
    <cellStyle name="Migliaia 51 2 3" xfId="4375" xr:uid="{00000000-0005-0000-0000-000069620000}"/>
    <cellStyle name="Migliaia 51 2 3 2" xfId="12307" xr:uid="{00000000-0005-0000-0000-00006A620000}"/>
    <cellStyle name="Migliaia 51 2 3 2 2" xfId="15780" xr:uid="{00000000-0005-0000-0000-00006B620000}"/>
    <cellStyle name="Migliaia 51 2 3 2 2 2" xfId="21126" xr:uid="{00000000-0005-0000-0000-00006C620000}"/>
    <cellStyle name="Migliaia 51 2 3 2 2 3" xfId="26428" xr:uid="{00000000-0005-0000-0000-00006D620000}"/>
    <cellStyle name="Migliaia 51 2 3 2 3" xfId="18475" xr:uid="{00000000-0005-0000-0000-00006E620000}"/>
    <cellStyle name="Migliaia 51 2 3 2 4" xfId="23777" xr:uid="{00000000-0005-0000-0000-00006F620000}"/>
    <cellStyle name="Migliaia 51 2 3 3" xfId="14747" xr:uid="{00000000-0005-0000-0000-000070620000}"/>
    <cellStyle name="Migliaia 51 2 3 3 2" xfId="20565" xr:uid="{00000000-0005-0000-0000-000071620000}"/>
    <cellStyle name="Migliaia 51 2 3 3 3" xfId="25867" xr:uid="{00000000-0005-0000-0000-000072620000}"/>
    <cellStyle name="Migliaia 51 2 3 4" xfId="17914" xr:uid="{00000000-0005-0000-0000-000073620000}"/>
    <cellStyle name="Migliaia 51 2 3 5" xfId="23216" xr:uid="{00000000-0005-0000-0000-000074620000}"/>
    <cellStyle name="Migliaia 51 2 4" xfId="4376" xr:uid="{00000000-0005-0000-0000-000075620000}"/>
    <cellStyle name="Migliaia 51 2 4 2" xfId="14748" xr:uid="{00000000-0005-0000-0000-000076620000}"/>
    <cellStyle name="Migliaia 51 2 4 2 2" xfId="20566" xr:uid="{00000000-0005-0000-0000-000077620000}"/>
    <cellStyle name="Migliaia 51 2 4 2 3" xfId="25868" xr:uid="{00000000-0005-0000-0000-000078620000}"/>
    <cellStyle name="Migliaia 51 2 4 3" xfId="17915" xr:uid="{00000000-0005-0000-0000-000079620000}"/>
    <cellStyle name="Migliaia 51 2 4 4" xfId="23217" xr:uid="{00000000-0005-0000-0000-00007A620000}"/>
    <cellStyle name="Migliaia 51 2 5" xfId="4377" xr:uid="{00000000-0005-0000-0000-00007B620000}"/>
    <cellStyle name="Migliaia 51 2 5 2" xfId="14749" xr:uid="{00000000-0005-0000-0000-00007C620000}"/>
    <cellStyle name="Migliaia 51 2 5 2 2" xfId="20567" xr:uid="{00000000-0005-0000-0000-00007D620000}"/>
    <cellStyle name="Migliaia 51 2 5 2 3" xfId="25869" xr:uid="{00000000-0005-0000-0000-00007E620000}"/>
    <cellStyle name="Migliaia 51 2 5 3" xfId="17916" xr:uid="{00000000-0005-0000-0000-00007F620000}"/>
    <cellStyle name="Migliaia 51 2 5 4" xfId="23218" xr:uid="{00000000-0005-0000-0000-000080620000}"/>
    <cellStyle name="Migliaia 51 2 6" xfId="4378" xr:uid="{00000000-0005-0000-0000-000081620000}"/>
    <cellStyle name="Migliaia 51 2 6 2" xfId="14750" xr:uid="{00000000-0005-0000-0000-000082620000}"/>
    <cellStyle name="Migliaia 51 2 6 2 2" xfId="20568" xr:uid="{00000000-0005-0000-0000-000083620000}"/>
    <cellStyle name="Migliaia 51 2 6 2 3" xfId="25870" xr:uid="{00000000-0005-0000-0000-000084620000}"/>
    <cellStyle name="Migliaia 51 2 6 3" xfId="17917" xr:uid="{00000000-0005-0000-0000-000085620000}"/>
    <cellStyle name="Migliaia 51 2 6 4" xfId="23219" xr:uid="{00000000-0005-0000-0000-000086620000}"/>
    <cellStyle name="Migliaia 51 2 7" xfId="4372" xr:uid="{00000000-0005-0000-0000-000087620000}"/>
    <cellStyle name="Migliaia 51 3" xfId="4379" xr:uid="{00000000-0005-0000-0000-000088620000}"/>
    <cellStyle name="Migliaia 51 3 2" xfId="4380" xr:uid="{00000000-0005-0000-0000-000089620000}"/>
    <cellStyle name="Migliaia 51 3 2 2" xfId="4381" xr:uid="{00000000-0005-0000-0000-00008A620000}"/>
    <cellStyle name="Migliaia 51 3 2 2 2" xfId="4382" xr:uid="{00000000-0005-0000-0000-00008B620000}"/>
    <cellStyle name="Migliaia 51 3 2 2 2 2" xfId="14751" xr:uid="{00000000-0005-0000-0000-00008C620000}"/>
    <cellStyle name="Migliaia 51 3 2 2 2 2 2" xfId="20569" xr:uid="{00000000-0005-0000-0000-00008D620000}"/>
    <cellStyle name="Migliaia 51 3 2 2 2 2 3" xfId="25871" xr:uid="{00000000-0005-0000-0000-00008E620000}"/>
    <cellStyle name="Migliaia 51 3 2 2 2 3" xfId="17918" xr:uid="{00000000-0005-0000-0000-00008F620000}"/>
    <cellStyle name="Migliaia 51 3 2 2 2 4" xfId="23220" xr:uid="{00000000-0005-0000-0000-000090620000}"/>
    <cellStyle name="Migliaia 51 3 2 3" xfId="4383" xr:uid="{00000000-0005-0000-0000-000091620000}"/>
    <cellStyle name="Migliaia 51 3 2 3 2" xfId="14752" xr:uid="{00000000-0005-0000-0000-000092620000}"/>
    <cellStyle name="Migliaia 51 3 2 3 2 2" xfId="20570" xr:uid="{00000000-0005-0000-0000-000093620000}"/>
    <cellStyle name="Migliaia 51 3 2 3 2 3" xfId="25872" xr:uid="{00000000-0005-0000-0000-000094620000}"/>
    <cellStyle name="Migliaia 51 3 2 3 3" xfId="17919" xr:uid="{00000000-0005-0000-0000-000095620000}"/>
    <cellStyle name="Migliaia 51 3 2 3 4" xfId="23221" xr:uid="{00000000-0005-0000-0000-000096620000}"/>
    <cellStyle name="Migliaia 51 3 2 4" xfId="4384" xr:uid="{00000000-0005-0000-0000-000097620000}"/>
    <cellStyle name="Migliaia 51 3 2 4 2" xfId="14753" xr:uid="{00000000-0005-0000-0000-000098620000}"/>
    <cellStyle name="Migliaia 51 3 2 4 2 2" xfId="20571" xr:uid="{00000000-0005-0000-0000-000099620000}"/>
    <cellStyle name="Migliaia 51 3 2 4 2 3" xfId="25873" xr:uid="{00000000-0005-0000-0000-00009A620000}"/>
    <cellStyle name="Migliaia 51 3 2 4 3" xfId="17920" xr:uid="{00000000-0005-0000-0000-00009B620000}"/>
    <cellStyle name="Migliaia 51 3 2 4 4" xfId="23222" xr:uid="{00000000-0005-0000-0000-00009C620000}"/>
    <cellStyle name="Migliaia 51 3 2 5" xfId="4385" xr:uid="{00000000-0005-0000-0000-00009D620000}"/>
    <cellStyle name="Migliaia 51 3 2 5 2" xfId="14754" xr:uid="{00000000-0005-0000-0000-00009E620000}"/>
    <cellStyle name="Migliaia 51 3 2 5 2 2" xfId="20572" xr:uid="{00000000-0005-0000-0000-00009F620000}"/>
    <cellStyle name="Migliaia 51 3 2 5 2 3" xfId="25874" xr:uid="{00000000-0005-0000-0000-0000A0620000}"/>
    <cellStyle name="Migliaia 51 3 2 5 3" xfId="17921" xr:uid="{00000000-0005-0000-0000-0000A1620000}"/>
    <cellStyle name="Migliaia 51 3 2 5 4" xfId="23223" xr:uid="{00000000-0005-0000-0000-0000A2620000}"/>
    <cellStyle name="Migliaia 51 3 2 6" xfId="4386" xr:uid="{00000000-0005-0000-0000-0000A3620000}"/>
    <cellStyle name="Migliaia 51 3 2 6 2" xfId="14755" xr:uid="{00000000-0005-0000-0000-0000A4620000}"/>
    <cellStyle name="Migliaia 51 3 2 6 2 2" xfId="20573" xr:uid="{00000000-0005-0000-0000-0000A5620000}"/>
    <cellStyle name="Migliaia 51 3 2 6 2 3" xfId="25875" xr:uid="{00000000-0005-0000-0000-0000A6620000}"/>
    <cellStyle name="Migliaia 51 3 2 6 3" xfId="17922" xr:uid="{00000000-0005-0000-0000-0000A7620000}"/>
    <cellStyle name="Migliaia 51 3 2 6 4" xfId="23224" xr:uid="{00000000-0005-0000-0000-0000A8620000}"/>
    <cellStyle name="Migliaia 51 3 3" xfId="4387" xr:uid="{00000000-0005-0000-0000-0000A9620000}"/>
    <cellStyle name="Migliaia 51 3 3 2" xfId="4388" xr:uid="{00000000-0005-0000-0000-0000AA620000}"/>
    <cellStyle name="Migliaia 51 3 3 2 2" xfId="14757" xr:uid="{00000000-0005-0000-0000-0000AB620000}"/>
    <cellStyle name="Migliaia 51 3 3 2 2 2" xfId="20575" xr:uid="{00000000-0005-0000-0000-0000AC620000}"/>
    <cellStyle name="Migliaia 51 3 3 2 2 3" xfId="25877" xr:uid="{00000000-0005-0000-0000-0000AD620000}"/>
    <cellStyle name="Migliaia 51 3 3 2 3" xfId="17924" xr:uid="{00000000-0005-0000-0000-0000AE620000}"/>
    <cellStyle name="Migliaia 51 3 3 2 4" xfId="23226" xr:uid="{00000000-0005-0000-0000-0000AF620000}"/>
    <cellStyle name="Migliaia 51 3 3 3" xfId="4389" xr:uid="{00000000-0005-0000-0000-0000B0620000}"/>
    <cellStyle name="Migliaia 51 3 3 3 2" xfId="14758" xr:uid="{00000000-0005-0000-0000-0000B1620000}"/>
    <cellStyle name="Migliaia 51 3 3 3 2 2" xfId="20576" xr:uid="{00000000-0005-0000-0000-0000B2620000}"/>
    <cellStyle name="Migliaia 51 3 3 3 2 3" xfId="25878" xr:uid="{00000000-0005-0000-0000-0000B3620000}"/>
    <cellStyle name="Migliaia 51 3 3 3 3" xfId="17925" xr:uid="{00000000-0005-0000-0000-0000B4620000}"/>
    <cellStyle name="Migliaia 51 3 3 3 4" xfId="23227" xr:uid="{00000000-0005-0000-0000-0000B5620000}"/>
    <cellStyle name="Migliaia 51 3 3 4" xfId="4390" xr:uid="{00000000-0005-0000-0000-0000B6620000}"/>
    <cellStyle name="Migliaia 51 3 3 4 2" xfId="14759" xr:uid="{00000000-0005-0000-0000-0000B7620000}"/>
    <cellStyle name="Migliaia 51 3 3 4 2 2" xfId="20577" xr:uid="{00000000-0005-0000-0000-0000B8620000}"/>
    <cellStyle name="Migliaia 51 3 3 4 2 3" xfId="25879" xr:uid="{00000000-0005-0000-0000-0000B9620000}"/>
    <cellStyle name="Migliaia 51 3 3 4 3" xfId="17926" xr:uid="{00000000-0005-0000-0000-0000BA620000}"/>
    <cellStyle name="Migliaia 51 3 3 4 4" xfId="23228" xr:uid="{00000000-0005-0000-0000-0000BB620000}"/>
    <cellStyle name="Migliaia 51 3 3 5" xfId="4391" xr:uid="{00000000-0005-0000-0000-0000BC620000}"/>
    <cellStyle name="Migliaia 51 3 3 5 2" xfId="14760" xr:uid="{00000000-0005-0000-0000-0000BD620000}"/>
    <cellStyle name="Migliaia 51 3 3 5 2 2" xfId="20578" xr:uid="{00000000-0005-0000-0000-0000BE620000}"/>
    <cellStyle name="Migliaia 51 3 3 5 2 3" xfId="25880" xr:uid="{00000000-0005-0000-0000-0000BF620000}"/>
    <cellStyle name="Migliaia 51 3 3 5 3" xfId="17927" xr:uid="{00000000-0005-0000-0000-0000C0620000}"/>
    <cellStyle name="Migliaia 51 3 3 5 4" xfId="23229" xr:uid="{00000000-0005-0000-0000-0000C1620000}"/>
    <cellStyle name="Migliaia 51 3 3 6" xfId="14756" xr:uid="{00000000-0005-0000-0000-0000C2620000}"/>
    <cellStyle name="Migliaia 51 3 3 6 2" xfId="20574" xr:uid="{00000000-0005-0000-0000-0000C3620000}"/>
    <cellStyle name="Migliaia 51 3 3 6 3" xfId="25876" xr:uid="{00000000-0005-0000-0000-0000C4620000}"/>
    <cellStyle name="Migliaia 51 3 3 7" xfId="17923" xr:uid="{00000000-0005-0000-0000-0000C5620000}"/>
    <cellStyle name="Migliaia 51 3 3 8" xfId="23225" xr:uid="{00000000-0005-0000-0000-0000C6620000}"/>
    <cellStyle name="Migliaia 51 3 4" xfId="4392" xr:uid="{00000000-0005-0000-0000-0000C7620000}"/>
    <cellStyle name="Migliaia 51 3 4 2" xfId="12308" xr:uid="{00000000-0005-0000-0000-0000C8620000}"/>
    <cellStyle name="Migliaia 51 3 4 3" xfId="12309" xr:uid="{00000000-0005-0000-0000-0000C9620000}"/>
    <cellStyle name="Migliaia 51 3 4 3 2" xfId="15781" xr:uid="{00000000-0005-0000-0000-0000CA620000}"/>
    <cellStyle name="Migliaia 51 3 4 3 2 2" xfId="21127" xr:uid="{00000000-0005-0000-0000-0000CB620000}"/>
    <cellStyle name="Migliaia 51 3 4 3 2 3" xfId="26429" xr:uid="{00000000-0005-0000-0000-0000CC620000}"/>
    <cellStyle name="Migliaia 51 3 4 3 3" xfId="18476" xr:uid="{00000000-0005-0000-0000-0000CD620000}"/>
    <cellStyle name="Migliaia 51 3 4 3 4" xfId="23778" xr:uid="{00000000-0005-0000-0000-0000CE620000}"/>
    <cellStyle name="Migliaia 51 3 4 4" xfId="14761" xr:uid="{00000000-0005-0000-0000-0000CF620000}"/>
    <cellStyle name="Migliaia 51 3 4 4 2" xfId="20579" xr:uid="{00000000-0005-0000-0000-0000D0620000}"/>
    <cellStyle name="Migliaia 51 3 4 4 3" xfId="25881" xr:uid="{00000000-0005-0000-0000-0000D1620000}"/>
    <cellStyle name="Migliaia 51 3 4 5" xfId="17928" xr:uid="{00000000-0005-0000-0000-0000D2620000}"/>
    <cellStyle name="Migliaia 51 3 4 6" xfId="23230" xr:uid="{00000000-0005-0000-0000-0000D3620000}"/>
    <cellStyle name="Migliaia 51 3 5" xfId="4393" xr:uid="{00000000-0005-0000-0000-0000D4620000}"/>
    <cellStyle name="Migliaia 51 3 5 2" xfId="12310" xr:uid="{00000000-0005-0000-0000-0000D5620000}"/>
    <cellStyle name="Migliaia 51 3 5 2 2" xfId="15782" xr:uid="{00000000-0005-0000-0000-0000D6620000}"/>
    <cellStyle name="Migliaia 51 3 5 2 2 2" xfId="21128" xr:uid="{00000000-0005-0000-0000-0000D7620000}"/>
    <cellStyle name="Migliaia 51 3 5 2 2 3" xfId="26430" xr:uid="{00000000-0005-0000-0000-0000D8620000}"/>
    <cellStyle name="Migliaia 51 3 5 2 3" xfId="18477" xr:uid="{00000000-0005-0000-0000-0000D9620000}"/>
    <cellStyle name="Migliaia 51 3 5 2 4" xfId="23779" xr:uid="{00000000-0005-0000-0000-0000DA620000}"/>
    <cellStyle name="Migliaia 51 3 5 3" xfId="14762" xr:uid="{00000000-0005-0000-0000-0000DB620000}"/>
    <cellStyle name="Migliaia 51 3 5 3 2" xfId="20580" xr:uid="{00000000-0005-0000-0000-0000DC620000}"/>
    <cellStyle name="Migliaia 51 3 5 3 3" xfId="25882" xr:uid="{00000000-0005-0000-0000-0000DD620000}"/>
    <cellStyle name="Migliaia 51 3 5 4" xfId="17929" xr:uid="{00000000-0005-0000-0000-0000DE620000}"/>
    <cellStyle name="Migliaia 51 3 5 5" xfId="23231" xr:uid="{00000000-0005-0000-0000-0000DF620000}"/>
    <cellStyle name="Migliaia 51 3 6" xfId="4394" xr:uid="{00000000-0005-0000-0000-0000E0620000}"/>
    <cellStyle name="Migliaia 51 3 6 2" xfId="14763" xr:uid="{00000000-0005-0000-0000-0000E1620000}"/>
    <cellStyle name="Migliaia 51 3 6 2 2" xfId="20581" xr:uid="{00000000-0005-0000-0000-0000E2620000}"/>
    <cellStyle name="Migliaia 51 3 6 2 3" xfId="25883" xr:uid="{00000000-0005-0000-0000-0000E3620000}"/>
    <cellStyle name="Migliaia 51 3 6 3" xfId="17930" xr:uid="{00000000-0005-0000-0000-0000E4620000}"/>
    <cellStyle name="Migliaia 51 3 6 4" xfId="23232" xr:uid="{00000000-0005-0000-0000-0000E5620000}"/>
    <cellStyle name="Migliaia 51 3 7" xfId="4395" xr:uid="{00000000-0005-0000-0000-0000E6620000}"/>
    <cellStyle name="Migliaia 51 3 7 2" xfId="14764" xr:uid="{00000000-0005-0000-0000-0000E7620000}"/>
    <cellStyle name="Migliaia 51 3 7 2 2" xfId="20582" xr:uid="{00000000-0005-0000-0000-0000E8620000}"/>
    <cellStyle name="Migliaia 51 3 7 2 3" xfId="25884" xr:uid="{00000000-0005-0000-0000-0000E9620000}"/>
    <cellStyle name="Migliaia 51 3 7 3" xfId="17931" xr:uid="{00000000-0005-0000-0000-0000EA620000}"/>
    <cellStyle name="Migliaia 51 3 7 4" xfId="23233" xr:uid="{00000000-0005-0000-0000-0000EB620000}"/>
    <cellStyle name="Migliaia 51 3 8" xfId="4396" xr:uid="{00000000-0005-0000-0000-0000EC620000}"/>
    <cellStyle name="Migliaia 51 3 8 2" xfId="14765" xr:uid="{00000000-0005-0000-0000-0000ED620000}"/>
    <cellStyle name="Migliaia 51 3 8 2 2" xfId="20583" xr:uid="{00000000-0005-0000-0000-0000EE620000}"/>
    <cellStyle name="Migliaia 51 3 8 2 3" xfId="25885" xr:uid="{00000000-0005-0000-0000-0000EF620000}"/>
    <cellStyle name="Migliaia 51 3 8 3" xfId="17932" xr:uid="{00000000-0005-0000-0000-0000F0620000}"/>
    <cellStyle name="Migliaia 51 3 8 4" xfId="23234" xr:uid="{00000000-0005-0000-0000-0000F1620000}"/>
    <cellStyle name="Migliaia 51 4" xfId="4397" xr:uid="{00000000-0005-0000-0000-0000F2620000}"/>
    <cellStyle name="Migliaia 51 4 2" xfId="4398" xr:uid="{00000000-0005-0000-0000-0000F3620000}"/>
    <cellStyle name="Migliaia 51 4 2 2" xfId="4399" xr:uid="{00000000-0005-0000-0000-0000F4620000}"/>
    <cellStyle name="Migliaia 51 4 2 2 2" xfId="14766" xr:uid="{00000000-0005-0000-0000-0000F5620000}"/>
    <cellStyle name="Migliaia 51 4 2 2 2 2" xfId="20584" xr:uid="{00000000-0005-0000-0000-0000F6620000}"/>
    <cellStyle name="Migliaia 51 4 2 2 2 3" xfId="25886" xr:uid="{00000000-0005-0000-0000-0000F7620000}"/>
    <cellStyle name="Migliaia 51 4 2 2 3" xfId="17933" xr:uid="{00000000-0005-0000-0000-0000F8620000}"/>
    <cellStyle name="Migliaia 51 4 2 2 4" xfId="23235" xr:uid="{00000000-0005-0000-0000-0000F9620000}"/>
    <cellStyle name="Migliaia 51 4 2 3" xfId="4400" xr:uid="{00000000-0005-0000-0000-0000FA620000}"/>
    <cellStyle name="Migliaia 51 4 2 3 2" xfId="14767" xr:uid="{00000000-0005-0000-0000-0000FB620000}"/>
    <cellStyle name="Migliaia 51 4 2 3 2 2" xfId="20585" xr:uid="{00000000-0005-0000-0000-0000FC620000}"/>
    <cellStyle name="Migliaia 51 4 2 3 2 3" xfId="25887" xr:uid="{00000000-0005-0000-0000-0000FD620000}"/>
    <cellStyle name="Migliaia 51 4 2 3 3" xfId="17934" xr:uid="{00000000-0005-0000-0000-0000FE620000}"/>
    <cellStyle name="Migliaia 51 4 2 3 4" xfId="23236" xr:uid="{00000000-0005-0000-0000-0000FF620000}"/>
    <cellStyle name="Migliaia 51 4 3" xfId="4401" xr:uid="{00000000-0005-0000-0000-000000630000}"/>
    <cellStyle name="Migliaia 51 4 3 2" xfId="14768" xr:uid="{00000000-0005-0000-0000-000001630000}"/>
    <cellStyle name="Migliaia 51 4 3 2 2" xfId="20586" xr:uid="{00000000-0005-0000-0000-000002630000}"/>
    <cellStyle name="Migliaia 51 4 3 2 3" xfId="25888" xr:uid="{00000000-0005-0000-0000-000003630000}"/>
    <cellStyle name="Migliaia 51 4 3 3" xfId="17935" xr:uid="{00000000-0005-0000-0000-000004630000}"/>
    <cellStyle name="Migliaia 51 4 3 4" xfId="23237" xr:uid="{00000000-0005-0000-0000-000005630000}"/>
    <cellStyle name="Migliaia 51 4 4" xfId="4402" xr:uid="{00000000-0005-0000-0000-000006630000}"/>
    <cellStyle name="Migliaia 51 4 4 2" xfId="14769" xr:uid="{00000000-0005-0000-0000-000007630000}"/>
    <cellStyle name="Migliaia 51 4 4 2 2" xfId="20587" xr:uid="{00000000-0005-0000-0000-000008630000}"/>
    <cellStyle name="Migliaia 51 4 4 2 3" xfId="25889" xr:uid="{00000000-0005-0000-0000-000009630000}"/>
    <cellStyle name="Migliaia 51 4 4 3" xfId="17936" xr:uid="{00000000-0005-0000-0000-00000A630000}"/>
    <cellStyle name="Migliaia 51 4 4 4" xfId="23238" xr:uid="{00000000-0005-0000-0000-00000B630000}"/>
    <cellStyle name="Migliaia 51 4 5" xfId="4403" xr:uid="{00000000-0005-0000-0000-00000C630000}"/>
    <cellStyle name="Migliaia 51 4 5 2" xfId="14770" xr:uid="{00000000-0005-0000-0000-00000D630000}"/>
    <cellStyle name="Migliaia 51 4 5 2 2" xfId="20588" xr:uid="{00000000-0005-0000-0000-00000E630000}"/>
    <cellStyle name="Migliaia 51 4 5 2 3" xfId="25890" xr:uid="{00000000-0005-0000-0000-00000F630000}"/>
    <cellStyle name="Migliaia 51 4 5 3" xfId="17937" xr:uid="{00000000-0005-0000-0000-000010630000}"/>
    <cellStyle name="Migliaia 51 4 5 4" xfId="23239" xr:uid="{00000000-0005-0000-0000-000011630000}"/>
    <cellStyle name="Migliaia 51 4 6" xfId="4404" xr:uid="{00000000-0005-0000-0000-000012630000}"/>
    <cellStyle name="Migliaia 51 4 6 2" xfId="14771" xr:uid="{00000000-0005-0000-0000-000013630000}"/>
    <cellStyle name="Migliaia 51 4 6 2 2" xfId="20589" xr:uid="{00000000-0005-0000-0000-000014630000}"/>
    <cellStyle name="Migliaia 51 4 6 2 3" xfId="25891" xr:uid="{00000000-0005-0000-0000-000015630000}"/>
    <cellStyle name="Migliaia 51 4 6 3" xfId="17938" xr:uid="{00000000-0005-0000-0000-000016630000}"/>
    <cellStyle name="Migliaia 51 4 6 4" xfId="23240" xr:uid="{00000000-0005-0000-0000-000017630000}"/>
    <cellStyle name="Migliaia 51 4 7" xfId="4405" xr:uid="{00000000-0005-0000-0000-000018630000}"/>
    <cellStyle name="Migliaia 51 4 7 2" xfId="14772" xr:uid="{00000000-0005-0000-0000-000019630000}"/>
    <cellStyle name="Migliaia 51 4 7 2 2" xfId="20590" xr:uid="{00000000-0005-0000-0000-00001A630000}"/>
    <cellStyle name="Migliaia 51 4 7 2 3" xfId="25892" xr:uid="{00000000-0005-0000-0000-00001B630000}"/>
    <cellStyle name="Migliaia 51 4 7 3" xfId="17939" xr:uid="{00000000-0005-0000-0000-00001C630000}"/>
    <cellStyle name="Migliaia 51 4 7 4" xfId="23241" xr:uid="{00000000-0005-0000-0000-00001D630000}"/>
    <cellStyle name="Migliaia 51 5" xfId="4406" xr:uid="{00000000-0005-0000-0000-00001E630000}"/>
    <cellStyle name="Migliaia 51 5 2" xfId="4407" xr:uid="{00000000-0005-0000-0000-00001F630000}"/>
    <cellStyle name="Migliaia 51 5 2 2" xfId="14773" xr:uid="{00000000-0005-0000-0000-000020630000}"/>
    <cellStyle name="Migliaia 51 5 2 2 2" xfId="20591" xr:uid="{00000000-0005-0000-0000-000021630000}"/>
    <cellStyle name="Migliaia 51 5 2 2 3" xfId="25893" xr:uid="{00000000-0005-0000-0000-000022630000}"/>
    <cellStyle name="Migliaia 51 5 2 3" xfId="17940" xr:uid="{00000000-0005-0000-0000-000023630000}"/>
    <cellStyle name="Migliaia 51 5 2 4" xfId="23242" xr:uid="{00000000-0005-0000-0000-000024630000}"/>
    <cellStyle name="Migliaia 51 5 3" xfId="4408" xr:uid="{00000000-0005-0000-0000-000025630000}"/>
    <cellStyle name="Migliaia 51 5 3 2" xfId="14774" xr:uid="{00000000-0005-0000-0000-000026630000}"/>
    <cellStyle name="Migliaia 51 5 3 2 2" xfId="20592" xr:uid="{00000000-0005-0000-0000-000027630000}"/>
    <cellStyle name="Migliaia 51 5 3 2 3" xfId="25894" xr:uid="{00000000-0005-0000-0000-000028630000}"/>
    <cellStyle name="Migliaia 51 5 3 3" xfId="17941" xr:uid="{00000000-0005-0000-0000-000029630000}"/>
    <cellStyle name="Migliaia 51 5 3 4" xfId="23243" xr:uid="{00000000-0005-0000-0000-00002A630000}"/>
    <cellStyle name="Migliaia 51 5 4" xfId="4409" xr:uid="{00000000-0005-0000-0000-00002B630000}"/>
    <cellStyle name="Migliaia 51 5 4 2" xfId="14775" xr:uid="{00000000-0005-0000-0000-00002C630000}"/>
    <cellStyle name="Migliaia 51 5 4 2 2" xfId="20593" xr:uid="{00000000-0005-0000-0000-00002D630000}"/>
    <cellStyle name="Migliaia 51 5 4 2 3" xfId="25895" xr:uid="{00000000-0005-0000-0000-00002E630000}"/>
    <cellStyle name="Migliaia 51 5 4 3" xfId="17942" xr:uid="{00000000-0005-0000-0000-00002F630000}"/>
    <cellStyle name="Migliaia 51 5 4 4" xfId="23244" xr:uid="{00000000-0005-0000-0000-000030630000}"/>
    <cellStyle name="Migliaia 51 5 5" xfId="4410" xr:uid="{00000000-0005-0000-0000-000031630000}"/>
    <cellStyle name="Migliaia 51 5 5 2" xfId="14776" xr:uid="{00000000-0005-0000-0000-000032630000}"/>
    <cellStyle name="Migliaia 51 5 5 2 2" xfId="20594" xr:uid="{00000000-0005-0000-0000-000033630000}"/>
    <cellStyle name="Migliaia 51 5 5 2 3" xfId="25896" xr:uid="{00000000-0005-0000-0000-000034630000}"/>
    <cellStyle name="Migliaia 51 5 5 3" xfId="17943" xr:uid="{00000000-0005-0000-0000-000035630000}"/>
    <cellStyle name="Migliaia 51 5 5 4" xfId="23245" xr:uid="{00000000-0005-0000-0000-000036630000}"/>
    <cellStyle name="Migliaia 51 5 6" xfId="4411" xr:uid="{00000000-0005-0000-0000-000037630000}"/>
    <cellStyle name="Migliaia 51 5 6 2" xfId="14777" xr:uid="{00000000-0005-0000-0000-000038630000}"/>
    <cellStyle name="Migliaia 51 5 6 2 2" xfId="20595" xr:uid="{00000000-0005-0000-0000-000039630000}"/>
    <cellStyle name="Migliaia 51 5 6 2 3" xfId="25897" xr:uid="{00000000-0005-0000-0000-00003A630000}"/>
    <cellStyle name="Migliaia 51 5 6 3" xfId="17944" xr:uid="{00000000-0005-0000-0000-00003B630000}"/>
    <cellStyle name="Migliaia 51 5 6 4" xfId="23246" xr:uid="{00000000-0005-0000-0000-00003C630000}"/>
    <cellStyle name="Migliaia 51 6" xfId="4412" xr:uid="{00000000-0005-0000-0000-00003D630000}"/>
    <cellStyle name="Migliaia 51 6 2" xfId="12311" xr:uid="{00000000-0005-0000-0000-00003E630000}"/>
    <cellStyle name="Migliaia 51 6 3" xfId="12312" xr:uid="{00000000-0005-0000-0000-00003F630000}"/>
    <cellStyle name="Migliaia 51 6 3 2" xfId="15783" xr:uid="{00000000-0005-0000-0000-000040630000}"/>
    <cellStyle name="Migliaia 51 6 3 2 2" xfId="21129" xr:uid="{00000000-0005-0000-0000-000041630000}"/>
    <cellStyle name="Migliaia 51 6 3 2 3" xfId="26431" xr:uid="{00000000-0005-0000-0000-000042630000}"/>
    <cellStyle name="Migliaia 51 6 3 3" xfId="18478" xr:uid="{00000000-0005-0000-0000-000043630000}"/>
    <cellStyle name="Migliaia 51 6 3 4" xfId="23780" xr:uid="{00000000-0005-0000-0000-000044630000}"/>
    <cellStyle name="Migliaia 51 6 4" xfId="14778" xr:uid="{00000000-0005-0000-0000-000045630000}"/>
    <cellStyle name="Migliaia 51 6 4 2" xfId="20596" xr:uid="{00000000-0005-0000-0000-000046630000}"/>
    <cellStyle name="Migliaia 51 6 4 3" xfId="25898" xr:uid="{00000000-0005-0000-0000-000047630000}"/>
    <cellStyle name="Migliaia 51 6 5" xfId="17945" xr:uid="{00000000-0005-0000-0000-000048630000}"/>
    <cellStyle name="Migliaia 51 6 6" xfId="23247" xr:uid="{00000000-0005-0000-0000-000049630000}"/>
    <cellStyle name="Migliaia 51 7" xfId="4413" xr:uid="{00000000-0005-0000-0000-00004A630000}"/>
    <cellStyle name="Migliaia 51 7 2" xfId="12313" xr:uid="{00000000-0005-0000-0000-00004B630000}"/>
    <cellStyle name="Migliaia 51 7 2 2" xfId="15784" xr:uid="{00000000-0005-0000-0000-00004C630000}"/>
    <cellStyle name="Migliaia 51 7 2 2 2" xfId="21130" xr:uid="{00000000-0005-0000-0000-00004D630000}"/>
    <cellStyle name="Migliaia 51 7 2 2 3" xfId="26432" xr:uid="{00000000-0005-0000-0000-00004E630000}"/>
    <cellStyle name="Migliaia 51 7 2 3" xfId="18479" xr:uid="{00000000-0005-0000-0000-00004F630000}"/>
    <cellStyle name="Migliaia 51 7 2 4" xfId="23781" xr:uid="{00000000-0005-0000-0000-000050630000}"/>
    <cellStyle name="Migliaia 51 7 3" xfId="14779" xr:uid="{00000000-0005-0000-0000-000051630000}"/>
    <cellStyle name="Migliaia 51 7 3 2" xfId="20597" xr:uid="{00000000-0005-0000-0000-000052630000}"/>
    <cellStyle name="Migliaia 51 7 3 3" xfId="25899" xr:uid="{00000000-0005-0000-0000-000053630000}"/>
    <cellStyle name="Migliaia 51 7 4" xfId="17946" xr:uid="{00000000-0005-0000-0000-000054630000}"/>
    <cellStyle name="Migliaia 51 7 5" xfId="23248" xr:uid="{00000000-0005-0000-0000-000055630000}"/>
    <cellStyle name="Migliaia 51 8" xfId="4414" xr:uid="{00000000-0005-0000-0000-000056630000}"/>
    <cellStyle name="Migliaia 51 8 2" xfId="12314" xr:uid="{00000000-0005-0000-0000-000057630000}"/>
    <cellStyle name="Migliaia 51 8 2 2" xfId="15785" xr:uid="{00000000-0005-0000-0000-000058630000}"/>
    <cellStyle name="Migliaia 51 8 2 2 2" xfId="21131" xr:uid="{00000000-0005-0000-0000-000059630000}"/>
    <cellStyle name="Migliaia 51 8 2 2 3" xfId="26433" xr:uid="{00000000-0005-0000-0000-00005A630000}"/>
    <cellStyle name="Migliaia 51 8 2 3" xfId="18480" xr:uid="{00000000-0005-0000-0000-00005B630000}"/>
    <cellStyle name="Migliaia 51 8 2 4" xfId="23782" xr:uid="{00000000-0005-0000-0000-00005C630000}"/>
    <cellStyle name="Migliaia 51 8 3" xfId="14780" xr:uid="{00000000-0005-0000-0000-00005D630000}"/>
    <cellStyle name="Migliaia 51 8 3 2" xfId="20598" xr:uid="{00000000-0005-0000-0000-00005E630000}"/>
    <cellStyle name="Migliaia 51 8 3 3" xfId="25900" xr:uid="{00000000-0005-0000-0000-00005F630000}"/>
    <cellStyle name="Migliaia 51 8 4" xfId="17947" xr:uid="{00000000-0005-0000-0000-000060630000}"/>
    <cellStyle name="Migliaia 51 8 5" xfId="23249" xr:uid="{00000000-0005-0000-0000-000061630000}"/>
    <cellStyle name="Migliaia 51 9" xfId="4415" xr:uid="{00000000-0005-0000-0000-000062630000}"/>
    <cellStyle name="Migliaia 51 9 2" xfId="14781" xr:uid="{00000000-0005-0000-0000-000063630000}"/>
    <cellStyle name="Migliaia 51 9 2 2" xfId="20599" xr:uid="{00000000-0005-0000-0000-000064630000}"/>
    <cellStyle name="Migliaia 51 9 2 3" xfId="25901" xr:uid="{00000000-0005-0000-0000-000065630000}"/>
    <cellStyle name="Migliaia 51 9 3" xfId="17948" xr:uid="{00000000-0005-0000-0000-000066630000}"/>
    <cellStyle name="Migliaia 51 9 4" xfId="23250" xr:uid="{00000000-0005-0000-0000-000067630000}"/>
    <cellStyle name="Migliaia 52" xfId="341" xr:uid="{00000000-0005-0000-0000-000068630000}"/>
    <cellStyle name="Migliaia 52 10" xfId="14782" xr:uid="{00000000-0005-0000-0000-000069630000}"/>
    <cellStyle name="Migliaia 52 10 2" xfId="20600" xr:uid="{00000000-0005-0000-0000-00006A630000}"/>
    <cellStyle name="Migliaia 52 10 3" xfId="25902" xr:uid="{00000000-0005-0000-0000-00006B630000}"/>
    <cellStyle name="Migliaia 52 11" xfId="17949" xr:uid="{00000000-0005-0000-0000-00006C630000}"/>
    <cellStyle name="Migliaia 52 12" xfId="23251" xr:uid="{00000000-0005-0000-0000-00006D630000}"/>
    <cellStyle name="Migliaia 52 13" xfId="4416" xr:uid="{00000000-0005-0000-0000-00006E630000}"/>
    <cellStyle name="Migliaia 52 2" xfId="342" xr:uid="{00000000-0005-0000-0000-00006F630000}"/>
    <cellStyle name="Migliaia 52 2 2" xfId="4418" xr:uid="{00000000-0005-0000-0000-000070630000}"/>
    <cellStyle name="Migliaia 52 2 2 2" xfId="4419" xr:uid="{00000000-0005-0000-0000-000071630000}"/>
    <cellStyle name="Migliaia 52 2 2 2 2" xfId="14783" xr:uid="{00000000-0005-0000-0000-000072630000}"/>
    <cellStyle name="Migliaia 52 2 2 2 2 2" xfId="20601" xr:uid="{00000000-0005-0000-0000-000073630000}"/>
    <cellStyle name="Migliaia 52 2 2 2 2 3" xfId="25903" xr:uid="{00000000-0005-0000-0000-000074630000}"/>
    <cellStyle name="Migliaia 52 2 2 2 3" xfId="17950" xr:uid="{00000000-0005-0000-0000-000075630000}"/>
    <cellStyle name="Migliaia 52 2 2 2 4" xfId="23252" xr:uid="{00000000-0005-0000-0000-000076630000}"/>
    <cellStyle name="Migliaia 52 2 2 3" xfId="12315" xr:uid="{00000000-0005-0000-0000-000077630000}"/>
    <cellStyle name="Migliaia 52 2 2 3 2" xfId="15786" xr:uid="{00000000-0005-0000-0000-000078630000}"/>
    <cellStyle name="Migliaia 52 2 2 3 2 2" xfId="21132" xr:uid="{00000000-0005-0000-0000-000079630000}"/>
    <cellStyle name="Migliaia 52 2 2 3 2 3" xfId="26434" xr:uid="{00000000-0005-0000-0000-00007A630000}"/>
    <cellStyle name="Migliaia 52 2 2 3 3" xfId="18481" xr:uid="{00000000-0005-0000-0000-00007B630000}"/>
    <cellStyle name="Migliaia 52 2 2 3 4" xfId="23783" xr:uid="{00000000-0005-0000-0000-00007C630000}"/>
    <cellStyle name="Migliaia 52 2 3" xfId="4420" xr:uid="{00000000-0005-0000-0000-00007D630000}"/>
    <cellStyle name="Migliaia 52 2 3 2" xfId="12316" xr:uid="{00000000-0005-0000-0000-00007E630000}"/>
    <cellStyle name="Migliaia 52 2 3 2 2" xfId="15787" xr:uid="{00000000-0005-0000-0000-00007F630000}"/>
    <cellStyle name="Migliaia 52 2 3 2 2 2" xfId="21133" xr:uid="{00000000-0005-0000-0000-000080630000}"/>
    <cellStyle name="Migliaia 52 2 3 2 2 3" xfId="26435" xr:uid="{00000000-0005-0000-0000-000081630000}"/>
    <cellStyle name="Migliaia 52 2 3 2 3" xfId="18482" xr:uid="{00000000-0005-0000-0000-000082630000}"/>
    <cellStyle name="Migliaia 52 2 3 2 4" xfId="23784" xr:uid="{00000000-0005-0000-0000-000083630000}"/>
    <cellStyle name="Migliaia 52 2 3 3" xfId="14784" xr:uid="{00000000-0005-0000-0000-000084630000}"/>
    <cellStyle name="Migliaia 52 2 3 3 2" xfId="20602" xr:uid="{00000000-0005-0000-0000-000085630000}"/>
    <cellStyle name="Migliaia 52 2 3 3 3" xfId="25904" xr:uid="{00000000-0005-0000-0000-000086630000}"/>
    <cellStyle name="Migliaia 52 2 3 4" xfId="17951" xr:uid="{00000000-0005-0000-0000-000087630000}"/>
    <cellStyle name="Migliaia 52 2 3 5" xfId="23253" xr:uid="{00000000-0005-0000-0000-000088630000}"/>
    <cellStyle name="Migliaia 52 2 4" xfId="4421" xr:uid="{00000000-0005-0000-0000-000089630000}"/>
    <cellStyle name="Migliaia 52 2 4 2" xfId="14785" xr:uid="{00000000-0005-0000-0000-00008A630000}"/>
    <cellStyle name="Migliaia 52 2 4 2 2" xfId="20603" xr:uid="{00000000-0005-0000-0000-00008B630000}"/>
    <cellStyle name="Migliaia 52 2 4 2 3" xfId="25905" xr:uid="{00000000-0005-0000-0000-00008C630000}"/>
    <cellStyle name="Migliaia 52 2 4 3" xfId="17952" xr:uid="{00000000-0005-0000-0000-00008D630000}"/>
    <cellStyle name="Migliaia 52 2 4 4" xfId="23254" xr:uid="{00000000-0005-0000-0000-00008E630000}"/>
    <cellStyle name="Migliaia 52 2 5" xfId="4422" xr:uid="{00000000-0005-0000-0000-00008F630000}"/>
    <cellStyle name="Migliaia 52 2 5 2" xfId="14786" xr:uid="{00000000-0005-0000-0000-000090630000}"/>
    <cellStyle name="Migliaia 52 2 5 2 2" xfId="20604" xr:uid="{00000000-0005-0000-0000-000091630000}"/>
    <cellStyle name="Migliaia 52 2 5 2 3" xfId="25906" xr:uid="{00000000-0005-0000-0000-000092630000}"/>
    <cellStyle name="Migliaia 52 2 5 3" xfId="17953" xr:uid="{00000000-0005-0000-0000-000093630000}"/>
    <cellStyle name="Migliaia 52 2 5 4" xfId="23255" xr:uid="{00000000-0005-0000-0000-000094630000}"/>
    <cellStyle name="Migliaia 52 2 6" xfId="4423" xr:uid="{00000000-0005-0000-0000-000095630000}"/>
    <cellStyle name="Migliaia 52 2 6 2" xfId="14787" xr:uid="{00000000-0005-0000-0000-000096630000}"/>
    <cellStyle name="Migliaia 52 2 6 2 2" xfId="20605" xr:uid="{00000000-0005-0000-0000-000097630000}"/>
    <cellStyle name="Migliaia 52 2 6 2 3" xfId="25907" xr:uid="{00000000-0005-0000-0000-000098630000}"/>
    <cellStyle name="Migliaia 52 2 6 3" xfId="17954" xr:uid="{00000000-0005-0000-0000-000099630000}"/>
    <cellStyle name="Migliaia 52 2 6 4" xfId="23256" xr:uid="{00000000-0005-0000-0000-00009A630000}"/>
    <cellStyle name="Migliaia 52 2 7" xfId="4417" xr:uid="{00000000-0005-0000-0000-00009B630000}"/>
    <cellStyle name="Migliaia 52 3" xfId="4424" xr:uid="{00000000-0005-0000-0000-00009C630000}"/>
    <cellStyle name="Migliaia 52 3 2" xfId="4425" xr:uid="{00000000-0005-0000-0000-00009D630000}"/>
    <cellStyle name="Migliaia 52 3 2 2" xfId="4426" xr:uid="{00000000-0005-0000-0000-00009E630000}"/>
    <cellStyle name="Migliaia 52 3 2 2 2" xfId="4427" xr:uid="{00000000-0005-0000-0000-00009F630000}"/>
    <cellStyle name="Migliaia 52 3 2 2 2 2" xfId="14788" xr:uid="{00000000-0005-0000-0000-0000A0630000}"/>
    <cellStyle name="Migliaia 52 3 2 2 2 2 2" xfId="20606" xr:uid="{00000000-0005-0000-0000-0000A1630000}"/>
    <cellStyle name="Migliaia 52 3 2 2 2 2 3" xfId="25908" xr:uid="{00000000-0005-0000-0000-0000A2630000}"/>
    <cellStyle name="Migliaia 52 3 2 2 2 3" xfId="17955" xr:uid="{00000000-0005-0000-0000-0000A3630000}"/>
    <cellStyle name="Migliaia 52 3 2 2 2 4" xfId="23257" xr:uid="{00000000-0005-0000-0000-0000A4630000}"/>
    <cellStyle name="Migliaia 52 3 2 3" xfId="4428" xr:uid="{00000000-0005-0000-0000-0000A5630000}"/>
    <cellStyle name="Migliaia 52 3 2 3 2" xfId="14789" xr:uid="{00000000-0005-0000-0000-0000A6630000}"/>
    <cellStyle name="Migliaia 52 3 2 3 2 2" xfId="20607" xr:uid="{00000000-0005-0000-0000-0000A7630000}"/>
    <cellStyle name="Migliaia 52 3 2 3 2 3" xfId="25909" xr:uid="{00000000-0005-0000-0000-0000A8630000}"/>
    <cellStyle name="Migliaia 52 3 2 3 3" xfId="17956" xr:uid="{00000000-0005-0000-0000-0000A9630000}"/>
    <cellStyle name="Migliaia 52 3 2 3 4" xfId="23258" xr:uid="{00000000-0005-0000-0000-0000AA630000}"/>
    <cellStyle name="Migliaia 52 3 2 4" xfId="4429" xr:uid="{00000000-0005-0000-0000-0000AB630000}"/>
    <cellStyle name="Migliaia 52 3 2 4 2" xfId="14790" xr:uid="{00000000-0005-0000-0000-0000AC630000}"/>
    <cellStyle name="Migliaia 52 3 2 4 2 2" xfId="20608" xr:uid="{00000000-0005-0000-0000-0000AD630000}"/>
    <cellStyle name="Migliaia 52 3 2 4 2 3" xfId="25910" xr:uid="{00000000-0005-0000-0000-0000AE630000}"/>
    <cellStyle name="Migliaia 52 3 2 4 3" xfId="17957" xr:uid="{00000000-0005-0000-0000-0000AF630000}"/>
    <cellStyle name="Migliaia 52 3 2 4 4" xfId="23259" xr:uid="{00000000-0005-0000-0000-0000B0630000}"/>
    <cellStyle name="Migliaia 52 3 2 5" xfId="4430" xr:uid="{00000000-0005-0000-0000-0000B1630000}"/>
    <cellStyle name="Migliaia 52 3 2 5 2" xfId="14791" xr:uid="{00000000-0005-0000-0000-0000B2630000}"/>
    <cellStyle name="Migliaia 52 3 2 5 2 2" xfId="20609" xr:uid="{00000000-0005-0000-0000-0000B3630000}"/>
    <cellStyle name="Migliaia 52 3 2 5 2 3" xfId="25911" xr:uid="{00000000-0005-0000-0000-0000B4630000}"/>
    <cellStyle name="Migliaia 52 3 2 5 3" xfId="17958" xr:uid="{00000000-0005-0000-0000-0000B5630000}"/>
    <cellStyle name="Migliaia 52 3 2 5 4" xfId="23260" xr:uid="{00000000-0005-0000-0000-0000B6630000}"/>
    <cellStyle name="Migliaia 52 3 2 6" xfId="4431" xr:uid="{00000000-0005-0000-0000-0000B7630000}"/>
    <cellStyle name="Migliaia 52 3 2 6 2" xfId="14792" xr:uid="{00000000-0005-0000-0000-0000B8630000}"/>
    <cellStyle name="Migliaia 52 3 2 6 2 2" xfId="20610" xr:uid="{00000000-0005-0000-0000-0000B9630000}"/>
    <cellStyle name="Migliaia 52 3 2 6 2 3" xfId="25912" xr:uid="{00000000-0005-0000-0000-0000BA630000}"/>
    <cellStyle name="Migliaia 52 3 2 6 3" xfId="17959" xr:uid="{00000000-0005-0000-0000-0000BB630000}"/>
    <cellStyle name="Migliaia 52 3 2 6 4" xfId="23261" xr:uid="{00000000-0005-0000-0000-0000BC630000}"/>
    <cellStyle name="Migliaia 52 3 3" xfId="4432" xr:uid="{00000000-0005-0000-0000-0000BD630000}"/>
    <cellStyle name="Migliaia 52 3 3 2" xfId="4433" xr:uid="{00000000-0005-0000-0000-0000BE630000}"/>
    <cellStyle name="Migliaia 52 3 3 2 2" xfId="14794" xr:uid="{00000000-0005-0000-0000-0000BF630000}"/>
    <cellStyle name="Migliaia 52 3 3 2 2 2" xfId="20612" xr:uid="{00000000-0005-0000-0000-0000C0630000}"/>
    <cellStyle name="Migliaia 52 3 3 2 2 3" xfId="25914" xr:uid="{00000000-0005-0000-0000-0000C1630000}"/>
    <cellStyle name="Migliaia 52 3 3 2 3" xfId="17961" xr:uid="{00000000-0005-0000-0000-0000C2630000}"/>
    <cellStyle name="Migliaia 52 3 3 2 4" xfId="23263" xr:uid="{00000000-0005-0000-0000-0000C3630000}"/>
    <cellStyle name="Migliaia 52 3 3 3" xfId="4434" xr:uid="{00000000-0005-0000-0000-0000C4630000}"/>
    <cellStyle name="Migliaia 52 3 3 3 2" xfId="14795" xr:uid="{00000000-0005-0000-0000-0000C5630000}"/>
    <cellStyle name="Migliaia 52 3 3 3 2 2" xfId="20613" xr:uid="{00000000-0005-0000-0000-0000C6630000}"/>
    <cellStyle name="Migliaia 52 3 3 3 2 3" xfId="25915" xr:uid="{00000000-0005-0000-0000-0000C7630000}"/>
    <cellStyle name="Migliaia 52 3 3 3 3" xfId="17962" xr:uid="{00000000-0005-0000-0000-0000C8630000}"/>
    <cellStyle name="Migliaia 52 3 3 3 4" xfId="23264" xr:uid="{00000000-0005-0000-0000-0000C9630000}"/>
    <cellStyle name="Migliaia 52 3 3 4" xfId="4435" xr:uid="{00000000-0005-0000-0000-0000CA630000}"/>
    <cellStyle name="Migliaia 52 3 3 4 2" xfId="14796" xr:uid="{00000000-0005-0000-0000-0000CB630000}"/>
    <cellStyle name="Migliaia 52 3 3 4 2 2" xfId="20614" xr:uid="{00000000-0005-0000-0000-0000CC630000}"/>
    <cellStyle name="Migliaia 52 3 3 4 2 3" xfId="25916" xr:uid="{00000000-0005-0000-0000-0000CD630000}"/>
    <cellStyle name="Migliaia 52 3 3 4 3" xfId="17963" xr:uid="{00000000-0005-0000-0000-0000CE630000}"/>
    <cellStyle name="Migliaia 52 3 3 4 4" xfId="23265" xr:uid="{00000000-0005-0000-0000-0000CF630000}"/>
    <cellStyle name="Migliaia 52 3 3 5" xfId="4436" xr:uid="{00000000-0005-0000-0000-0000D0630000}"/>
    <cellStyle name="Migliaia 52 3 3 5 2" xfId="14797" xr:uid="{00000000-0005-0000-0000-0000D1630000}"/>
    <cellStyle name="Migliaia 52 3 3 5 2 2" xfId="20615" xr:uid="{00000000-0005-0000-0000-0000D2630000}"/>
    <cellStyle name="Migliaia 52 3 3 5 2 3" xfId="25917" xr:uid="{00000000-0005-0000-0000-0000D3630000}"/>
    <cellStyle name="Migliaia 52 3 3 5 3" xfId="17964" xr:uid="{00000000-0005-0000-0000-0000D4630000}"/>
    <cellStyle name="Migliaia 52 3 3 5 4" xfId="23266" xr:uid="{00000000-0005-0000-0000-0000D5630000}"/>
    <cellStyle name="Migliaia 52 3 3 6" xfId="14793" xr:uid="{00000000-0005-0000-0000-0000D6630000}"/>
    <cellStyle name="Migliaia 52 3 3 6 2" xfId="20611" xr:uid="{00000000-0005-0000-0000-0000D7630000}"/>
    <cellStyle name="Migliaia 52 3 3 6 3" xfId="25913" xr:uid="{00000000-0005-0000-0000-0000D8630000}"/>
    <cellStyle name="Migliaia 52 3 3 7" xfId="17960" xr:uid="{00000000-0005-0000-0000-0000D9630000}"/>
    <cellStyle name="Migliaia 52 3 3 8" xfId="23262" xr:uid="{00000000-0005-0000-0000-0000DA630000}"/>
    <cellStyle name="Migliaia 52 3 4" xfId="4437" xr:uid="{00000000-0005-0000-0000-0000DB630000}"/>
    <cellStyle name="Migliaia 52 3 4 2" xfId="12317" xr:uid="{00000000-0005-0000-0000-0000DC630000}"/>
    <cellStyle name="Migliaia 52 3 4 3" xfId="12318" xr:uid="{00000000-0005-0000-0000-0000DD630000}"/>
    <cellStyle name="Migliaia 52 3 4 3 2" xfId="15788" xr:uid="{00000000-0005-0000-0000-0000DE630000}"/>
    <cellStyle name="Migliaia 52 3 4 3 2 2" xfId="21134" xr:uid="{00000000-0005-0000-0000-0000DF630000}"/>
    <cellStyle name="Migliaia 52 3 4 3 2 3" xfId="26436" xr:uid="{00000000-0005-0000-0000-0000E0630000}"/>
    <cellStyle name="Migliaia 52 3 4 3 3" xfId="18483" xr:uid="{00000000-0005-0000-0000-0000E1630000}"/>
    <cellStyle name="Migliaia 52 3 4 3 4" xfId="23785" xr:uid="{00000000-0005-0000-0000-0000E2630000}"/>
    <cellStyle name="Migliaia 52 3 4 4" xfId="14798" xr:uid="{00000000-0005-0000-0000-0000E3630000}"/>
    <cellStyle name="Migliaia 52 3 4 4 2" xfId="20616" xr:uid="{00000000-0005-0000-0000-0000E4630000}"/>
    <cellStyle name="Migliaia 52 3 4 4 3" xfId="25918" xr:uid="{00000000-0005-0000-0000-0000E5630000}"/>
    <cellStyle name="Migliaia 52 3 4 5" xfId="17965" xr:uid="{00000000-0005-0000-0000-0000E6630000}"/>
    <cellStyle name="Migliaia 52 3 4 6" xfId="23267" xr:uid="{00000000-0005-0000-0000-0000E7630000}"/>
    <cellStyle name="Migliaia 52 3 5" xfId="4438" xr:uid="{00000000-0005-0000-0000-0000E8630000}"/>
    <cellStyle name="Migliaia 52 3 5 2" xfId="12319" xr:uid="{00000000-0005-0000-0000-0000E9630000}"/>
    <cellStyle name="Migliaia 52 3 5 2 2" xfId="15789" xr:uid="{00000000-0005-0000-0000-0000EA630000}"/>
    <cellStyle name="Migliaia 52 3 5 2 2 2" xfId="21135" xr:uid="{00000000-0005-0000-0000-0000EB630000}"/>
    <cellStyle name="Migliaia 52 3 5 2 2 3" xfId="26437" xr:uid="{00000000-0005-0000-0000-0000EC630000}"/>
    <cellStyle name="Migliaia 52 3 5 2 3" xfId="18484" xr:uid="{00000000-0005-0000-0000-0000ED630000}"/>
    <cellStyle name="Migliaia 52 3 5 2 4" xfId="23786" xr:uid="{00000000-0005-0000-0000-0000EE630000}"/>
    <cellStyle name="Migliaia 52 3 5 3" xfId="14799" xr:uid="{00000000-0005-0000-0000-0000EF630000}"/>
    <cellStyle name="Migliaia 52 3 5 3 2" xfId="20617" xr:uid="{00000000-0005-0000-0000-0000F0630000}"/>
    <cellStyle name="Migliaia 52 3 5 3 3" xfId="25919" xr:uid="{00000000-0005-0000-0000-0000F1630000}"/>
    <cellStyle name="Migliaia 52 3 5 4" xfId="17966" xr:uid="{00000000-0005-0000-0000-0000F2630000}"/>
    <cellStyle name="Migliaia 52 3 5 5" xfId="23268" xr:uid="{00000000-0005-0000-0000-0000F3630000}"/>
    <cellStyle name="Migliaia 52 3 6" xfId="4439" xr:uid="{00000000-0005-0000-0000-0000F4630000}"/>
    <cellStyle name="Migliaia 52 3 6 2" xfId="14800" xr:uid="{00000000-0005-0000-0000-0000F5630000}"/>
    <cellStyle name="Migliaia 52 3 6 2 2" xfId="20618" xr:uid="{00000000-0005-0000-0000-0000F6630000}"/>
    <cellStyle name="Migliaia 52 3 6 2 3" xfId="25920" xr:uid="{00000000-0005-0000-0000-0000F7630000}"/>
    <cellStyle name="Migliaia 52 3 6 3" xfId="17967" xr:uid="{00000000-0005-0000-0000-0000F8630000}"/>
    <cellStyle name="Migliaia 52 3 6 4" xfId="23269" xr:uid="{00000000-0005-0000-0000-0000F9630000}"/>
    <cellStyle name="Migliaia 52 3 7" xfId="4440" xr:uid="{00000000-0005-0000-0000-0000FA630000}"/>
    <cellStyle name="Migliaia 52 3 7 2" xfId="14801" xr:uid="{00000000-0005-0000-0000-0000FB630000}"/>
    <cellStyle name="Migliaia 52 3 7 2 2" xfId="20619" xr:uid="{00000000-0005-0000-0000-0000FC630000}"/>
    <cellStyle name="Migliaia 52 3 7 2 3" xfId="25921" xr:uid="{00000000-0005-0000-0000-0000FD630000}"/>
    <cellStyle name="Migliaia 52 3 7 3" xfId="17968" xr:uid="{00000000-0005-0000-0000-0000FE630000}"/>
    <cellStyle name="Migliaia 52 3 7 4" xfId="23270" xr:uid="{00000000-0005-0000-0000-0000FF630000}"/>
    <cellStyle name="Migliaia 52 3 8" xfId="4441" xr:uid="{00000000-0005-0000-0000-000000640000}"/>
    <cellStyle name="Migliaia 52 3 8 2" xfId="14802" xr:uid="{00000000-0005-0000-0000-000001640000}"/>
    <cellStyle name="Migliaia 52 3 8 2 2" xfId="20620" xr:uid="{00000000-0005-0000-0000-000002640000}"/>
    <cellStyle name="Migliaia 52 3 8 2 3" xfId="25922" xr:uid="{00000000-0005-0000-0000-000003640000}"/>
    <cellStyle name="Migliaia 52 3 8 3" xfId="17969" xr:uid="{00000000-0005-0000-0000-000004640000}"/>
    <cellStyle name="Migliaia 52 3 8 4" xfId="23271" xr:uid="{00000000-0005-0000-0000-000005640000}"/>
    <cellStyle name="Migliaia 52 4" xfId="4442" xr:uid="{00000000-0005-0000-0000-000006640000}"/>
    <cellStyle name="Migliaia 52 4 2" xfId="4443" xr:uid="{00000000-0005-0000-0000-000007640000}"/>
    <cellStyle name="Migliaia 52 4 2 2" xfId="4444" xr:uid="{00000000-0005-0000-0000-000008640000}"/>
    <cellStyle name="Migliaia 52 4 2 2 2" xfId="14803" xr:uid="{00000000-0005-0000-0000-000009640000}"/>
    <cellStyle name="Migliaia 52 4 2 2 2 2" xfId="20621" xr:uid="{00000000-0005-0000-0000-00000A640000}"/>
    <cellStyle name="Migliaia 52 4 2 2 2 3" xfId="25923" xr:uid="{00000000-0005-0000-0000-00000B640000}"/>
    <cellStyle name="Migliaia 52 4 2 2 3" xfId="17970" xr:uid="{00000000-0005-0000-0000-00000C640000}"/>
    <cellStyle name="Migliaia 52 4 2 2 4" xfId="23272" xr:uid="{00000000-0005-0000-0000-00000D640000}"/>
    <cellStyle name="Migliaia 52 4 2 3" xfId="4445" xr:uid="{00000000-0005-0000-0000-00000E640000}"/>
    <cellStyle name="Migliaia 52 4 2 3 2" xfId="14804" xr:uid="{00000000-0005-0000-0000-00000F640000}"/>
    <cellStyle name="Migliaia 52 4 2 3 2 2" xfId="20622" xr:uid="{00000000-0005-0000-0000-000010640000}"/>
    <cellStyle name="Migliaia 52 4 2 3 2 3" xfId="25924" xr:uid="{00000000-0005-0000-0000-000011640000}"/>
    <cellStyle name="Migliaia 52 4 2 3 3" xfId="17971" xr:uid="{00000000-0005-0000-0000-000012640000}"/>
    <cellStyle name="Migliaia 52 4 2 3 4" xfId="23273" xr:uid="{00000000-0005-0000-0000-000013640000}"/>
    <cellStyle name="Migliaia 52 4 3" xfId="4446" xr:uid="{00000000-0005-0000-0000-000014640000}"/>
    <cellStyle name="Migliaia 52 4 3 2" xfId="14805" xr:uid="{00000000-0005-0000-0000-000015640000}"/>
    <cellStyle name="Migliaia 52 4 3 2 2" xfId="20623" xr:uid="{00000000-0005-0000-0000-000016640000}"/>
    <cellStyle name="Migliaia 52 4 3 2 3" xfId="25925" xr:uid="{00000000-0005-0000-0000-000017640000}"/>
    <cellStyle name="Migliaia 52 4 3 3" xfId="17972" xr:uid="{00000000-0005-0000-0000-000018640000}"/>
    <cellStyle name="Migliaia 52 4 3 4" xfId="23274" xr:uid="{00000000-0005-0000-0000-000019640000}"/>
    <cellStyle name="Migliaia 52 4 4" xfId="4447" xr:uid="{00000000-0005-0000-0000-00001A640000}"/>
    <cellStyle name="Migliaia 52 4 4 2" xfId="14806" xr:uid="{00000000-0005-0000-0000-00001B640000}"/>
    <cellStyle name="Migliaia 52 4 4 2 2" xfId="20624" xr:uid="{00000000-0005-0000-0000-00001C640000}"/>
    <cellStyle name="Migliaia 52 4 4 2 3" xfId="25926" xr:uid="{00000000-0005-0000-0000-00001D640000}"/>
    <cellStyle name="Migliaia 52 4 4 3" xfId="17973" xr:uid="{00000000-0005-0000-0000-00001E640000}"/>
    <cellStyle name="Migliaia 52 4 4 4" xfId="23275" xr:uid="{00000000-0005-0000-0000-00001F640000}"/>
    <cellStyle name="Migliaia 52 4 5" xfId="4448" xr:uid="{00000000-0005-0000-0000-000020640000}"/>
    <cellStyle name="Migliaia 52 4 5 2" xfId="14807" xr:uid="{00000000-0005-0000-0000-000021640000}"/>
    <cellStyle name="Migliaia 52 4 5 2 2" xfId="20625" xr:uid="{00000000-0005-0000-0000-000022640000}"/>
    <cellStyle name="Migliaia 52 4 5 2 3" xfId="25927" xr:uid="{00000000-0005-0000-0000-000023640000}"/>
    <cellStyle name="Migliaia 52 4 5 3" xfId="17974" xr:uid="{00000000-0005-0000-0000-000024640000}"/>
    <cellStyle name="Migliaia 52 4 5 4" xfId="23276" xr:uid="{00000000-0005-0000-0000-000025640000}"/>
    <cellStyle name="Migliaia 52 4 6" xfId="4449" xr:uid="{00000000-0005-0000-0000-000026640000}"/>
    <cellStyle name="Migliaia 52 4 6 2" xfId="14808" xr:uid="{00000000-0005-0000-0000-000027640000}"/>
    <cellStyle name="Migliaia 52 4 6 2 2" xfId="20626" xr:uid="{00000000-0005-0000-0000-000028640000}"/>
    <cellStyle name="Migliaia 52 4 6 2 3" xfId="25928" xr:uid="{00000000-0005-0000-0000-000029640000}"/>
    <cellStyle name="Migliaia 52 4 6 3" xfId="17975" xr:uid="{00000000-0005-0000-0000-00002A640000}"/>
    <cellStyle name="Migliaia 52 4 6 4" xfId="23277" xr:uid="{00000000-0005-0000-0000-00002B640000}"/>
    <cellStyle name="Migliaia 52 4 7" xfId="4450" xr:uid="{00000000-0005-0000-0000-00002C640000}"/>
    <cellStyle name="Migliaia 52 4 7 2" xfId="14809" xr:uid="{00000000-0005-0000-0000-00002D640000}"/>
    <cellStyle name="Migliaia 52 4 7 2 2" xfId="20627" xr:uid="{00000000-0005-0000-0000-00002E640000}"/>
    <cellStyle name="Migliaia 52 4 7 2 3" xfId="25929" xr:uid="{00000000-0005-0000-0000-00002F640000}"/>
    <cellStyle name="Migliaia 52 4 7 3" xfId="17976" xr:uid="{00000000-0005-0000-0000-000030640000}"/>
    <cellStyle name="Migliaia 52 4 7 4" xfId="23278" xr:uid="{00000000-0005-0000-0000-000031640000}"/>
    <cellStyle name="Migliaia 52 5" xfId="4451" xr:uid="{00000000-0005-0000-0000-000032640000}"/>
    <cellStyle name="Migliaia 52 5 2" xfId="4452" xr:uid="{00000000-0005-0000-0000-000033640000}"/>
    <cellStyle name="Migliaia 52 5 2 2" xfId="14810" xr:uid="{00000000-0005-0000-0000-000034640000}"/>
    <cellStyle name="Migliaia 52 5 2 2 2" xfId="20628" xr:uid="{00000000-0005-0000-0000-000035640000}"/>
    <cellStyle name="Migliaia 52 5 2 2 3" xfId="25930" xr:uid="{00000000-0005-0000-0000-000036640000}"/>
    <cellStyle name="Migliaia 52 5 2 3" xfId="17977" xr:uid="{00000000-0005-0000-0000-000037640000}"/>
    <cellStyle name="Migliaia 52 5 2 4" xfId="23279" xr:uid="{00000000-0005-0000-0000-000038640000}"/>
    <cellStyle name="Migliaia 52 5 3" xfId="4453" xr:uid="{00000000-0005-0000-0000-000039640000}"/>
    <cellStyle name="Migliaia 52 5 3 2" xfId="14811" xr:uid="{00000000-0005-0000-0000-00003A640000}"/>
    <cellStyle name="Migliaia 52 5 3 2 2" xfId="20629" xr:uid="{00000000-0005-0000-0000-00003B640000}"/>
    <cellStyle name="Migliaia 52 5 3 2 3" xfId="25931" xr:uid="{00000000-0005-0000-0000-00003C640000}"/>
    <cellStyle name="Migliaia 52 5 3 3" xfId="17978" xr:uid="{00000000-0005-0000-0000-00003D640000}"/>
    <cellStyle name="Migliaia 52 5 3 4" xfId="23280" xr:uid="{00000000-0005-0000-0000-00003E640000}"/>
    <cellStyle name="Migliaia 52 5 4" xfId="4454" xr:uid="{00000000-0005-0000-0000-00003F640000}"/>
    <cellStyle name="Migliaia 52 5 4 2" xfId="14812" xr:uid="{00000000-0005-0000-0000-000040640000}"/>
    <cellStyle name="Migliaia 52 5 4 2 2" xfId="20630" xr:uid="{00000000-0005-0000-0000-000041640000}"/>
    <cellStyle name="Migliaia 52 5 4 2 3" xfId="25932" xr:uid="{00000000-0005-0000-0000-000042640000}"/>
    <cellStyle name="Migliaia 52 5 4 3" xfId="17979" xr:uid="{00000000-0005-0000-0000-000043640000}"/>
    <cellStyle name="Migliaia 52 5 4 4" xfId="23281" xr:uid="{00000000-0005-0000-0000-000044640000}"/>
    <cellStyle name="Migliaia 52 5 5" xfId="4455" xr:uid="{00000000-0005-0000-0000-000045640000}"/>
    <cellStyle name="Migliaia 52 5 5 2" xfId="14813" xr:uid="{00000000-0005-0000-0000-000046640000}"/>
    <cellStyle name="Migliaia 52 5 5 2 2" xfId="20631" xr:uid="{00000000-0005-0000-0000-000047640000}"/>
    <cellStyle name="Migliaia 52 5 5 2 3" xfId="25933" xr:uid="{00000000-0005-0000-0000-000048640000}"/>
    <cellStyle name="Migliaia 52 5 5 3" xfId="17980" xr:uid="{00000000-0005-0000-0000-000049640000}"/>
    <cellStyle name="Migliaia 52 5 5 4" xfId="23282" xr:uid="{00000000-0005-0000-0000-00004A640000}"/>
    <cellStyle name="Migliaia 52 5 6" xfId="4456" xr:uid="{00000000-0005-0000-0000-00004B640000}"/>
    <cellStyle name="Migliaia 52 5 6 2" xfId="14814" xr:uid="{00000000-0005-0000-0000-00004C640000}"/>
    <cellStyle name="Migliaia 52 5 6 2 2" xfId="20632" xr:uid="{00000000-0005-0000-0000-00004D640000}"/>
    <cellStyle name="Migliaia 52 5 6 2 3" xfId="25934" xr:uid="{00000000-0005-0000-0000-00004E640000}"/>
    <cellStyle name="Migliaia 52 5 6 3" xfId="17981" xr:uid="{00000000-0005-0000-0000-00004F640000}"/>
    <cellStyle name="Migliaia 52 5 6 4" xfId="23283" xr:uid="{00000000-0005-0000-0000-000050640000}"/>
    <cellStyle name="Migliaia 52 6" xfId="4457" xr:uid="{00000000-0005-0000-0000-000051640000}"/>
    <cellStyle name="Migliaia 52 6 2" xfId="12320" xr:uid="{00000000-0005-0000-0000-000052640000}"/>
    <cellStyle name="Migliaia 52 6 3" xfId="12321" xr:uid="{00000000-0005-0000-0000-000053640000}"/>
    <cellStyle name="Migliaia 52 6 3 2" xfId="15790" xr:uid="{00000000-0005-0000-0000-000054640000}"/>
    <cellStyle name="Migliaia 52 6 3 2 2" xfId="21136" xr:uid="{00000000-0005-0000-0000-000055640000}"/>
    <cellStyle name="Migliaia 52 6 3 2 3" xfId="26438" xr:uid="{00000000-0005-0000-0000-000056640000}"/>
    <cellStyle name="Migliaia 52 6 3 3" xfId="18485" xr:uid="{00000000-0005-0000-0000-000057640000}"/>
    <cellStyle name="Migliaia 52 6 3 4" xfId="23787" xr:uid="{00000000-0005-0000-0000-000058640000}"/>
    <cellStyle name="Migliaia 52 6 4" xfId="14815" xr:uid="{00000000-0005-0000-0000-000059640000}"/>
    <cellStyle name="Migliaia 52 6 4 2" xfId="20633" xr:uid="{00000000-0005-0000-0000-00005A640000}"/>
    <cellStyle name="Migliaia 52 6 4 3" xfId="25935" xr:uid="{00000000-0005-0000-0000-00005B640000}"/>
    <cellStyle name="Migliaia 52 6 5" xfId="17982" xr:uid="{00000000-0005-0000-0000-00005C640000}"/>
    <cellStyle name="Migliaia 52 6 6" xfId="23284" xr:uid="{00000000-0005-0000-0000-00005D640000}"/>
    <cellStyle name="Migliaia 52 7" xfId="4458" xr:uid="{00000000-0005-0000-0000-00005E640000}"/>
    <cellStyle name="Migliaia 52 7 2" xfId="12322" xr:uid="{00000000-0005-0000-0000-00005F640000}"/>
    <cellStyle name="Migliaia 52 7 2 2" xfId="15791" xr:uid="{00000000-0005-0000-0000-000060640000}"/>
    <cellStyle name="Migliaia 52 7 2 2 2" xfId="21137" xr:uid="{00000000-0005-0000-0000-000061640000}"/>
    <cellStyle name="Migliaia 52 7 2 2 3" xfId="26439" xr:uid="{00000000-0005-0000-0000-000062640000}"/>
    <cellStyle name="Migliaia 52 7 2 3" xfId="18486" xr:uid="{00000000-0005-0000-0000-000063640000}"/>
    <cellStyle name="Migliaia 52 7 2 4" xfId="23788" xr:uid="{00000000-0005-0000-0000-000064640000}"/>
    <cellStyle name="Migliaia 52 7 3" xfId="14816" xr:uid="{00000000-0005-0000-0000-000065640000}"/>
    <cellStyle name="Migliaia 52 7 3 2" xfId="20634" xr:uid="{00000000-0005-0000-0000-000066640000}"/>
    <cellStyle name="Migliaia 52 7 3 3" xfId="25936" xr:uid="{00000000-0005-0000-0000-000067640000}"/>
    <cellStyle name="Migliaia 52 7 4" xfId="17983" xr:uid="{00000000-0005-0000-0000-000068640000}"/>
    <cellStyle name="Migliaia 52 7 5" xfId="23285" xr:uid="{00000000-0005-0000-0000-000069640000}"/>
    <cellStyle name="Migliaia 52 8" xfId="4459" xr:uid="{00000000-0005-0000-0000-00006A640000}"/>
    <cellStyle name="Migliaia 52 8 2" xfId="12323" xr:uid="{00000000-0005-0000-0000-00006B640000}"/>
    <cellStyle name="Migliaia 52 8 2 2" xfId="15792" xr:uid="{00000000-0005-0000-0000-00006C640000}"/>
    <cellStyle name="Migliaia 52 8 2 2 2" xfId="21138" xr:uid="{00000000-0005-0000-0000-00006D640000}"/>
    <cellStyle name="Migliaia 52 8 2 2 3" xfId="26440" xr:uid="{00000000-0005-0000-0000-00006E640000}"/>
    <cellStyle name="Migliaia 52 8 2 3" xfId="18487" xr:uid="{00000000-0005-0000-0000-00006F640000}"/>
    <cellStyle name="Migliaia 52 8 2 4" xfId="23789" xr:uid="{00000000-0005-0000-0000-000070640000}"/>
    <cellStyle name="Migliaia 52 8 3" xfId="14817" xr:uid="{00000000-0005-0000-0000-000071640000}"/>
    <cellStyle name="Migliaia 52 8 3 2" xfId="20635" xr:uid="{00000000-0005-0000-0000-000072640000}"/>
    <cellStyle name="Migliaia 52 8 3 3" xfId="25937" xr:uid="{00000000-0005-0000-0000-000073640000}"/>
    <cellStyle name="Migliaia 52 8 4" xfId="17984" xr:uid="{00000000-0005-0000-0000-000074640000}"/>
    <cellStyle name="Migliaia 52 8 5" xfId="23286" xr:uid="{00000000-0005-0000-0000-000075640000}"/>
    <cellStyle name="Migliaia 52 9" xfId="4460" xr:uid="{00000000-0005-0000-0000-000076640000}"/>
    <cellStyle name="Migliaia 52 9 2" xfId="14818" xr:uid="{00000000-0005-0000-0000-000077640000}"/>
    <cellStyle name="Migliaia 52 9 2 2" xfId="20636" xr:uid="{00000000-0005-0000-0000-000078640000}"/>
    <cellStyle name="Migliaia 52 9 2 3" xfId="25938" xr:uid="{00000000-0005-0000-0000-000079640000}"/>
    <cellStyle name="Migliaia 52 9 3" xfId="17985" xr:uid="{00000000-0005-0000-0000-00007A640000}"/>
    <cellStyle name="Migliaia 52 9 4" xfId="23287" xr:uid="{00000000-0005-0000-0000-00007B640000}"/>
    <cellStyle name="Migliaia 53" xfId="343" xr:uid="{00000000-0005-0000-0000-00007C640000}"/>
    <cellStyle name="Migliaia 53 10" xfId="14819" xr:uid="{00000000-0005-0000-0000-00007D640000}"/>
    <cellStyle name="Migliaia 53 10 2" xfId="20637" xr:uid="{00000000-0005-0000-0000-00007E640000}"/>
    <cellStyle name="Migliaia 53 10 3" xfId="25939" xr:uid="{00000000-0005-0000-0000-00007F640000}"/>
    <cellStyle name="Migliaia 53 11" xfId="17986" xr:uid="{00000000-0005-0000-0000-000080640000}"/>
    <cellStyle name="Migliaia 53 12" xfId="23288" xr:uid="{00000000-0005-0000-0000-000081640000}"/>
    <cellStyle name="Migliaia 53 13" xfId="4461" xr:uid="{00000000-0005-0000-0000-000082640000}"/>
    <cellStyle name="Migliaia 53 2" xfId="344" xr:uid="{00000000-0005-0000-0000-000083640000}"/>
    <cellStyle name="Migliaia 53 2 2" xfId="4463" xr:uid="{00000000-0005-0000-0000-000084640000}"/>
    <cellStyle name="Migliaia 53 2 2 2" xfId="4464" xr:uid="{00000000-0005-0000-0000-000085640000}"/>
    <cellStyle name="Migliaia 53 2 2 2 2" xfId="14820" xr:uid="{00000000-0005-0000-0000-000086640000}"/>
    <cellStyle name="Migliaia 53 2 2 2 2 2" xfId="20638" xr:uid="{00000000-0005-0000-0000-000087640000}"/>
    <cellStyle name="Migliaia 53 2 2 2 2 3" xfId="25940" xr:uid="{00000000-0005-0000-0000-000088640000}"/>
    <cellStyle name="Migliaia 53 2 2 2 3" xfId="17987" xr:uid="{00000000-0005-0000-0000-000089640000}"/>
    <cellStyle name="Migliaia 53 2 2 2 4" xfId="23289" xr:uid="{00000000-0005-0000-0000-00008A640000}"/>
    <cellStyle name="Migliaia 53 2 2 3" xfId="12324" xr:uid="{00000000-0005-0000-0000-00008B640000}"/>
    <cellStyle name="Migliaia 53 2 2 3 2" xfId="15793" xr:uid="{00000000-0005-0000-0000-00008C640000}"/>
    <cellStyle name="Migliaia 53 2 2 3 2 2" xfId="21139" xr:uid="{00000000-0005-0000-0000-00008D640000}"/>
    <cellStyle name="Migliaia 53 2 2 3 2 3" xfId="26441" xr:uid="{00000000-0005-0000-0000-00008E640000}"/>
    <cellStyle name="Migliaia 53 2 2 3 3" xfId="18488" xr:uid="{00000000-0005-0000-0000-00008F640000}"/>
    <cellStyle name="Migliaia 53 2 2 3 4" xfId="23790" xr:uid="{00000000-0005-0000-0000-000090640000}"/>
    <cellStyle name="Migliaia 53 2 3" xfId="4465" xr:uid="{00000000-0005-0000-0000-000091640000}"/>
    <cellStyle name="Migliaia 53 2 3 2" xfId="12325" xr:uid="{00000000-0005-0000-0000-000092640000}"/>
    <cellStyle name="Migliaia 53 2 3 2 2" xfId="15794" xr:uid="{00000000-0005-0000-0000-000093640000}"/>
    <cellStyle name="Migliaia 53 2 3 2 2 2" xfId="21140" xr:uid="{00000000-0005-0000-0000-000094640000}"/>
    <cellStyle name="Migliaia 53 2 3 2 2 3" xfId="26442" xr:uid="{00000000-0005-0000-0000-000095640000}"/>
    <cellStyle name="Migliaia 53 2 3 2 3" xfId="18489" xr:uid="{00000000-0005-0000-0000-000096640000}"/>
    <cellStyle name="Migliaia 53 2 3 2 4" xfId="23791" xr:uid="{00000000-0005-0000-0000-000097640000}"/>
    <cellStyle name="Migliaia 53 2 3 3" xfId="14821" xr:uid="{00000000-0005-0000-0000-000098640000}"/>
    <cellStyle name="Migliaia 53 2 3 3 2" xfId="20639" xr:uid="{00000000-0005-0000-0000-000099640000}"/>
    <cellStyle name="Migliaia 53 2 3 3 3" xfId="25941" xr:uid="{00000000-0005-0000-0000-00009A640000}"/>
    <cellStyle name="Migliaia 53 2 3 4" xfId="17988" xr:uid="{00000000-0005-0000-0000-00009B640000}"/>
    <cellStyle name="Migliaia 53 2 3 5" xfId="23290" xr:uid="{00000000-0005-0000-0000-00009C640000}"/>
    <cellStyle name="Migliaia 53 2 4" xfId="4466" xr:uid="{00000000-0005-0000-0000-00009D640000}"/>
    <cellStyle name="Migliaia 53 2 4 2" xfId="14822" xr:uid="{00000000-0005-0000-0000-00009E640000}"/>
    <cellStyle name="Migliaia 53 2 4 2 2" xfId="20640" xr:uid="{00000000-0005-0000-0000-00009F640000}"/>
    <cellStyle name="Migliaia 53 2 4 2 3" xfId="25942" xr:uid="{00000000-0005-0000-0000-0000A0640000}"/>
    <cellStyle name="Migliaia 53 2 4 3" xfId="17989" xr:uid="{00000000-0005-0000-0000-0000A1640000}"/>
    <cellStyle name="Migliaia 53 2 4 4" xfId="23291" xr:uid="{00000000-0005-0000-0000-0000A2640000}"/>
    <cellStyle name="Migliaia 53 2 5" xfId="4467" xr:uid="{00000000-0005-0000-0000-0000A3640000}"/>
    <cellStyle name="Migliaia 53 2 5 2" xfId="14823" xr:uid="{00000000-0005-0000-0000-0000A4640000}"/>
    <cellStyle name="Migliaia 53 2 5 2 2" xfId="20641" xr:uid="{00000000-0005-0000-0000-0000A5640000}"/>
    <cellStyle name="Migliaia 53 2 5 2 3" xfId="25943" xr:uid="{00000000-0005-0000-0000-0000A6640000}"/>
    <cellStyle name="Migliaia 53 2 5 3" xfId="17990" xr:uid="{00000000-0005-0000-0000-0000A7640000}"/>
    <cellStyle name="Migliaia 53 2 5 4" xfId="23292" xr:uid="{00000000-0005-0000-0000-0000A8640000}"/>
    <cellStyle name="Migliaia 53 2 6" xfId="4468" xr:uid="{00000000-0005-0000-0000-0000A9640000}"/>
    <cellStyle name="Migliaia 53 2 6 2" xfId="14824" xr:uid="{00000000-0005-0000-0000-0000AA640000}"/>
    <cellStyle name="Migliaia 53 2 6 2 2" xfId="20642" xr:uid="{00000000-0005-0000-0000-0000AB640000}"/>
    <cellStyle name="Migliaia 53 2 6 2 3" xfId="25944" xr:uid="{00000000-0005-0000-0000-0000AC640000}"/>
    <cellStyle name="Migliaia 53 2 6 3" xfId="17991" xr:uid="{00000000-0005-0000-0000-0000AD640000}"/>
    <cellStyle name="Migliaia 53 2 6 4" xfId="23293" xr:uid="{00000000-0005-0000-0000-0000AE640000}"/>
    <cellStyle name="Migliaia 53 2 7" xfId="4462" xr:uid="{00000000-0005-0000-0000-0000AF640000}"/>
    <cellStyle name="Migliaia 53 3" xfId="4469" xr:uid="{00000000-0005-0000-0000-0000B0640000}"/>
    <cellStyle name="Migliaia 53 3 2" xfId="4470" xr:uid="{00000000-0005-0000-0000-0000B1640000}"/>
    <cellStyle name="Migliaia 53 3 2 2" xfId="4471" xr:uid="{00000000-0005-0000-0000-0000B2640000}"/>
    <cellStyle name="Migliaia 53 3 2 2 2" xfId="4472" xr:uid="{00000000-0005-0000-0000-0000B3640000}"/>
    <cellStyle name="Migliaia 53 3 2 2 2 2" xfId="14825" xr:uid="{00000000-0005-0000-0000-0000B4640000}"/>
    <cellStyle name="Migliaia 53 3 2 2 2 2 2" xfId="20643" xr:uid="{00000000-0005-0000-0000-0000B5640000}"/>
    <cellStyle name="Migliaia 53 3 2 2 2 2 3" xfId="25945" xr:uid="{00000000-0005-0000-0000-0000B6640000}"/>
    <cellStyle name="Migliaia 53 3 2 2 2 3" xfId="17992" xr:uid="{00000000-0005-0000-0000-0000B7640000}"/>
    <cellStyle name="Migliaia 53 3 2 2 2 4" xfId="23294" xr:uid="{00000000-0005-0000-0000-0000B8640000}"/>
    <cellStyle name="Migliaia 53 3 2 3" xfId="4473" xr:uid="{00000000-0005-0000-0000-0000B9640000}"/>
    <cellStyle name="Migliaia 53 3 2 3 2" xfId="14826" xr:uid="{00000000-0005-0000-0000-0000BA640000}"/>
    <cellStyle name="Migliaia 53 3 2 3 2 2" xfId="20644" xr:uid="{00000000-0005-0000-0000-0000BB640000}"/>
    <cellStyle name="Migliaia 53 3 2 3 2 3" xfId="25946" xr:uid="{00000000-0005-0000-0000-0000BC640000}"/>
    <cellStyle name="Migliaia 53 3 2 3 3" xfId="17993" xr:uid="{00000000-0005-0000-0000-0000BD640000}"/>
    <cellStyle name="Migliaia 53 3 2 3 4" xfId="23295" xr:uid="{00000000-0005-0000-0000-0000BE640000}"/>
    <cellStyle name="Migliaia 53 3 2 4" xfId="4474" xr:uid="{00000000-0005-0000-0000-0000BF640000}"/>
    <cellStyle name="Migliaia 53 3 2 4 2" xfId="14827" xr:uid="{00000000-0005-0000-0000-0000C0640000}"/>
    <cellStyle name="Migliaia 53 3 2 4 2 2" xfId="20645" xr:uid="{00000000-0005-0000-0000-0000C1640000}"/>
    <cellStyle name="Migliaia 53 3 2 4 2 3" xfId="25947" xr:uid="{00000000-0005-0000-0000-0000C2640000}"/>
    <cellStyle name="Migliaia 53 3 2 4 3" xfId="17994" xr:uid="{00000000-0005-0000-0000-0000C3640000}"/>
    <cellStyle name="Migliaia 53 3 2 4 4" xfId="23296" xr:uid="{00000000-0005-0000-0000-0000C4640000}"/>
    <cellStyle name="Migliaia 53 3 2 5" xfId="4475" xr:uid="{00000000-0005-0000-0000-0000C5640000}"/>
    <cellStyle name="Migliaia 53 3 2 5 2" xfId="14828" xr:uid="{00000000-0005-0000-0000-0000C6640000}"/>
    <cellStyle name="Migliaia 53 3 2 5 2 2" xfId="20646" xr:uid="{00000000-0005-0000-0000-0000C7640000}"/>
    <cellStyle name="Migliaia 53 3 2 5 2 3" xfId="25948" xr:uid="{00000000-0005-0000-0000-0000C8640000}"/>
    <cellStyle name="Migliaia 53 3 2 5 3" xfId="17995" xr:uid="{00000000-0005-0000-0000-0000C9640000}"/>
    <cellStyle name="Migliaia 53 3 2 5 4" xfId="23297" xr:uid="{00000000-0005-0000-0000-0000CA640000}"/>
    <cellStyle name="Migliaia 53 3 2 6" xfId="4476" xr:uid="{00000000-0005-0000-0000-0000CB640000}"/>
    <cellStyle name="Migliaia 53 3 2 6 2" xfId="14829" xr:uid="{00000000-0005-0000-0000-0000CC640000}"/>
    <cellStyle name="Migliaia 53 3 2 6 2 2" xfId="20647" xr:uid="{00000000-0005-0000-0000-0000CD640000}"/>
    <cellStyle name="Migliaia 53 3 2 6 2 3" xfId="25949" xr:uid="{00000000-0005-0000-0000-0000CE640000}"/>
    <cellStyle name="Migliaia 53 3 2 6 3" xfId="17996" xr:uid="{00000000-0005-0000-0000-0000CF640000}"/>
    <cellStyle name="Migliaia 53 3 2 6 4" xfId="23298" xr:uid="{00000000-0005-0000-0000-0000D0640000}"/>
    <cellStyle name="Migliaia 53 3 3" xfId="4477" xr:uid="{00000000-0005-0000-0000-0000D1640000}"/>
    <cellStyle name="Migliaia 53 3 3 2" xfId="4478" xr:uid="{00000000-0005-0000-0000-0000D2640000}"/>
    <cellStyle name="Migliaia 53 3 3 2 2" xfId="14831" xr:uid="{00000000-0005-0000-0000-0000D3640000}"/>
    <cellStyle name="Migliaia 53 3 3 2 2 2" xfId="20649" xr:uid="{00000000-0005-0000-0000-0000D4640000}"/>
    <cellStyle name="Migliaia 53 3 3 2 2 3" xfId="25951" xr:uid="{00000000-0005-0000-0000-0000D5640000}"/>
    <cellStyle name="Migliaia 53 3 3 2 3" xfId="17998" xr:uid="{00000000-0005-0000-0000-0000D6640000}"/>
    <cellStyle name="Migliaia 53 3 3 2 4" xfId="23300" xr:uid="{00000000-0005-0000-0000-0000D7640000}"/>
    <cellStyle name="Migliaia 53 3 3 3" xfId="4479" xr:uid="{00000000-0005-0000-0000-0000D8640000}"/>
    <cellStyle name="Migliaia 53 3 3 3 2" xfId="14832" xr:uid="{00000000-0005-0000-0000-0000D9640000}"/>
    <cellStyle name="Migliaia 53 3 3 3 2 2" xfId="20650" xr:uid="{00000000-0005-0000-0000-0000DA640000}"/>
    <cellStyle name="Migliaia 53 3 3 3 2 3" xfId="25952" xr:uid="{00000000-0005-0000-0000-0000DB640000}"/>
    <cellStyle name="Migliaia 53 3 3 3 3" xfId="17999" xr:uid="{00000000-0005-0000-0000-0000DC640000}"/>
    <cellStyle name="Migliaia 53 3 3 3 4" xfId="23301" xr:uid="{00000000-0005-0000-0000-0000DD640000}"/>
    <cellStyle name="Migliaia 53 3 3 4" xfId="4480" xr:uid="{00000000-0005-0000-0000-0000DE640000}"/>
    <cellStyle name="Migliaia 53 3 3 4 2" xfId="14833" xr:uid="{00000000-0005-0000-0000-0000DF640000}"/>
    <cellStyle name="Migliaia 53 3 3 4 2 2" xfId="20651" xr:uid="{00000000-0005-0000-0000-0000E0640000}"/>
    <cellStyle name="Migliaia 53 3 3 4 2 3" xfId="25953" xr:uid="{00000000-0005-0000-0000-0000E1640000}"/>
    <cellStyle name="Migliaia 53 3 3 4 3" xfId="18000" xr:uid="{00000000-0005-0000-0000-0000E2640000}"/>
    <cellStyle name="Migliaia 53 3 3 4 4" xfId="23302" xr:uid="{00000000-0005-0000-0000-0000E3640000}"/>
    <cellStyle name="Migliaia 53 3 3 5" xfId="4481" xr:uid="{00000000-0005-0000-0000-0000E4640000}"/>
    <cellStyle name="Migliaia 53 3 3 5 2" xfId="14834" xr:uid="{00000000-0005-0000-0000-0000E5640000}"/>
    <cellStyle name="Migliaia 53 3 3 5 2 2" xfId="20652" xr:uid="{00000000-0005-0000-0000-0000E6640000}"/>
    <cellStyle name="Migliaia 53 3 3 5 2 3" xfId="25954" xr:uid="{00000000-0005-0000-0000-0000E7640000}"/>
    <cellStyle name="Migliaia 53 3 3 5 3" xfId="18001" xr:uid="{00000000-0005-0000-0000-0000E8640000}"/>
    <cellStyle name="Migliaia 53 3 3 5 4" xfId="23303" xr:uid="{00000000-0005-0000-0000-0000E9640000}"/>
    <cellStyle name="Migliaia 53 3 3 6" xfId="14830" xr:uid="{00000000-0005-0000-0000-0000EA640000}"/>
    <cellStyle name="Migliaia 53 3 3 6 2" xfId="20648" xr:uid="{00000000-0005-0000-0000-0000EB640000}"/>
    <cellStyle name="Migliaia 53 3 3 6 3" xfId="25950" xr:uid="{00000000-0005-0000-0000-0000EC640000}"/>
    <cellStyle name="Migliaia 53 3 3 7" xfId="17997" xr:uid="{00000000-0005-0000-0000-0000ED640000}"/>
    <cellStyle name="Migliaia 53 3 3 8" xfId="23299" xr:uid="{00000000-0005-0000-0000-0000EE640000}"/>
    <cellStyle name="Migliaia 53 3 4" xfId="4482" xr:uid="{00000000-0005-0000-0000-0000EF640000}"/>
    <cellStyle name="Migliaia 53 3 4 2" xfId="12326" xr:uid="{00000000-0005-0000-0000-0000F0640000}"/>
    <cellStyle name="Migliaia 53 3 4 3" xfId="12327" xr:uid="{00000000-0005-0000-0000-0000F1640000}"/>
    <cellStyle name="Migliaia 53 3 4 3 2" xfId="15795" xr:uid="{00000000-0005-0000-0000-0000F2640000}"/>
    <cellStyle name="Migliaia 53 3 4 3 2 2" xfId="21141" xr:uid="{00000000-0005-0000-0000-0000F3640000}"/>
    <cellStyle name="Migliaia 53 3 4 3 2 3" xfId="26443" xr:uid="{00000000-0005-0000-0000-0000F4640000}"/>
    <cellStyle name="Migliaia 53 3 4 3 3" xfId="18490" xr:uid="{00000000-0005-0000-0000-0000F5640000}"/>
    <cellStyle name="Migliaia 53 3 4 3 4" xfId="23792" xr:uid="{00000000-0005-0000-0000-0000F6640000}"/>
    <cellStyle name="Migliaia 53 3 4 4" xfId="14835" xr:uid="{00000000-0005-0000-0000-0000F7640000}"/>
    <cellStyle name="Migliaia 53 3 4 4 2" xfId="20653" xr:uid="{00000000-0005-0000-0000-0000F8640000}"/>
    <cellStyle name="Migliaia 53 3 4 4 3" xfId="25955" xr:uid="{00000000-0005-0000-0000-0000F9640000}"/>
    <cellStyle name="Migliaia 53 3 4 5" xfId="18002" xr:uid="{00000000-0005-0000-0000-0000FA640000}"/>
    <cellStyle name="Migliaia 53 3 4 6" xfId="23304" xr:uid="{00000000-0005-0000-0000-0000FB640000}"/>
    <cellStyle name="Migliaia 53 3 5" xfId="4483" xr:uid="{00000000-0005-0000-0000-0000FC640000}"/>
    <cellStyle name="Migliaia 53 3 5 2" xfId="12328" xr:uid="{00000000-0005-0000-0000-0000FD640000}"/>
    <cellStyle name="Migliaia 53 3 5 2 2" xfId="15796" xr:uid="{00000000-0005-0000-0000-0000FE640000}"/>
    <cellStyle name="Migliaia 53 3 5 2 2 2" xfId="21142" xr:uid="{00000000-0005-0000-0000-0000FF640000}"/>
    <cellStyle name="Migliaia 53 3 5 2 2 3" xfId="26444" xr:uid="{00000000-0005-0000-0000-000000650000}"/>
    <cellStyle name="Migliaia 53 3 5 2 3" xfId="18491" xr:uid="{00000000-0005-0000-0000-000001650000}"/>
    <cellStyle name="Migliaia 53 3 5 2 4" xfId="23793" xr:uid="{00000000-0005-0000-0000-000002650000}"/>
    <cellStyle name="Migliaia 53 3 5 3" xfId="14836" xr:uid="{00000000-0005-0000-0000-000003650000}"/>
    <cellStyle name="Migliaia 53 3 5 3 2" xfId="20654" xr:uid="{00000000-0005-0000-0000-000004650000}"/>
    <cellStyle name="Migliaia 53 3 5 3 3" xfId="25956" xr:uid="{00000000-0005-0000-0000-000005650000}"/>
    <cellStyle name="Migliaia 53 3 5 4" xfId="18003" xr:uid="{00000000-0005-0000-0000-000006650000}"/>
    <cellStyle name="Migliaia 53 3 5 5" xfId="23305" xr:uid="{00000000-0005-0000-0000-000007650000}"/>
    <cellStyle name="Migliaia 53 3 6" xfId="4484" xr:uid="{00000000-0005-0000-0000-000008650000}"/>
    <cellStyle name="Migliaia 53 3 6 2" xfId="14837" xr:uid="{00000000-0005-0000-0000-000009650000}"/>
    <cellStyle name="Migliaia 53 3 6 2 2" xfId="20655" xr:uid="{00000000-0005-0000-0000-00000A650000}"/>
    <cellStyle name="Migliaia 53 3 6 2 3" xfId="25957" xr:uid="{00000000-0005-0000-0000-00000B650000}"/>
    <cellStyle name="Migliaia 53 3 6 3" xfId="18004" xr:uid="{00000000-0005-0000-0000-00000C650000}"/>
    <cellStyle name="Migliaia 53 3 6 4" xfId="23306" xr:uid="{00000000-0005-0000-0000-00000D650000}"/>
    <cellStyle name="Migliaia 53 3 7" xfId="4485" xr:uid="{00000000-0005-0000-0000-00000E650000}"/>
    <cellStyle name="Migliaia 53 3 7 2" xfId="14838" xr:uid="{00000000-0005-0000-0000-00000F650000}"/>
    <cellStyle name="Migliaia 53 3 7 2 2" xfId="20656" xr:uid="{00000000-0005-0000-0000-000010650000}"/>
    <cellStyle name="Migliaia 53 3 7 2 3" xfId="25958" xr:uid="{00000000-0005-0000-0000-000011650000}"/>
    <cellStyle name="Migliaia 53 3 7 3" xfId="18005" xr:uid="{00000000-0005-0000-0000-000012650000}"/>
    <cellStyle name="Migliaia 53 3 7 4" xfId="23307" xr:uid="{00000000-0005-0000-0000-000013650000}"/>
    <cellStyle name="Migliaia 53 3 8" xfId="4486" xr:uid="{00000000-0005-0000-0000-000014650000}"/>
    <cellStyle name="Migliaia 53 3 8 2" xfId="14839" xr:uid="{00000000-0005-0000-0000-000015650000}"/>
    <cellStyle name="Migliaia 53 3 8 2 2" xfId="20657" xr:uid="{00000000-0005-0000-0000-000016650000}"/>
    <cellStyle name="Migliaia 53 3 8 2 3" xfId="25959" xr:uid="{00000000-0005-0000-0000-000017650000}"/>
    <cellStyle name="Migliaia 53 3 8 3" xfId="18006" xr:uid="{00000000-0005-0000-0000-000018650000}"/>
    <cellStyle name="Migliaia 53 3 8 4" xfId="23308" xr:uid="{00000000-0005-0000-0000-000019650000}"/>
    <cellStyle name="Migliaia 53 4" xfId="4487" xr:uid="{00000000-0005-0000-0000-00001A650000}"/>
    <cellStyle name="Migliaia 53 4 2" xfId="4488" xr:uid="{00000000-0005-0000-0000-00001B650000}"/>
    <cellStyle name="Migliaia 53 4 2 2" xfId="4489" xr:uid="{00000000-0005-0000-0000-00001C650000}"/>
    <cellStyle name="Migliaia 53 4 2 2 2" xfId="14840" xr:uid="{00000000-0005-0000-0000-00001D650000}"/>
    <cellStyle name="Migliaia 53 4 2 2 2 2" xfId="20658" xr:uid="{00000000-0005-0000-0000-00001E650000}"/>
    <cellStyle name="Migliaia 53 4 2 2 2 3" xfId="25960" xr:uid="{00000000-0005-0000-0000-00001F650000}"/>
    <cellStyle name="Migliaia 53 4 2 2 3" xfId="18007" xr:uid="{00000000-0005-0000-0000-000020650000}"/>
    <cellStyle name="Migliaia 53 4 2 2 4" xfId="23309" xr:uid="{00000000-0005-0000-0000-000021650000}"/>
    <cellStyle name="Migliaia 53 4 2 3" xfId="4490" xr:uid="{00000000-0005-0000-0000-000022650000}"/>
    <cellStyle name="Migliaia 53 4 2 3 2" xfId="14841" xr:uid="{00000000-0005-0000-0000-000023650000}"/>
    <cellStyle name="Migliaia 53 4 2 3 2 2" xfId="20659" xr:uid="{00000000-0005-0000-0000-000024650000}"/>
    <cellStyle name="Migliaia 53 4 2 3 2 3" xfId="25961" xr:uid="{00000000-0005-0000-0000-000025650000}"/>
    <cellStyle name="Migliaia 53 4 2 3 3" xfId="18008" xr:uid="{00000000-0005-0000-0000-000026650000}"/>
    <cellStyle name="Migliaia 53 4 2 3 4" xfId="23310" xr:uid="{00000000-0005-0000-0000-000027650000}"/>
    <cellStyle name="Migliaia 53 4 3" xfId="4491" xr:uid="{00000000-0005-0000-0000-000028650000}"/>
    <cellStyle name="Migliaia 53 4 3 2" xfId="14842" xr:uid="{00000000-0005-0000-0000-000029650000}"/>
    <cellStyle name="Migliaia 53 4 3 2 2" xfId="20660" xr:uid="{00000000-0005-0000-0000-00002A650000}"/>
    <cellStyle name="Migliaia 53 4 3 2 3" xfId="25962" xr:uid="{00000000-0005-0000-0000-00002B650000}"/>
    <cellStyle name="Migliaia 53 4 3 3" xfId="18009" xr:uid="{00000000-0005-0000-0000-00002C650000}"/>
    <cellStyle name="Migliaia 53 4 3 4" xfId="23311" xr:uid="{00000000-0005-0000-0000-00002D650000}"/>
    <cellStyle name="Migliaia 53 4 4" xfId="4492" xr:uid="{00000000-0005-0000-0000-00002E650000}"/>
    <cellStyle name="Migliaia 53 4 4 2" xfId="14843" xr:uid="{00000000-0005-0000-0000-00002F650000}"/>
    <cellStyle name="Migliaia 53 4 4 2 2" xfId="20661" xr:uid="{00000000-0005-0000-0000-000030650000}"/>
    <cellStyle name="Migliaia 53 4 4 2 3" xfId="25963" xr:uid="{00000000-0005-0000-0000-000031650000}"/>
    <cellStyle name="Migliaia 53 4 4 3" xfId="18010" xr:uid="{00000000-0005-0000-0000-000032650000}"/>
    <cellStyle name="Migliaia 53 4 4 4" xfId="23312" xr:uid="{00000000-0005-0000-0000-000033650000}"/>
    <cellStyle name="Migliaia 53 4 5" xfId="4493" xr:uid="{00000000-0005-0000-0000-000034650000}"/>
    <cellStyle name="Migliaia 53 4 5 2" xfId="14844" xr:uid="{00000000-0005-0000-0000-000035650000}"/>
    <cellStyle name="Migliaia 53 4 5 2 2" xfId="20662" xr:uid="{00000000-0005-0000-0000-000036650000}"/>
    <cellStyle name="Migliaia 53 4 5 2 3" xfId="25964" xr:uid="{00000000-0005-0000-0000-000037650000}"/>
    <cellStyle name="Migliaia 53 4 5 3" xfId="18011" xr:uid="{00000000-0005-0000-0000-000038650000}"/>
    <cellStyle name="Migliaia 53 4 5 4" xfId="23313" xr:uid="{00000000-0005-0000-0000-000039650000}"/>
    <cellStyle name="Migliaia 53 4 6" xfId="4494" xr:uid="{00000000-0005-0000-0000-00003A650000}"/>
    <cellStyle name="Migliaia 53 4 6 2" xfId="14845" xr:uid="{00000000-0005-0000-0000-00003B650000}"/>
    <cellStyle name="Migliaia 53 4 6 2 2" xfId="20663" xr:uid="{00000000-0005-0000-0000-00003C650000}"/>
    <cellStyle name="Migliaia 53 4 6 2 3" xfId="25965" xr:uid="{00000000-0005-0000-0000-00003D650000}"/>
    <cellStyle name="Migliaia 53 4 6 3" xfId="18012" xr:uid="{00000000-0005-0000-0000-00003E650000}"/>
    <cellStyle name="Migliaia 53 4 6 4" xfId="23314" xr:uid="{00000000-0005-0000-0000-00003F650000}"/>
    <cellStyle name="Migliaia 53 4 7" xfId="4495" xr:uid="{00000000-0005-0000-0000-000040650000}"/>
    <cellStyle name="Migliaia 53 4 7 2" xfId="14846" xr:uid="{00000000-0005-0000-0000-000041650000}"/>
    <cellStyle name="Migliaia 53 4 7 2 2" xfId="20664" xr:uid="{00000000-0005-0000-0000-000042650000}"/>
    <cellStyle name="Migliaia 53 4 7 2 3" xfId="25966" xr:uid="{00000000-0005-0000-0000-000043650000}"/>
    <cellStyle name="Migliaia 53 4 7 3" xfId="18013" xr:uid="{00000000-0005-0000-0000-000044650000}"/>
    <cellStyle name="Migliaia 53 4 7 4" xfId="23315" xr:uid="{00000000-0005-0000-0000-000045650000}"/>
    <cellStyle name="Migliaia 53 5" xfId="4496" xr:uid="{00000000-0005-0000-0000-000046650000}"/>
    <cellStyle name="Migliaia 53 5 2" xfId="4497" xr:uid="{00000000-0005-0000-0000-000047650000}"/>
    <cellStyle name="Migliaia 53 5 2 2" xfId="14847" xr:uid="{00000000-0005-0000-0000-000048650000}"/>
    <cellStyle name="Migliaia 53 5 2 2 2" xfId="20665" xr:uid="{00000000-0005-0000-0000-000049650000}"/>
    <cellStyle name="Migliaia 53 5 2 2 3" xfId="25967" xr:uid="{00000000-0005-0000-0000-00004A650000}"/>
    <cellStyle name="Migliaia 53 5 2 3" xfId="18014" xr:uid="{00000000-0005-0000-0000-00004B650000}"/>
    <cellStyle name="Migliaia 53 5 2 4" xfId="23316" xr:uid="{00000000-0005-0000-0000-00004C650000}"/>
    <cellStyle name="Migliaia 53 5 3" xfId="4498" xr:uid="{00000000-0005-0000-0000-00004D650000}"/>
    <cellStyle name="Migliaia 53 5 3 2" xfId="14848" xr:uid="{00000000-0005-0000-0000-00004E650000}"/>
    <cellStyle name="Migliaia 53 5 3 2 2" xfId="20666" xr:uid="{00000000-0005-0000-0000-00004F650000}"/>
    <cellStyle name="Migliaia 53 5 3 2 3" xfId="25968" xr:uid="{00000000-0005-0000-0000-000050650000}"/>
    <cellStyle name="Migliaia 53 5 3 3" xfId="18015" xr:uid="{00000000-0005-0000-0000-000051650000}"/>
    <cellStyle name="Migliaia 53 5 3 4" xfId="23317" xr:uid="{00000000-0005-0000-0000-000052650000}"/>
    <cellStyle name="Migliaia 53 5 4" xfId="4499" xr:uid="{00000000-0005-0000-0000-000053650000}"/>
    <cellStyle name="Migliaia 53 5 4 2" xfId="14849" xr:uid="{00000000-0005-0000-0000-000054650000}"/>
    <cellStyle name="Migliaia 53 5 4 2 2" xfId="20667" xr:uid="{00000000-0005-0000-0000-000055650000}"/>
    <cellStyle name="Migliaia 53 5 4 2 3" xfId="25969" xr:uid="{00000000-0005-0000-0000-000056650000}"/>
    <cellStyle name="Migliaia 53 5 4 3" xfId="18016" xr:uid="{00000000-0005-0000-0000-000057650000}"/>
    <cellStyle name="Migliaia 53 5 4 4" xfId="23318" xr:uid="{00000000-0005-0000-0000-000058650000}"/>
    <cellStyle name="Migliaia 53 5 5" xfId="4500" xr:uid="{00000000-0005-0000-0000-000059650000}"/>
    <cellStyle name="Migliaia 53 5 5 2" xfId="14850" xr:uid="{00000000-0005-0000-0000-00005A650000}"/>
    <cellStyle name="Migliaia 53 5 5 2 2" xfId="20668" xr:uid="{00000000-0005-0000-0000-00005B650000}"/>
    <cellStyle name="Migliaia 53 5 5 2 3" xfId="25970" xr:uid="{00000000-0005-0000-0000-00005C650000}"/>
    <cellStyle name="Migliaia 53 5 5 3" xfId="18017" xr:uid="{00000000-0005-0000-0000-00005D650000}"/>
    <cellStyle name="Migliaia 53 5 5 4" xfId="23319" xr:uid="{00000000-0005-0000-0000-00005E650000}"/>
    <cellStyle name="Migliaia 53 5 6" xfId="4501" xr:uid="{00000000-0005-0000-0000-00005F650000}"/>
    <cellStyle name="Migliaia 53 5 6 2" xfId="14851" xr:uid="{00000000-0005-0000-0000-000060650000}"/>
    <cellStyle name="Migliaia 53 5 6 2 2" xfId="20669" xr:uid="{00000000-0005-0000-0000-000061650000}"/>
    <cellStyle name="Migliaia 53 5 6 2 3" xfId="25971" xr:uid="{00000000-0005-0000-0000-000062650000}"/>
    <cellStyle name="Migliaia 53 5 6 3" xfId="18018" xr:uid="{00000000-0005-0000-0000-000063650000}"/>
    <cellStyle name="Migliaia 53 5 6 4" xfId="23320" xr:uid="{00000000-0005-0000-0000-000064650000}"/>
    <cellStyle name="Migliaia 53 6" xfId="4502" xr:uid="{00000000-0005-0000-0000-000065650000}"/>
    <cellStyle name="Migliaia 53 6 2" xfId="12329" xr:uid="{00000000-0005-0000-0000-000066650000}"/>
    <cellStyle name="Migliaia 53 6 3" xfId="12330" xr:uid="{00000000-0005-0000-0000-000067650000}"/>
    <cellStyle name="Migliaia 53 6 3 2" xfId="15797" xr:uid="{00000000-0005-0000-0000-000068650000}"/>
    <cellStyle name="Migliaia 53 6 3 2 2" xfId="21143" xr:uid="{00000000-0005-0000-0000-000069650000}"/>
    <cellStyle name="Migliaia 53 6 3 2 3" xfId="26445" xr:uid="{00000000-0005-0000-0000-00006A650000}"/>
    <cellStyle name="Migliaia 53 6 3 3" xfId="18492" xr:uid="{00000000-0005-0000-0000-00006B650000}"/>
    <cellStyle name="Migliaia 53 6 3 4" xfId="23794" xr:uid="{00000000-0005-0000-0000-00006C650000}"/>
    <cellStyle name="Migliaia 53 6 4" xfId="14852" xr:uid="{00000000-0005-0000-0000-00006D650000}"/>
    <cellStyle name="Migliaia 53 6 4 2" xfId="20670" xr:uid="{00000000-0005-0000-0000-00006E650000}"/>
    <cellStyle name="Migliaia 53 6 4 3" xfId="25972" xr:uid="{00000000-0005-0000-0000-00006F650000}"/>
    <cellStyle name="Migliaia 53 6 5" xfId="18019" xr:uid="{00000000-0005-0000-0000-000070650000}"/>
    <cellStyle name="Migliaia 53 6 6" xfId="23321" xr:uid="{00000000-0005-0000-0000-000071650000}"/>
    <cellStyle name="Migliaia 53 7" xfId="4503" xr:uid="{00000000-0005-0000-0000-000072650000}"/>
    <cellStyle name="Migliaia 53 7 2" xfId="12331" xr:uid="{00000000-0005-0000-0000-000073650000}"/>
    <cellStyle name="Migliaia 53 7 2 2" xfId="15798" xr:uid="{00000000-0005-0000-0000-000074650000}"/>
    <cellStyle name="Migliaia 53 7 2 2 2" xfId="21144" xr:uid="{00000000-0005-0000-0000-000075650000}"/>
    <cellStyle name="Migliaia 53 7 2 2 3" xfId="26446" xr:uid="{00000000-0005-0000-0000-000076650000}"/>
    <cellStyle name="Migliaia 53 7 2 3" xfId="18493" xr:uid="{00000000-0005-0000-0000-000077650000}"/>
    <cellStyle name="Migliaia 53 7 2 4" xfId="23795" xr:uid="{00000000-0005-0000-0000-000078650000}"/>
    <cellStyle name="Migliaia 53 7 3" xfId="14853" xr:uid="{00000000-0005-0000-0000-000079650000}"/>
    <cellStyle name="Migliaia 53 7 3 2" xfId="20671" xr:uid="{00000000-0005-0000-0000-00007A650000}"/>
    <cellStyle name="Migliaia 53 7 3 3" xfId="25973" xr:uid="{00000000-0005-0000-0000-00007B650000}"/>
    <cellStyle name="Migliaia 53 7 4" xfId="18020" xr:uid="{00000000-0005-0000-0000-00007C650000}"/>
    <cellStyle name="Migliaia 53 7 5" xfId="23322" xr:uid="{00000000-0005-0000-0000-00007D650000}"/>
    <cellStyle name="Migliaia 53 8" xfId="4504" xr:uid="{00000000-0005-0000-0000-00007E650000}"/>
    <cellStyle name="Migliaia 53 8 2" xfId="12332" xr:uid="{00000000-0005-0000-0000-00007F650000}"/>
    <cellStyle name="Migliaia 53 8 2 2" xfId="15799" xr:uid="{00000000-0005-0000-0000-000080650000}"/>
    <cellStyle name="Migliaia 53 8 2 2 2" xfId="21145" xr:uid="{00000000-0005-0000-0000-000081650000}"/>
    <cellStyle name="Migliaia 53 8 2 2 3" xfId="26447" xr:uid="{00000000-0005-0000-0000-000082650000}"/>
    <cellStyle name="Migliaia 53 8 2 3" xfId="18494" xr:uid="{00000000-0005-0000-0000-000083650000}"/>
    <cellStyle name="Migliaia 53 8 2 4" xfId="23796" xr:uid="{00000000-0005-0000-0000-000084650000}"/>
    <cellStyle name="Migliaia 53 8 3" xfId="14854" xr:uid="{00000000-0005-0000-0000-000085650000}"/>
    <cellStyle name="Migliaia 53 8 3 2" xfId="20672" xr:uid="{00000000-0005-0000-0000-000086650000}"/>
    <cellStyle name="Migliaia 53 8 3 3" xfId="25974" xr:uid="{00000000-0005-0000-0000-000087650000}"/>
    <cellStyle name="Migliaia 53 8 4" xfId="18021" xr:uid="{00000000-0005-0000-0000-000088650000}"/>
    <cellStyle name="Migliaia 53 8 5" xfId="23323" xr:uid="{00000000-0005-0000-0000-000089650000}"/>
    <cellStyle name="Migliaia 53 9" xfId="4505" xr:uid="{00000000-0005-0000-0000-00008A650000}"/>
    <cellStyle name="Migliaia 53 9 2" xfId="14855" xr:uid="{00000000-0005-0000-0000-00008B650000}"/>
    <cellStyle name="Migliaia 53 9 2 2" xfId="20673" xr:uid="{00000000-0005-0000-0000-00008C650000}"/>
    <cellStyle name="Migliaia 53 9 2 3" xfId="25975" xr:uid="{00000000-0005-0000-0000-00008D650000}"/>
    <cellStyle name="Migliaia 53 9 3" xfId="18022" xr:uid="{00000000-0005-0000-0000-00008E650000}"/>
    <cellStyle name="Migliaia 53 9 4" xfId="23324" xr:uid="{00000000-0005-0000-0000-00008F650000}"/>
    <cellStyle name="Migliaia 54" xfId="345" xr:uid="{00000000-0005-0000-0000-000090650000}"/>
    <cellStyle name="Migliaia 54 10" xfId="14856" xr:uid="{00000000-0005-0000-0000-000091650000}"/>
    <cellStyle name="Migliaia 54 10 2" xfId="20674" xr:uid="{00000000-0005-0000-0000-000092650000}"/>
    <cellStyle name="Migliaia 54 10 3" xfId="25976" xr:uid="{00000000-0005-0000-0000-000093650000}"/>
    <cellStyle name="Migliaia 54 11" xfId="18023" xr:uid="{00000000-0005-0000-0000-000094650000}"/>
    <cellStyle name="Migliaia 54 12" xfId="23325" xr:uid="{00000000-0005-0000-0000-000095650000}"/>
    <cellStyle name="Migliaia 54 13" xfId="4506" xr:uid="{00000000-0005-0000-0000-000096650000}"/>
    <cellStyle name="Migliaia 54 2" xfId="346" xr:uid="{00000000-0005-0000-0000-000097650000}"/>
    <cellStyle name="Migliaia 54 2 2" xfId="4508" xr:uid="{00000000-0005-0000-0000-000098650000}"/>
    <cellStyle name="Migliaia 54 2 2 2" xfId="4509" xr:uid="{00000000-0005-0000-0000-000099650000}"/>
    <cellStyle name="Migliaia 54 2 2 2 2" xfId="14857" xr:uid="{00000000-0005-0000-0000-00009A650000}"/>
    <cellStyle name="Migliaia 54 2 2 2 2 2" xfId="20675" xr:uid="{00000000-0005-0000-0000-00009B650000}"/>
    <cellStyle name="Migliaia 54 2 2 2 2 3" xfId="25977" xr:uid="{00000000-0005-0000-0000-00009C650000}"/>
    <cellStyle name="Migliaia 54 2 2 2 3" xfId="18024" xr:uid="{00000000-0005-0000-0000-00009D650000}"/>
    <cellStyle name="Migliaia 54 2 2 2 4" xfId="23326" xr:uid="{00000000-0005-0000-0000-00009E650000}"/>
    <cellStyle name="Migliaia 54 2 2 3" xfId="12333" xr:uid="{00000000-0005-0000-0000-00009F650000}"/>
    <cellStyle name="Migliaia 54 2 2 3 2" xfId="15800" xr:uid="{00000000-0005-0000-0000-0000A0650000}"/>
    <cellStyle name="Migliaia 54 2 2 3 2 2" xfId="21146" xr:uid="{00000000-0005-0000-0000-0000A1650000}"/>
    <cellStyle name="Migliaia 54 2 2 3 2 3" xfId="26448" xr:uid="{00000000-0005-0000-0000-0000A2650000}"/>
    <cellStyle name="Migliaia 54 2 2 3 3" xfId="18495" xr:uid="{00000000-0005-0000-0000-0000A3650000}"/>
    <cellStyle name="Migliaia 54 2 2 3 4" xfId="23797" xr:uid="{00000000-0005-0000-0000-0000A4650000}"/>
    <cellStyle name="Migliaia 54 2 3" xfId="4510" xr:uid="{00000000-0005-0000-0000-0000A5650000}"/>
    <cellStyle name="Migliaia 54 2 3 2" xfId="12334" xr:uid="{00000000-0005-0000-0000-0000A6650000}"/>
    <cellStyle name="Migliaia 54 2 3 2 2" xfId="15801" xr:uid="{00000000-0005-0000-0000-0000A7650000}"/>
    <cellStyle name="Migliaia 54 2 3 2 2 2" xfId="21147" xr:uid="{00000000-0005-0000-0000-0000A8650000}"/>
    <cellStyle name="Migliaia 54 2 3 2 2 3" xfId="26449" xr:uid="{00000000-0005-0000-0000-0000A9650000}"/>
    <cellStyle name="Migliaia 54 2 3 2 3" xfId="18496" xr:uid="{00000000-0005-0000-0000-0000AA650000}"/>
    <cellStyle name="Migliaia 54 2 3 2 4" xfId="23798" xr:uid="{00000000-0005-0000-0000-0000AB650000}"/>
    <cellStyle name="Migliaia 54 2 3 3" xfId="14858" xr:uid="{00000000-0005-0000-0000-0000AC650000}"/>
    <cellStyle name="Migliaia 54 2 3 3 2" xfId="20676" xr:uid="{00000000-0005-0000-0000-0000AD650000}"/>
    <cellStyle name="Migliaia 54 2 3 3 3" xfId="25978" xr:uid="{00000000-0005-0000-0000-0000AE650000}"/>
    <cellStyle name="Migliaia 54 2 3 4" xfId="18025" xr:uid="{00000000-0005-0000-0000-0000AF650000}"/>
    <cellStyle name="Migliaia 54 2 3 5" xfId="23327" xr:uid="{00000000-0005-0000-0000-0000B0650000}"/>
    <cellStyle name="Migliaia 54 2 4" xfId="4511" xr:uid="{00000000-0005-0000-0000-0000B1650000}"/>
    <cellStyle name="Migliaia 54 2 4 2" xfId="14859" xr:uid="{00000000-0005-0000-0000-0000B2650000}"/>
    <cellStyle name="Migliaia 54 2 4 2 2" xfId="20677" xr:uid="{00000000-0005-0000-0000-0000B3650000}"/>
    <cellStyle name="Migliaia 54 2 4 2 3" xfId="25979" xr:uid="{00000000-0005-0000-0000-0000B4650000}"/>
    <cellStyle name="Migliaia 54 2 4 3" xfId="18026" xr:uid="{00000000-0005-0000-0000-0000B5650000}"/>
    <cellStyle name="Migliaia 54 2 4 4" xfId="23328" xr:uid="{00000000-0005-0000-0000-0000B6650000}"/>
    <cellStyle name="Migliaia 54 2 5" xfId="4512" xr:uid="{00000000-0005-0000-0000-0000B7650000}"/>
    <cellStyle name="Migliaia 54 2 5 2" xfId="14860" xr:uid="{00000000-0005-0000-0000-0000B8650000}"/>
    <cellStyle name="Migliaia 54 2 5 2 2" xfId="20678" xr:uid="{00000000-0005-0000-0000-0000B9650000}"/>
    <cellStyle name="Migliaia 54 2 5 2 3" xfId="25980" xr:uid="{00000000-0005-0000-0000-0000BA650000}"/>
    <cellStyle name="Migliaia 54 2 5 3" xfId="18027" xr:uid="{00000000-0005-0000-0000-0000BB650000}"/>
    <cellStyle name="Migliaia 54 2 5 4" xfId="23329" xr:uid="{00000000-0005-0000-0000-0000BC650000}"/>
    <cellStyle name="Migliaia 54 2 6" xfId="4513" xr:uid="{00000000-0005-0000-0000-0000BD650000}"/>
    <cellStyle name="Migliaia 54 2 6 2" xfId="14861" xr:uid="{00000000-0005-0000-0000-0000BE650000}"/>
    <cellStyle name="Migliaia 54 2 6 2 2" xfId="20679" xr:uid="{00000000-0005-0000-0000-0000BF650000}"/>
    <cellStyle name="Migliaia 54 2 6 2 3" xfId="25981" xr:uid="{00000000-0005-0000-0000-0000C0650000}"/>
    <cellStyle name="Migliaia 54 2 6 3" xfId="18028" xr:uid="{00000000-0005-0000-0000-0000C1650000}"/>
    <cellStyle name="Migliaia 54 2 6 4" xfId="23330" xr:uid="{00000000-0005-0000-0000-0000C2650000}"/>
    <cellStyle name="Migliaia 54 2 7" xfId="4507" xr:uid="{00000000-0005-0000-0000-0000C3650000}"/>
    <cellStyle name="Migliaia 54 3" xfId="4514" xr:uid="{00000000-0005-0000-0000-0000C4650000}"/>
    <cellStyle name="Migliaia 54 3 2" xfId="4515" xr:uid="{00000000-0005-0000-0000-0000C5650000}"/>
    <cellStyle name="Migliaia 54 3 2 2" xfId="4516" xr:uid="{00000000-0005-0000-0000-0000C6650000}"/>
    <cellStyle name="Migliaia 54 3 2 2 2" xfId="4517" xr:uid="{00000000-0005-0000-0000-0000C7650000}"/>
    <cellStyle name="Migliaia 54 3 2 2 2 2" xfId="14862" xr:uid="{00000000-0005-0000-0000-0000C8650000}"/>
    <cellStyle name="Migliaia 54 3 2 2 2 2 2" xfId="20680" xr:uid="{00000000-0005-0000-0000-0000C9650000}"/>
    <cellStyle name="Migliaia 54 3 2 2 2 2 3" xfId="25982" xr:uid="{00000000-0005-0000-0000-0000CA650000}"/>
    <cellStyle name="Migliaia 54 3 2 2 2 3" xfId="18029" xr:uid="{00000000-0005-0000-0000-0000CB650000}"/>
    <cellStyle name="Migliaia 54 3 2 2 2 4" xfId="23331" xr:uid="{00000000-0005-0000-0000-0000CC650000}"/>
    <cellStyle name="Migliaia 54 3 2 3" xfId="4518" xr:uid="{00000000-0005-0000-0000-0000CD650000}"/>
    <cellStyle name="Migliaia 54 3 2 3 2" xfId="14863" xr:uid="{00000000-0005-0000-0000-0000CE650000}"/>
    <cellStyle name="Migliaia 54 3 2 3 2 2" xfId="20681" xr:uid="{00000000-0005-0000-0000-0000CF650000}"/>
    <cellStyle name="Migliaia 54 3 2 3 2 3" xfId="25983" xr:uid="{00000000-0005-0000-0000-0000D0650000}"/>
    <cellStyle name="Migliaia 54 3 2 3 3" xfId="18030" xr:uid="{00000000-0005-0000-0000-0000D1650000}"/>
    <cellStyle name="Migliaia 54 3 2 3 4" xfId="23332" xr:uid="{00000000-0005-0000-0000-0000D2650000}"/>
    <cellStyle name="Migliaia 54 3 2 4" xfId="4519" xr:uid="{00000000-0005-0000-0000-0000D3650000}"/>
    <cellStyle name="Migliaia 54 3 2 4 2" xfId="14864" xr:uid="{00000000-0005-0000-0000-0000D4650000}"/>
    <cellStyle name="Migliaia 54 3 2 4 2 2" xfId="20682" xr:uid="{00000000-0005-0000-0000-0000D5650000}"/>
    <cellStyle name="Migliaia 54 3 2 4 2 3" xfId="25984" xr:uid="{00000000-0005-0000-0000-0000D6650000}"/>
    <cellStyle name="Migliaia 54 3 2 4 3" xfId="18031" xr:uid="{00000000-0005-0000-0000-0000D7650000}"/>
    <cellStyle name="Migliaia 54 3 2 4 4" xfId="23333" xr:uid="{00000000-0005-0000-0000-0000D8650000}"/>
    <cellStyle name="Migliaia 54 3 2 5" xfId="4520" xr:uid="{00000000-0005-0000-0000-0000D9650000}"/>
    <cellStyle name="Migliaia 54 3 2 5 2" xfId="14865" xr:uid="{00000000-0005-0000-0000-0000DA650000}"/>
    <cellStyle name="Migliaia 54 3 2 5 2 2" xfId="20683" xr:uid="{00000000-0005-0000-0000-0000DB650000}"/>
    <cellStyle name="Migliaia 54 3 2 5 2 3" xfId="25985" xr:uid="{00000000-0005-0000-0000-0000DC650000}"/>
    <cellStyle name="Migliaia 54 3 2 5 3" xfId="18032" xr:uid="{00000000-0005-0000-0000-0000DD650000}"/>
    <cellStyle name="Migliaia 54 3 2 5 4" xfId="23334" xr:uid="{00000000-0005-0000-0000-0000DE650000}"/>
    <cellStyle name="Migliaia 54 3 2 6" xfId="4521" xr:uid="{00000000-0005-0000-0000-0000DF650000}"/>
    <cellStyle name="Migliaia 54 3 2 6 2" xfId="14866" xr:uid="{00000000-0005-0000-0000-0000E0650000}"/>
    <cellStyle name="Migliaia 54 3 2 6 2 2" xfId="20684" xr:uid="{00000000-0005-0000-0000-0000E1650000}"/>
    <cellStyle name="Migliaia 54 3 2 6 2 3" xfId="25986" xr:uid="{00000000-0005-0000-0000-0000E2650000}"/>
    <cellStyle name="Migliaia 54 3 2 6 3" xfId="18033" xr:uid="{00000000-0005-0000-0000-0000E3650000}"/>
    <cellStyle name="Migliaia 54 3 2 6 4" xfId="23335" xr:uid="{00000000-0005-0000-0000-0000E4650000}"/>
    <cellStyle name="Migliaia 54 3 3" xfId="4522" xr:uid="{00000000-0005-0000-0000-0000E5650000}"/>
    <cellStyle name="Migliaia 54 3 3 2" xfId="4523" xr:uid="{00000000-0005-0000-0000-0000E6650000}"/>
    <cellStyle name="Migliaia 54 3 3 2 2" xfId="14868" xr:uid="{00000000-0005-0000-0000-0000E7650000}"/>
    <cellStyle name="Migliaia 54 3 3 2 2 2" xfId="20686" xr:uid="{00000000-0005-0000-0000-0000E8650000}"/>
    <cellStyle name="Migliaia 54 3 3 2 2 3" xfId="25988" xr:uid="{00000000-0005-0000-0000-0000E9650000}"/>
    <cellStyle name="Migliaia 54 3 3 2 3" xfId="18035" xr:uid="{00000000-0005-0000-0000-0000EA650000}"/>
    <cellStyle name="Migliaia 54 3 3 2 4" xfId="23337" xr:uid="{00000000-0005-0000-0000-0000EB650000}"/>
    <cellStyle name="Migliaia 54 3 3 3" xfId="4524" xr:uid="{00000000-0005-0000-0000-0000EC650000}"/>
    <cellStyle name="Migliaia 54 3 3 3 2" xfId="14869" xr:uid="{00000000-0005-0000-0000-0000ED650000}"/>
    <cellStyle name="Migliaia 54 3 3 3 2 2" xfId="20687" xr:uid="{00000000-0005-0000-0000-0000EE650000}"/>
    <cellStyle name="Migliaia 54 3 3 3 2 3" xfId="25989" xr:uid="{00000000-0005-0000-0000-0000EF650000}"/>
    <cellStyle name="Migliaia 54 3 3 3 3" xfId="18036" xr:uid="{00000000-0005-0000-0000-0000F0650000}"/>
    <cellStyle name="Migliaia 54 3 3 3 4" xfId="23338" xr:uid="{00000000-0005-0000-0000-0000F1650000}"/>
    <cellStyle name="Migliaia 54 3 3 4" xfId="4525" xr:uid="{00000000-0005-0000-0000-0000F2650000}"/>
    <cellStyle name="Migliaia 54 3 3 4 2" xfId="14870" xr:uid="{00000000-0005-0000-0000-0000F3650000}"/>
    <cellStyle name="Migliaia 54 3 3 4 2 2" xfId="20688" xr:uid="{00000000-0005-0000-0000-0000F4650000}"/>
    <cellStyle name="Migliaia 54 3 3 4 2 3" xfId="25990" xr:uid="{00000000-0005-0000-0000-0000F5650000}"/>
    <cellStyle name="Migliaia 54 3 3 4 3" xfId="18037" xr:uid="{00000000-0005-0000-0000-0000F6650000}"/>
    <cellStyle name="Migliaia 54 3 3 4 4" xfId="23339" xr:uid="{00000000-0005-0000-0000-0000F7650000}"/>
    <cellStyle name="Migliaia 54 3 3 5" xfId="4526" xr:uid="{00000000-0005-0000-0000-0000F8650000}"/>
    <cellStyle name="Migliaia 54 3 3 5 2" xfId="14871" xr:uid="{00000000-0005-0000-0000-0000F9650000}"/>
    <cellStyle name="Migliaia 54 3 3 5 2 2" xfId="20689" xr:uid="{00000000-0005-0000-0000-0000FA650000}"/>
    <cellStyle name="Migliaia 54 3 3 5 2 3" xfId="25991" xr:uid="{00000000-0005-0000-0000-0000FB650000}"/>
    <cellStyle name="Migliaia 54 3 3 5 3" xfId="18038" xr:uid="{00000000-0005-0000-0000-0000FC650000}"/>
    <cellStyle name="Migliaia 54 3 3 5 4" xfId="23340" xr:uid="{00000000-0005-0000-0000-0000FD650000}"/>
    <cellStyle name="Migliaia 54 3 3 6" xfId="14867" xr:uid="{00000000-0005-0000-0000-0000FE650000}"/>
    <cellStyle name="Migliaia 54 3 3 6 2" xfId="20685" xr:uid="{00000000-0005-0000-0000-0000FF650000}"/>
    <cellStyle name="Migliaia 54 3 3 6 3" xfId="25987" xr:uid="{00000000-0005-0000-0000-000000660000}"/>
    <cellStyle name="Migliaia 54 3 3 7" xfId="18034" xr:uid="{00000000-0005-0000-0000-000001660000}"/>
    <cellStyle name="Migliaia 54 3 3 8" xfId="23336" xr:uid="{00000000-0005-0000-0000-000002660000}"/>
    <cellStyle name="Migliaia 54 3 4" xfId="4527" xr:uid="{00000000-0005-0000-0000-000003660000}"/>
    <cellStyle name="Migliaia 54 3 4 2" xfId="12335" xr:uid="{00000000-0005-0000-0000-000004660000}"/>
    <cellStyle name="Migliaia 54 3 4 3" xfId="12336" xr:uid="{00000000-0005-0000-0000-000005660000}"/>
    <cellStyle name="Migliaia 54 3 4 3 2" xfId="15802" xr:uid="{00000000-0005-0000-0000-000006660000}"/>
    <cellStyle name="Migliaia 54 3 4 3 2 2" xfId="21148" xr:uid="{00000000-0005-0000-0000-000007660000}"/>
    <cellStyle name="Migliaia 54 3 4 3 2 3" xfId="26450" xr:uid="{00000000-0005-0000-0000-000008660000}"/>
    <cellStyle name="Migliaia 54 3 4 3 3" xfId="18497" xr:uid="{00000000-0005-0000-0000-000009660000}"/>
    <cellStyle name="Migliaia 54 3 4 3 4" xfId="23799" xr:uid="{00000000-0005-0000-0000-00000A660000}"/>
    <cellStyle name="Migliaia 54 3 4 4" xfId="14872" xr:uid="{00000000-0005-0000-0000-00000B660000}"/>
    <cellStyle name="Migliaia 54 3 4 4 2" xfId="20690" xr:uid="{00000000-0005-0000-0000-00000C660000}"/>
    <cellStyle name="Migliaia 54 3 4 4 3" xfId="25992" xr:uid="{00000000-0005-0000-0000-00000D660000}"/>
    <cellStyle name="Migliaia 54 3 4 5" xfId="18039" xr:uid="{00000000-0005-0000-0000-00000E660000}"/>
    <cellStyle name="Migliaia 54 3 4 6" xfId="23341" xr:uid="{00000000-0005-0000-0000-00000F660000}"/>
    <cellStyle name="Migliaia 54 3 5" xfId="4528" xr:uid="{00000000-0005-0000-0000-000010660000}"/>
    <cellStyle name="Migliaia 54 3 5 2" xfId="12337" xr:uid="{00000000-0005-0000-0000-000011660000}"/>
    <cellStyle name="Migliaia 54 3 5 2 2" xfId="15803" xr:uid="{00000000-0005-0000-0000-000012660000}"/>
    <cellStyle name="Migliaia 54 3 5 2 2 2" xfId="21149" xr:uid="{00000000-0005-0000-0000-000013660000}"/>
    <cellStyle name="Migliaia 54 3 5 2 2 3" xfId="26451" xr:uid="{00000000-0005-0000-0000-000014660000}"/>
    <cellStyle name="Migliaia 54 3 5 2 3" xfId="18498" xr:uid="{00000000-0005-0000-0000-000015660000}"/>
    <cellStyle name="Migliaia 54 3 5 2 4" xfId="23800" xr:uid="{00000000-0005-0000-0000-000016660000}"/>
    <cellStyle name="Migliaia 54 3 5 3" xfId="14873" xr:uid="{00000000-0005-0000-0000-000017660000}"/>
    <cellStyle name="Migliaia 54 3 5 3 2" xfId="20691" xr:uid="{00000000-0005-0000-0000-000018660000}"/>
    <cellStyle name="Migliaia 54 3 5 3 3" xfId="25993" xr:uid="{00000000-0005-0000-0000-000019660000}"/>
    <cellStyle name="Migliaia 54 3 5 4" xfId="18040" xr:uid="{00000000-0005-0000-0000-00001A660000}"/>
    <cellStyle name="Migliaia 54 3 5 5" xfId="23342" xr:uid="{00000000-0005-0000-0000-00001B660000}"/>
    <cellStyle name="Migliaia 54 3 6" xfId="4529" xr:uid="{00000000-0005-0000-0000-00001C660000}"/>
    <cellStyle name="Migliaia 54 3 6 2" xfId="14874" xr:uid="{00000000-0005-0000-0000-00001D660000}"/>
    <cellStyle name="Migliaia 54 3 6 2 2" xfId="20692" xr:uid="{00000000-0005-0000-0000-00001E660000}"/>
    <cellStyle name="Migliaia 54 3 6 2 3" xfId="25994" xr:uid="{00000000-0005-0000-0000-00001F660000}"/>
    <cellStyle name="Migliaia 54 3 6 3" xfId="18041" xr:uid="{00000000-0005-0000-0000-000020660000}"/>
    <cellStyle name="Migliaia 54 3 6 4" xfId="23343" xr:uid="{00000000-0005-0000-0000-000021660000}"/>
    <cellStyle name="Migliaia 54 3 7" xfId="4530" xr:uid="{00000000-0005-0000-0000-000022660000}"/>
    <cellStyle name="Migliaia 54 3 7 2" xfId="14875" xr:uid="{00000000-0005-0000-0000-000023660000}"/>
    <cellStyle name="Migliaia 54 3 7 2 2" xfId="20693" xr:uid="{00000000-0005-0000-0000-000024660000}"/>
    <cellStyle name="Migliaia 54 3 7 2 3" xfId="25995" xr:uid="{00000000-0005-0000-0000-000025660000}"/>
    <cellStyle name="Migliaia 54 3 7 3" xfId="18042" xr:uid="{00000000-0005-0000-0000-000026660000}"/>
    <cellStyle name="Migliaia 54 3 7 4" xfId="23344" xr:uid="{00000000-0005-0000-0000-000027660000}"/>
    <cellStyle name="Migliaia 54 3 8" xfId="4531" xr:uid="{00000000-0005-0000-0000-000028660000}"/>
    <cellStyle name="Migliaia 54 3 8 2" xfId="14876" xr:uid="{00000000-0005-0000-0000-000029660000}"/>
    <cellStyle name="Migliaia 54 3 8 2 2" xfId="20694" xr:uid="{00000000-0005-0000-0000-00002A660000}"/>
    <cellStyle name="Migliaia 54 3 8 2 3" xfId="25996" xr:uid="{00000000-0005-0000-0000-00002B660000}"/>
    <cellStyle name="Migliaia 54 3 8 3" xfId="18043" xr:uid="{00000000-0005-0000-0000-00002C660000}"/>
    <cellStyle name="Migliaia 54 3 8 4" xfId="23345" xr:uid="{00000000-0005-0000-0000-00002D660000}"/>
    <cellStyle name="Migliaia 54 4" xfId="4532" xr:uid="{00000000-0005-0000-0000-00002E660000}"/>
    <cellStyle name="Migliaia 54 4 2" xfId="4533" xr:uid="{00000000-0005-0000-0000-00002F660000}"/>
    <cellStyle name="Migliaia 54 4 2 2" xfId="4534" xr:uid="{00000000-0005-0000-0000-000030660000}"/>
    <cellStyle name="Migliaia 54 4 2 2 2" xfId="14877" xr:uid="{00000000-0005-0000-0000-000031660000}"/>
    <cellStyle name="Migliaia 54 4 2 2 2 2" xfId="20695" xr:uid="{00000000-0005-0000-0000-000032660000}"/>
    <cellStyle name="Migliaia 54 4 2 2 2 3" xfId="25997" xr:uid="{00000000-0005-0000-0000-000033660000}"/>
    <cellStyle name="Migliaia 54 4 2 2 3" xfId="18044" xr:uid="{00000000-0005-0000-0000-000034660000}"/>
    <cellStyle name="Migliaia 54 4 2 2 4" xfId="23346" xr:uid="{00000000-0005-0000-0000-000035660000}"/>
    <cellStyle name="Migliaia 54 4 2 3" xfId="4535" xr:uid="{00000000-0005-0000-0000-000036660000}"/>
    <cellStyle name="Migliaia 54 4 2 3 2" xfId="14878" xr:uid="{00000000-0005-0000-0000-000037660000}"/>
    <cellStyle name="Migliaia 54 4 2 3 2 2" xfId="20696" xr:uid="{00000000-0005-0000-0000-000038660000}"/>
    <cellStyle name="Migliaia 54 4 2 3 2 3" xfId="25998" xr:uid="{00000000-0005-0000-0000-000039660000}"/>
    <cellStyle name="Migliaia 54 4 2 3 3" xfId="18045" xr:uid="{00000000-0005-0000-0000-00003A660000}"/>
    <cellStyle name="Migliaia 54 4 2 3 4" xfId="23347" xr:uid="{00000000-0005-0000-0000-00003B660000}"/>
    <cellStyle name="Migliaia 54 4 3" xfId="4536" xr:uid="{00000000-0005-0000-0000-00003C660000}"/>
    <cellStyle name="Migliaia 54 4 3 2" xfId="14879" xr:uid="{00000000-0005-0000-0000-00003D660000}"/>
    <cellStyle name="Migliaia 54 4 3 2 2" xfId="20697" xr:uid="{00000000-0005-0000-0000-00003E660000}"/>
    <cellStyle name="Migliaia 54 4 3 2 3" xfId="25999" xr:uid="{00000000-0005-0000-0000-00003F660000}"/>
    <cellStyle name="Migliaia 54 4 3 3" xfId="18046" xr:uid="{00000000-0005-0000-0000-000040660000}"/>
    <cellStyle name="Migliaia 54 4 3 4" xfId="23348" xr:uid="{00000000-0005-0000-0000-000041660000}"/>
    <cellStyle name="Migliaia 54 4 4" xfId="4537" xr:uid="{00000000-0005-0000-0000-000042660000}"/>
    <cellStyle name="Migliaia 54 4 4 2" xfId="14880" xr:uid="{00000000-0005-0000-0000-000043660000}"/>
    <cellStyle name="Migliaia 54 4 4 2 2" xfId="20698" xr:uid="{00000000-0005-0000-0000-000044660000}"/>
    <cellStyle name="Migliaia 54 4 4 2 3" xfId="26000" xr:uid="{00000000-0005-0000-0000-000045660000}"/>
    <cellStyle name="Migliaia 54 4 4 3" xfId="18047" xr:uid="{00000000-0005-0000-0000-000046660000}"/>
    <cellStyle name="Migliaia 54 4 4 4" xfId="23349" xr:uid="{00000000-0005-0000-0000-000047660000}"/>
    <cellStyle name="Migliaia 54 4 5" xfId="4538" xr:uid="{00000000-0005-0000-0000-000048660000}"/>
    <cellStyle name="Migliaia 54 4 5 2" xfId="14881" xr:uid="{00000000-0005-0000-0000-000049660000}"/>
    <cellStyle name="Migliaia 54 4 5 2 2" xfId="20699" xr:uid="{00000000-0005-0000-0000-00004A660000}"/>
    <cellStyle name="Migliaia 54 4 5 2 3" xfId="26001" xr:uid="{00000000-0005-0000-0000-00004B660000}"/>
    <cellStyle name="Migliaia 54 4 5 3" xfId="18048" xr:uid="{00000000-0005-0000-0000-00004C660000}"/>
    <cellStyle name="Migliaia 54 4 5 4" xfId="23350" xr:uid="{00000000-0005-0000-0000-00004D660000}"/>
    <cellStyle name="Migliaia 54 4 6" xfId="4539" xr:uid="{00000000-0005-0000-0000-00004E660000}"/>
    <cellStyle name="Migliaia 54 4 6 2" xfId="14882" xr:uid="{00000000-0005-0000-0000-00004F660000}"/>
    <cellStyle name="Migliaia 54 4 6 2 2" xfId="20700" xr:uid="{00000000-0005-0000-0000-000050660000}"/>
    <cellStyle name="Migliaia 54 4 6 2 3" xfId="26002" xr:uid="{00000000-0005-0000-0000-000051660000}"/>
    <cellStyle name="Migliaia 54 4 6 3" xfId="18049" xr:uid="{00000000-0005-0000-0000-000052660000}"/>
    <cellStyle name="Migliaia 54 4 6 4" xfId="23351" xr:uid="{00000000-0005-0000-0000-000053660000}"/>
    <cellStyle name="Migliaia 54 4 7" xfId="4540" xr:uid="{00000000-0005-0000-0000-000054660000}"/>
    <cellStyle name="Migliaia 54 4 7 2" xfId="14883" xr:uid="{00000000-0005-0000-0000-000055660000}"/>
    <cellStyle name="Migliaia 54 4 7 2 2" xfId="20701" xr:uid="{00000000-0005-0000-0000-000056660000}"/>
    <cellStyle name="Migliaia 54 4 7 2 3" xfId="26003" xr:uid="{00000000-0005-0000-0000-000057660000}"/>
    <cellStyle name="Migliaia 54 4 7 3" xfId="18050" xr:uid="{00000000-0005-0000-0000-000058660000}"/>
    <cellStyle name="Migliaia 54 4 7 4" xfId="23352" xr:uid="{00000000-0005-0000-0000-000059660000}"/>
    <cellStyle name="Migliaia 54 5" xfId="4541" xr:uid="{00000000-0005-0000-0000-00005A660000}"/>
    <cellStyle name="Migliaia 54 5 2" xfId="4542" xr:uid="{00000000-0005-0000-0000-00005B660000}"/>
    <cellStyle name="Migliaia 54 5 2 2" xfId="14884" xr:uid="{00000000-0005-0000-0000-00005C660000}"/>
    <cellStyle name="Migliaia 54 5 2 2 2" xfId="20702" xr:uid="{00000000-0005-0000-0000-00005D660000}"/>
    <cellStyle name="Migliaia 54 5 2 2 3" xfId="26004" xr:uid="{00000000-0005-0000-0000-00005E660000}"/>
    <cellStyle name="Migliaia 54 5 2 3" xfId="18051" xr:uid="{00000000-0005-0000-0000-00005F660000}"/>
    <cellStyle name="Migliaia 54 5 2 4" xfId="23353" xr:uid="{00000000-0005-0000-0000-000060660000}"/>
    <cellStyle name="Migliaia 54 5 3" xfId="4543" xr:uid="{00000000-0005-0000-0000-000061660000}"/>
    <cellStyle name="Migliaia 54 5 3 2" xfId="14885" xr:uid="{00000000-0005-0000-0000-000062660000}"/>
    <cellStyle name="Migliaia 54 5 3 2 2" xfId="20703" xr:uid="{00000000-0005-0000-0000-000063660000}"/>
    <cellStyle name="Migliaia 54 5 3 2 3" xfId="26005" xr:uid="{00000000-0005-0000-0000-000064660000}"/>
    <cellStyle name="Migliaia 54 5 3 3" xfId="18052" xr:uid="{00000000-0005-0000-0000-000065660000}"/>
    <cellStyle name="Migliaia 54 5 3 4" xfId="23354" xr:uid="{00000000-0005-0000-0000-000066660000}"/>
    <cellStyle name="Migliaia 54 5 4" xfId="4544" xr:uid="{00000000-0005-0000-0000-000067660000}"/>
    <cellStyle name="Migliaia 54 5 4 2" xfId="14886" xr:uid="{00000000-0005-0000-0000-000068660000}"/>
    <cellStyle name="Migliaia 54 5 4 2 2" xfId="20704" xr:uid="{00000000-0005-0000-0000-000069660000}"/>
    <cellStyle name="Migliaia 54 5 4 2 3" xfId="26006" xr:uid="{00000000-0005-0000-0000-00006A660000}"/>
    <cellStyle name="Migliaia 54 5 4 3" xfId="18053" xr:uid="{00000000-0005-0000-0000-00006B660000}"/>
    <cellStyle name="Migliaia 54 5 4 4" xfId="23355" xr:uid="{00000000-0005-0000-0000-00006C660000}"/>
    <cellStyle name="Migliaia 54 5 5" xfId="4545" xr:uid="{00000000-0005-0000-0000-00006D660000}"/>
    <cellStyle name="Migliaia 54 5 5 2" xfId="14887" xr:uid="{00000000-0005-0000-0000-00006E660000}"/>
    <cellStyle name="Migliaia 54 5 5 2 2" xfId="20705" xr:uid="{00000000-0005-0000-0000-00006F660000}"/>
    <cellStyle name="Migliaia 54 5 5 2 3" xfId="26007" xr:uid="{00000000-0005-0000-0000-000070660000}"/>
    <cellStyle name="Migliaia 54 5 5 3" xfId="18054" xr:uid="{00000000-0005-0000-0000-000071660000}"/>
    <cellStyle name="Migliaia 54 5 5 4" xfId="23356" xr:uid="{00000000-0005-0000-0000-000072660000}"/>
    <cellStyle name="Migliaia 54 5 6" xfId="4546" xr:uid="{00000000-0005-0000-0000-000073660000}"/>
    <cellStyle name="Migliaia 54 5 6 2" xfId="14888" xr:uid="{00000000-0005-0000-0000-000074660000}"/>
    <cellStyle name="Migliaia 54 5 6 2 2" xfId="20706" xr:uid="{00000000-0005-0000-0000-000075660000}"/>
    <cellStyle name="Migliaia 54 5 6 2 3" xfId="26008" xr:uid="{00000000-0005-0000-0000-000076660000}"/>
    <cellStyle name="Migliaia 54 5 6 3" xfId="18055" xr:uid="{00000000-0005-0000-0000-000077660000}"/>
    <cellStyle name="Migliaia 54 5 6 4" xfId="23357" xr:uid="{00000000-0005-0000-0000-000078660000}"/>
    <cellStyle name="Migliaia 54 6" xfId="4547" xr:uid="{00000000-0005-0000-0000-000079660000}"/>
    <cellStyle name="Migliaia 54 6 2" xfId="12338" xr:uid="{00000000-0005-0000-0000-00007A660000}"/>
    <cellStyle name="Migliaia 54 6 3" xfId="12339" xr:uid="{00000000-0005-0000-0000-00007B660000}"/>
    <cellStyle name="Migliaia 54 6 3 2" xfId="15804" xr:uid="{00000000-0005-0000-0000-00007C660000}"/>
    <cellStyle name="Migliaia 54 6 3 2 2" xfId="21150" xr:uid="{00000000-0005-0000-0000-00007D660000}"/>
    <cellStyle name="Migliaia 54 6 3 2 3" xfId="26452" xr:uid="{00000000-0005-0000-0000-00007E660000}"/>
    <cellStyle name="Migliaia 54 6 3 3" xfId="18499" xr:uid="{00000000-0005-0000-0000-00007F660000}"/>
    <cellStyle name="Migliaia 54 6 3 4" xfId="23801" xr:uid="{00000000-0005-0000-0000-000080660000}"/>
    <cellStyle name="Migliaia 54 6 4" xfId="14889" xr:uid="{00000000-0005-0000-0000-000081660000}"/>
    <cellStyle name="Migliaia 54 6 4 2" xfId="20707" xr:uid="{00000000-0005-0000-0000-000082660000}"/>
    <cellStyle name="Migliaia 54 6 4 3" xfId="26009" xr:uid="{00000000-0005-0000-0000-000083660000}"/>
    <cellStyle name="Migliaia 54 6 5" xfId="18056" xr:uid="{00000000-0005-0000-0000-000084660000}"/>
    <cellStyle name="Migliaia 54 6 6" xfId="23358" xr:uid="{00000000-0005-0000-0000-000085660000}"/>
    <cellStyle name="Migliaia 54 7" xfId="4548" xr:uid="{00000000-0005-0000-0000-000086660000}"/>
    <cellStyle name="Migliaia 54 7 2" xfId="12340" xr:uid="{00000000-0005-0000-0000-000087660000}"/>
    <cellStyle name="Migliaia 54 7 2 2" xfId="15805" xr:uid="{00000000-0005-0000-0000-000088660000}"/>
    <cellStyle name="Migliaia 54 7 2 2 2" xfId="21151" xr:uid="{00000000-0005-0000-0000-000089660000}"/>
    <cellStyle name="Migliaia 54 7 2 2 3" xfId="26453" xr:uid="{00000000-0005-0000-0000-00008A660000}"/>
    <cellStyle name="Migliaia 54 7 2 3" xfId="18500" xr:uid="{00000000-0005-0000-0000-00008B660000}"/>
    <cellStyle name="Migliaia 54 7 2 4" xfId="23802" xr:uid="{00000000-0005-0000-0000-00008C660000}"/>
    <cellStyle name="Migliaia 54 7 3" xfId="14890" xr:uid="{00000000-0005-0000-0000-00008D660000}"/>
    <cellStyle name="Migliaia 54 7 3 2" xfId="20708" xr:uid="{00000000-0005-0000-0000-00008E660000}"/>
    <cellStyle name="Migliaia 54 7 3 3" xfId="26010" xr:uid="{00000000-0005-0000-0000-00008F660000}"/>
    <cellStyle name="Migliaia 54 7 4" xfId="18057" xr:uid="{00000000-0005-0000-0000-000090660000}"/>
    <cellStyle name="Migliaia 54 7 5" xfId="23359" xr:uid="{00000000-0005-0000-0000-000091660000}"/>
    <cellStyle name="Migliaia 54 8" xfId="4549" xr:uid="{00000000-0005-0000-0000-000092660000}"/>
    <cellStyle name="Migliaia 54 8 2" xfId="12341" xr:uid="{00000000-0005-0000-0000-000093660000}"/>
    <cellStyle name="Migliaia 54 8 2 2" xfId="15806" xr:uid="{00000000-0005-0000-0000-000094660000}"/>
    <cellStyle name="Migliaia 54 8 2 2 2" xfId="21152" xr:uid="{00000000-0005-0000-0000-000095660000}"/>
    <cellStyle name="Migliaia 54 8 2 2 3" xfId="26454" xr:uid="{00000000-0005-0000-0000-000096660000}"/>
    <cellStyle name="Migliaia 54 8 2 3" xfId="18501" xr:uid="{00000000-0005-0000-0000-000097660000}"/>
    <cellStyle name="Migliaia 54 8 2 4" xfId="23803" xr:uid="{00000000-0005-0000-0000-000098660000}"/>
    <cellStyle name="Migliaia 54 8 3" xfId="14891" xr:uid="{00000000-0005-0000-0000-000099660000}"/>
    <cellStyle name="Migliaia 54 8 3 2" xfId="20709" xr:uid="{00000000-0005-0000-0000-00009A660000}"/>
    <cellStyle name="Migliaia 54 8 3 3" xfId="26011" xr:uid="{00000000-0005-0000-0000-00009B660000}"/>
    <cellStyle name="Migliaia 54 8 4" xfId="18058" xr:uid="{00000000-0005-0000-0000-00009C660000}"/>
    <cellStyle name="Migliaia 54 8 5" xfId="23360" xr:uid="{00000000-0005-0000-0000-00009D660000}"/>
    <cellStyle name="Migliaia 54 9" xfId="4550" xr:uid="{00000000-0005-0000-0000-00009E660000}"/>
    <cellStyle name="Migliaia 54 9 2" xfId="14892" xr:uid="{00000000-0005-0000-0000-00009F660000}"/>
    <cellStyle name="Migliaia 54 9 2 2" xfId="20710" xr:uid="{00000000-0005-0000-0000-0000A0660000}"/>
    <cellStyle name="Migliaia 54 9 2 3" xfId="26012" xr:uid="{00000000-0005-0000-0000-0000A1660000}"/>
    <cellStyle name="Migliaia 54 9 3" xfId="18059" xr:uid="{00000000-0005-0000-0000-0000A2660000}"/>
    <cellStyle name="Migliaia 54 9 4" xfId="23361" xr:uid="{00000000-0005-0000-0000-0000A3660000}"/>
    <cellStyle name="Migliaia 55" xfId="347" xr:uid="{00000000-0005-0000-0000-0000A4660000}"/>
    <cellStyle name="Migliaia 55 10" xfId="14893" xr:uid="{00000000-0005-0000-0000-0000A5660000}"/>
    <cellStyle name="Migliaia 55 10 2" xfId="20711" xr:uid="{00000000-0005-0000-0000-0000A6660000}"/>
    <cellStyle name="Migliaia 55 10 3" xfId="26013" xr:uid="{00000000-0005-0000-0000-0000A7660000}"/>
    <cellStyle name="Migliaia 55 11" xfId="18060" xr:uid="{00000000-0005-0000-0000-0000A8660000}"/>
    <cellStyle name="Migliaia 55 12" xfId="23362" xr:uid="{00000000-0005-0000-0000-0000A9660000}"/>
    <cellStyle name="Migliaia 55 13" xfId="4551" xr:uid="{00000000-0005-0000-0000-0000AA660000}"/>
    <cellStyle name="Migliaia 55 2" xfId="348" xr:uid="{00000000-0005-0000-0000-0000AB660000}"/>
    <cellStyle name="Migliaia 55 2 2" xfId="4553" xr:uid="{00000000-0005-0000-0000-0000AC660000}"/>
    <cellStyle name="Migliaia 55 2 2 2" xfId="4554" xr:uid="{00000000-0005-0000-0000-0000AD660000}"/>
    <cellStyle name="Migliaia 55 2 2 2 2" xfId="14894" xr:uid="{00000000-0005-0000-0000-0000AE660000}"/>
    <cellStyle name="Migliaia 55 2 2 2 2 2" xfId="20712" xr:uid="{00000000-0005-0000-0000-0000AF660000}"/>
    <cellStyle name="Migliaia 55 2 2 2 2 3" xfId="26014" xr:uid="{00000000-0005-0000-0000-0000B0660000}"/>
    <cellStyle name="Migliaia 55 2 2 2 3" xfId="18061" xr:uid="{00000000-0005-0000-0000-0000B1660000}"/>
    <cellStyle name="Migliaia 55 2 2 2 4" xfId="23363" xr:uid="{00000000-0005-0000-0000-0000B2660000}"/>
    <cellStyle name="Migliaia 55 2 2 3" xfId="12342" xr:uid="{00000000-0005-0000-0000-0000B3660000}"/>
    <cellStyle name="Migliaia 55 2 2 3 2" xfId="15807" xr:uid="{00000000-0005-0000-0000-0000B4660000}"/>
    <cellStyle name="Migliaia 55 2 2 3 2 2" xfId="21153" xr:uid="{00000000-0005-0000-0000-0000B5660000}"/>
    <cellStyle name="Migliaia 55 2 2 3 2 3" xfId="26455" xr:uid="{00000000-0005-0000-0000-0000B6660000}"/>
    <cellStyle name="Migliaia 55 2 2 3 3" xfId="18502" xr:uid="{00000000-0005-0000-0000-0000B7660000}"/>
    <cellStyle name="Migliaia 55 2 2 3 4" xfId="23804" xr:uid="{00000000-0005-0000-0000-0000B8660000}"/>
    <cellStyle name="Migliaia 55 2 3" xfId="4555" xr:uid="{00000000-0005-0000-0000-0000B9660000}"/>
    <cellStyle name="Migliaia 55 2 3 2" xfId="12343" xr:uid="{00000000-0005-0000-0000-0000BA660000}"/>
    <cellStyle name="Migliaia 55 2 3 2 2" xfId="15808" xr:uid="{00000000-0005-0000-0000-0000BB660000}"/>
    <cellStyle name="Migliaia 55 2 3 2 2 2" xfId="21154" xr:uid="{00000000-0005-0000-0000-0000BC660000}"/>
    <cellStyle name="Migliaia 55 2 3 2 2 3" xfId="26456" xr:uid="{00000000-0005-0000-0000-0000BD660000}"/>
    <cellStyle name="Migliaia 55 2 3 2 3" xfId="18503" xr:uid="{00000000-0005-0000-0000-0000BE660000}"/>
    <cellStyle name="Migliaia 55 2 3 2 4" xfId="23805" xr:uid="{00000000-0005-0000-0000-0000BF660000}"/>
    <cellStyle name="Migliaia 55 2 3 3" xfId="14895" xr:uid="{00000000-0005-0000-0000-0000C0660000}"/>
    <cellStyle name="Migliaia 55 2 3 3 2" xfId="20713" xr:uid="{00000000-0005-0000-0000-0000C1660000}"/>
    <cellStyle name="Migliaia 55 2 3 3 3" xfId="26015" xr:uid="{00000000-0005-0000-0000-0000C2660000}"/>
    <cellStyle name="Migliaia 55 2 3 4" xfId="18062" xr:uid="{00000000-0005-0000-0000-0000C3660000}"/>
    <cellStyle name="Migliaia 55 2 3 5" xfId="23364" xr:uid="{00000000-0005-0000-0000-0000C4660000}"/>
    <cellStyle name="Migliaia 55 2 4" xfId="4556" xr:uid="{00000000-0005-0000-0000-0000C5660000}"/>
    <cellStyle name="Migliaia 55 2 4 2" xfId="14896" xr:uid="{00000000-0005-0000-0000-0000C6660000}"/>
    <cellStyle name="Migliaia 55 2 4 2 2" xfId="20714" xr:uid="{00000000-0005-0000-0000-0000C7660000}"/>
    <cellStyle name="Migliaia 55 2 4 2 3" xfId="26016" xr:uid="{00000000-0005-0000-0000-0000C8660000}"/>
    <cellStyle name="Migliaia 55 2 4 3" xfId="18063" xr:uid="{00000000-0005-0000-0000-0000C9660000}"/>
    <cellStyle name="Migliaia 55 2 4 4" xfId="23365" xr:uid="{00000000-0005-0000-0000-0000CA660000}"/>
    <cellStyle name="Migliaia 55 2 5" xfId="4557" xr:uid="{00000000-0005-0000-0000-0000CB660000}"/>
    <cellStyle name="Migliaia 55 2 5 2" xfId="14897" xr:uid="{00000000-0005-0000-0000-0000CC660000}"/>
    <cellStyle name="Migliaia 55 2 5 2 2" xfId="20715" xr:uid="{00000000-0005-0000-0000-0000CD660000}"/>
    <cellStyle name="Migliaia 55 2 5 2 3" xfId="26017" xr:uid="{00000000-0005-0000-0000-0000CE660000}"/>
    <cellStyle name="Migliaia 55 2 5 3" xfId="18064" xr:uid="{00000000-0005-0000-0000-0000CF660000}"/>
    <cellStyle name="Migliaia 55 2 5 4" xfId="23366" xr:uid="{00000000-0005-0000-0000-0000D0660000}"/>
    <cellStyle name="Migliaia 55 2 6" xfId="4558" xr:uid="{00000000-0005-0000-0000-0000D1660000}"/>
    <cellStyle name="Migliaia 55 2 6 2" xfId="14898" xr:uid="{00000000-0005-0000-0000-0000D2660000}"/>
    <cellStyle name="Migliaia 55 2 6 2 2" xfId="20716" xr:uid="{00000000-0005-0000-0000-0000D3660000}"/>
    <cellStyle name="Migliaia 55 2 6 2 3" xfId="26018" xr:uid="{00000000-0005-0000-0000-0000D4660000}"/>
    <cellStyle name="Migliaia 55 2 6 3" xfId="18065" xr:uid="{00000000-0005-0000-0000-0000D5660000}"/>
    <cellStyle name="Migliaia 55 2 6 4" xfId="23367" xr:uid="{00000000-0005-0000-0000-0000D6660000}"/>
    <cellStyle name="Migliaia 55 2 7" xfId="4552" xr:uid="{00000000-0005-0000-0000-0000D7660000}"/>
    <cellStyle name="Migliaia 55 3" xfId="4559" xr:uid="{00000000-0005-0000-0000-0000D8660000}"/>
    <cellStyle name="Migliaia 55 3 2" xfId="4560" xr:uid="{00000000-0005-0000-0000-0000D9660000}"/>
    <cellStyle name="Migliaia 55 3 2 2" xfId="4561" xr:uid="{00000000-0005-0000-0000-0000DA660000}"/>
    <cellStyle name="Migliaia 55 3 2 2 2" xfId="4562" xr:uid="{00000000-0005-0000-0000-0000DB660000}"/>
    <cellStyle name="Migliaia 55 3 2 2 2 2" xfId="14899" xr:uid="{00000000-0005-0000-0000-0000DC660000}"/>
    <cellStyle name="Migliaia 55 3 2 2 2 2 2" xfId="20717" xr:uid="{00000000-0005-0000-0000-0000DD660000}"/>
    <cellStyle name="Migliaia 55 3 2 2 2 2 3" xfId="26019" xr:uid="{00000000-0005-0000-0000-0000DE660000}"/>
    <cellStyle name="Migliaia 55 3 2 2 2 3" xfId="18066" xr:uid="{00000000-0005-0000-0000-0000DF660000}"/>
    <cellStyle name="Migliaia 55 3 2 2 2 4" xfId="23368" xr:uid="{00000000-0005-0000-0000-0000E0660000}"/>
    <cellStyle name="Migliaia 55 3 2 3" xfId="4563" xr:uid="{00000000-0005-0000-0000-0000E1660000}"/>
    <cellStyle name="Migliaia 55 3 2 3 2" xfId="14900" xr:uid="{00000000-0005-0000-0000-0000E2660000}"/>
    <cellStyle name="Migliaia 55 3 2 3 2 2" xfId="20718" xr:uid="{00000000-0005-0000-0000-0000E3660000}"/>
    <cellStyle name="Migliaia 55 3 2 3 2 3" xfId="26020" xr:uid="{00000000-0005-0000-0000-0000E4660000}"/>
    <cellStyle name="Migliaia 55 3 2 3 3" xfId="18067" xr:uid="{00000000-0005-0000-0000-0000E5660000}"/>
    <cellStyle name="Migliaia 55 3 2 3 4" xfId="23369" xr:uid="{00000000-0005-0000-0000-0000E6660000}"/>
    <cellStyle name="Migliaia 55 3 2 4" xfId="4564" xr:uid="{00000000-0005-0000-0000-0000E7660000}"/>
    <cellStyle name="Migliaia 55 3 2 4 2" xfId="14901" xr:uid="{00000000-0005-0000-0000-0000E8660000}"/>
    <cellStyle name="Migliaia 55 3 2 4 2 2" xfId="20719" xr:uid="{00000000-0005-0000-0000-0000E9660000}"/>
    <cellStyle name="Migliaia 55 3 2 4 2 3" xfId="26021" xr:uid="{00000000-0005-0000-0000-0000EA660000}"/>
    <cellStyle name="Migliaia 55 3 2 4 3" xfId="18068" xr:uid="{00000000-0005-0000-0000-0000EB660000}"/>
    <cellStyle name="Migliaia 55 3 2 4 4" xfId="23370" xr:uid="{00000000-0005-0000-0000-0000EC660000}"/>
    <cellStyle name="Migliaia 55 3 2 5" xfId="4565" xr:uid="{00000000-0005-0000-0000-0000ED660000}"/>
    <cellStyle name="Migliaia 55 3 2 5 2" xfId="14902" xr:uid="{00000000-0005-0000-0000-0000EE660000}"/>
    <cellStyle name="Migliaia 55 3 2 5 2 2" xfId="20720" xr:uid="{00000000-0005-0000-0000-0000EF660000}"/>
    <cellStyle name="Migliaia 55 3 2 5 2 3" xfId="26022" xr:uid="{00000000-0005-0000-0000-0000F0660000}"/>
    <cellStyle name="Migliaia 55 3 2 5 3" xfId="18069" xr:uid="{00000000-0005-0000-0000-0000F1660000}"/>
    <cellStyle name="Migliaia 55 3 2 5 4" xfId="23371" xr:uid="{00000000-0005-0000-0000-0000F2660000}"/>
    <cellStyle name="Migliaia 55 3 2 6" xfId="4566" xr:uid="{00000000-0005-0000-0000-0000F3660000}"/>
    <cellStyle name="Migliaia 55 3 2 6 2" xfId="14903" xr:uid="{00000000-0005-0000-0000-0000F4660000}"/>
    <cellStyle name="Migliaia 55 3 2 6 2 2" xfId="20721" xr:uid="{00000000-0005-0000-0000-0000F5660000}"/>
    <cellStyle name="Migliaia 55 3 2 6 2 3" xfId="26023" xr:uid="{00000000-0005-0000-0000-0000F6660000}"/>
    <cellStyle name="Migliaia 55 3 2 6 3" xfId="18070" xr:uid="{00000000-0005-0000-0000-0000F7660000}"/>
    <cellStyle name="Migliaia 55 3 2 6 4" xfId="23372" xr:uid="{00000000-0005-0000-0000-0000F8660000}"/>
    <cellStyle name="Migliaia 55 3 3" xfId="4567" xr:uid="{00000000-0005-0000-0000-0000F9660000}"/>
    <cellStyle name="Migliaia 55 3 3 2" xfId="4568" xr:uid="{00000000-0005-0000-0000-0000FA660000}"/>
    <cellStyle name="Migliaia 55 3 3 2 2" xfId="14905" xr:uid="{00000000-0005-0000-0000-0000FB660000}"/>
    <cellStyle name="Migliaia 55 3 3 2 2 2" xfId="20723" xr:uid="{00000000-0005-0000-0000-0000FC660000}"/>
    <cellStyle name="Migliaia 55 3 3 2 2 3" xfId="26025" xr:uid="{00000000-0005-0000-0000-0000FD660000}"/>
    <cellStyle name="Migliaia 55 3 3 2 3" xfId="18072" xr:uid="{00000000-0005-0000-0000-0000FE660000}"/>
    <cellStyle name="Migliaia 55 3 3 2 4" xfId="23374" xr:uid="{00000000-0005-0000-0000-0000FF660000}"/>
    <cellStyle name="Migliaia 55 3 3 3" xfId="4569" xr:uid="{00000000-0005-0000-0000-000000670000}"/>
    <cellStyle name="Migliaia 55 3 3 3 2" xfId="14906" xr:uid="{00000000-0005-0000-0000-000001670000}"/>
    <cellStyle name="Migliaia 55 3 3 3 2 2" xfId="20724" xr:uid="{00000000-0005-0000-0000-000002670000}"/>
    <cellStyle name="Migliaia 55 3 3 3 2 3" xfId="26026" xr:uid="{00000000-0005-0000-0000-000003670000}"/>
    <cellStyle name="Migliaia 55 3 3 3 3" xfId="18073" xr:uid="{00000000-0005-0000-0000-000004670000}"/>
    <cellStyle name="Migliaia 55 3 3 3 4" xfId="23375" xr:uid="{00000000-0005-0000-0000-000005670000}"/>
    <cellStyle name="Migliaia 55 3 3 4" xfId="4570" xr:uid="{00000000-0005-0000-0000-000006670000}"/>
    <cellStyle name="Migliaia 55 3 3 4 2" xfId="14907" xr:uid="{00000000-0005-0000-0000-000007670000}"/>
    <cellStyle name="Migliaia 55 3 3 4 2 2" xfId="20725" xr:uid="{00000000-0005-0000-0000-000008670000}"/>
    <cellStyle name="Migliaia 55 3 3 4 2 3" xfId="26027" xr:uid="{00000000-0005-0000-0000-000009670000}"/>
    <cellStyle name="Migliaia 55 3 3 4 3" xfId="18074" xr:uid="{00000000-0005-0000-0000-00000A670000}"/>
    <cellStyle name="Migliaia 55 3 3 4 4" xfId="23376" xr:uid="{00000000-0005-0000-0000-00000B670000}"/>
    <cellStyle name="Migliaia 55 3 3 5" xfId="4571" xr:uid="{00000000-0005-0000-0000-00000C670000}"/>
    <cellStyle name="Migliaia 55 3 3 5 2" xfId="14908" xr:uid="{00000000-0005-0000-0000-00000D670000}"/>
    <cellStyle name="Migliaia 55 3 3 5 2 2" xfId="20726" xr:uid="{00000000-0005-0000-0000-00000E670000}"/>
    <cellStyle name="Migliaia 55 3 3 5 2 3" xfId="26028" xr:uid="{00000000-0005-0000-0000-00000F670000}"/>
    <cellStyle name="Migliaia 55 3 3 5 3" xfId="18075" xr:uid="{00000000-0005-0000-0000-000010670000}"/>
    <cellStyle name="Migliaia 55 3 3 5 4" xfId="23377" xr:uid="{00000000-0005-0000-0000-000011670000}"/>
    <cellStyle name="Migliaia 55 3 3 6" xfId="14904" xr:uid="{00000000-0005-0000-0000-000012670000}"/>
    <cellStyle name="Migliaia 55 3 3 6 2" xfId="20722" xr:uid="{00000000-0005-0000-0000-000013670000}"/>
    <cellStyle name="Migliaia 55 3 3 6 3" xfId="26024" xr:uid="{00000000-0005-0000-0000-000014670000}"/>
    <cellStyle name="Migliaia 55 3 3 7" xfId="18071" xr:uid="{00000000-0005-0000-0000-000015670000}"/>
    <cellStyle name="Migliaia 55 3 3 8" xfId="23373" xr:uid="{00000000-0005-0000-0000-000016670000}"/>
    <cellStyle name="Migliaia 55 3 4" xfId="4572" xr:uid="{00000000-0005-0000-0000-000017670000}"/>
    <cellStyle name="Migliaia 55 3 4 2" xfId="12344" xr:uid="{00000000-0005-0000-0000-000018670000}"/>
    <cellStyle name="Migliaia 55 3 4 3" xfId="12345" xr:uid="{00000000-0005-0000-0000-000019670000}"/>
    <cellStyle name="Migliaia 55 3 4 3 2" xfId="15809" xr:uid="{00000000-0005-0000-0000-00001A670000}"/>
    <cellStyle name="Migliaia 55 3 4 3 2 2" xfId="21155" xr:uid="{00000000-0005-0000-0000-00001B670000}"/>
    <cellStyle name="Migliaia 55 3 4 3 2 3" xfId="26457" xr:uid="{00000000-0005-0000-0000-00001C670000}"/>
    <cellStyle name="Migliaia 55 3 4 3 3" xfId="18504" xr:uid="{00000000-0005-0000-0000-00001D670000}"/>
    <cellStyle name="Migliaia 55 3 4 3 4" xfId="23806" xr:uid="{00000000-0005-0000-0000-00001E670000}"/>
    <cellStyle name="Migliaia 55 3 4 4" xfId="14909" xr:uid="{00000000-0005-0000-0000-00001F670000}"/>
    <cellStyle name="Migliaia 55 3 4 4 2" xfId="20727" xr:uid="{00000000-0005-0000-0000-000020670000}"/>
    <cellStyle name="Migliaia 55 3 4 4 3" xfId="26029" xr:uid="{00000000-0005-0000-0000-000021670000}"/>
    <cellStyle name="Migliaia 55 3 4 5" xfId="18076" xr:uid="{00000000-0005-0000-0000-000022670000}"/>
    <cellStyle name="Migliaia 55 3 4 6" xfId="23378" xr:uid="{00000000-0005-0000-0000-000023670000}"/>
    <cellStyle name="Migliaia 55 3 5" xfId="4573" xr:uid="{00000000-0005-0000-0000-000024670000}"/>
    <cellStyle name="Migliaia 55 3 5 2" xfId="12346" xr:uid="{00000000-0005-0000-0000-000025670000}"/>
    <cellStyle name="Migliaia 55 3 5 2 2" xfId="15810" xr:uid="{00000000-0005-0000-0000-000026670000}"/>
    <cellStyle name="Migliaia 55 3 5 2 2 2" xfId="21156" xr:uid="{00000000-0005-0000-0000-000027670000}"/>
    <cellStyle name="Migliaia 55 3 5 2 2 3" xfId="26458" xr:uid="{00000000-0005-0000-0000-000028670000}"/>
    <cellStyle name="Migliaia 55 3 5 2 3" xfId="18505" xr:uid="{00000000-0005-0000-0000-000029670000}"/>
    <cellStyle name="Migliaia 55 3 5 2 4" xfId="23807" xr:uid="{00000000-0005-0000-0000-00002A670000}"/>
    <cellStyle name="Migliaia 55 3 5 3" xfId="14910" xr:uid="{00000000-0005-0000-0000-00002B670000}"/>
    <cellStyle name="Migliaia 55 3 5 3 2" xfId="20728" xr:uid="{00000000-0005-0000-0000-00002C670000}"/>
    <cellStyle name="Migliaia 55 3 5 3 3" xfId="26030" xr:uid="{00000000-0005-0000-0000-00002D670000}"/>
    <cellStyle name="Migliaia 55 3 5 4" xfId="18077" xr:uid="{00000000-0005-0000-0000-00002E670000}"/>
    <cellStyle name="Migliaia 55 3 5 5" xfId="23379" xr:uid="{00000000-0005-0000-0000-00002F670000}"/>
    <cellStyle name="Migliaia 55 3 6" xfId="4574" xr:uid="{00000000-0005-0000-0000-000030670000}"/>
    <cellStyle name="Migliaia 55 3 6 2" xfId="14911" xr:uid="{00000000-0005-0000-0000-000031670000}"/>
    <cellStyle name="Migliaia 55 3 6 2 2" xfId="20729" xr:uid="{00000000-0005-0000-0000-000032670000}"/>
    <cellStyle name="Migliaia 55 3 6 2 3" xfId="26031" xr:uid="{00000000-0005-0000-0000-000033670000}"/>
    <cellStyle name="Migliaia 55 3 6 3" xfId="18078" xr:uid="{00000000-0005-0000-0000-000034670000}"/>
    <cellStyle name="Migliaia 55 3 6 4" xfId="23380" xr:uid="{00000000-0005-0000-0000-000035670000}"/>
    <cellStyle name="Migliaia 55 3 7" xfId="4575" xr:uid="{00000000-0005-0000-0000-000036670000}"/>
    <cellStyle name="Migliaia 55 3 7 2" xfId="14912" xr:uid="{00000000-0005-0000-0000-000037670000}"/>
    <cellStyle name="Migliaia 55 3 7 2 2" xfId="20730" xr:uid="{00000000-0005-0000-0000-000038670000}"/>
    <cellStyle name="Migliaia 55 3 7 2 3" xfId="26032" xr:uid="{00000000-0005-0000-0000-000039670000}"/>
    <cellStyle name="Migliaia 55 3 7 3" xfId="18079" xr:uid="{00000000-0005-0000-0000-00003A670000}"/>
    <cellStyle name="Migliaia 55 3 7 4" xfId="23381" xr:uid="{00000000-0005-0000-0000-00003B670000}"/>
    <cellStyle name="Migliaia 55 3 8" xfId="4576" xr:uid="{00000000-0005-0000-0000-00003C670000}"/>
    <cellStyle name="Migliaia 55 3 8 2" xfId="14913" xr:uid="{00000000-0005-0000-0000-00003D670000}"/>
    <cellStyle name="Migliaia 55 3 8 2 2" xfId="20731" xr:uid="{00000000-0005-0000-0000-00003E670000}"/>
    <cellStyle name="Migliaia 55 3 8 2 3" xfId="26033" xr:uid="{00000000-0005-0000-0000-00003F670000}"/>
    <cellStyle name="Migliaia 55 3 8 3" xfId="18080" xr:uid="{00000000-0005-0000-0000-000040670000}"/>
    <cellStyle name="Migliaia 55 3 8 4" xfId="23382" xr:uid="{00000000-0005-0000-0000-000041670000}"/>
    <cellStyle name="Migliaia 55 4" xfId="4577" xr:uid="{00000000-0005-0000-0000-000042670000}"/>
    <cellStyle name="Migliaia 55 4 2" xfId="4578" xr:uid="{00000000-0005-0000-0000-000043670000}"/>
    <cellStyle name="Migliaia 55 4 2 2" xfId="4579" xr:uid="{00000000-0005-0000-0000-000044670000}"/>
    <cellStyle name="Migliaia 55 4 2 2 2" xfId="14914" xr:uid="{00000000-0005-0000-0000-000045670000}"/>
    <cellStyle name="Migliaia 55 4 2 2 2 2" xfId="20732" xr:uid="{00000000-0005-0000-0000-000046670000}"/>
    <cellStyle name="Migliaia 55 4 2 2 2 3" xfId="26034" xr:uid="{00000000-0005-0000-0000-000047670000}"/>
    <cellStyle name="Migliaia 55 4 2 2 3" xfId="18081" xr:uid="{00000000-0005-0000-0000-000048670000}"/>
    <cellStyle name="Migliaia 55 4 2 2 4" xfId="23383" xr:uid="{00000000-0005-0000-0000-000049670000}"/>
    <cellStyle name="Migliaia 55 4 2 3" xfId="4580" xr:uid="{00000000-0005-0000-0000-00004A670000}"/>
    <cellStyle name="Migliaia 55 4 2 3 2" xfId="14915" xr:uid="{00000000-0005-0000-0000-00004B670000}"/>
    <cellStyle name="Migliaia 55 4 2 3 2 2" xfId="20733" xr:uid="{00000000-0005-0000-0000-00004C670000}"/>
    <cellStyle name="Migliaia 55 4 2 3 2 3" xfId="26035" xr:uid="{00000000-0005-0000-0000-00004D670000}"/>
    <cellStyle name="Migliaia 55 4 2 3 3" xfId="18082" xr:uid="{00000000-0005-0000-0000-00004E670000}"/>
    <cellStyle name="Migliaia 55 4 2 3 4" xfId="23384" xr:uid="{00000000-0005-0000-0000-00004F670000}"/>
    <cellStyle name="Migliaia 55 4 3" xfId="4581" xr:uid="{00000000-0005-0000-0000-000050670000}"/>
    <cellStyle name="Migliaia 55 4 3 2" xfId="14916" xr:uid="{00000000-0005-0000-0000-000051670000}"/>
    <cellStyle name="Migliaia 55 4 3 2 2" xfId="20734" xr:uid="{00000000-0005-0000-0000-000052670000}"/>
    <cellStyle name="Migliaia 55 4 3 2 3" xfId="26036" xr:uid="{00000000-0005-0000-0000-000053670000}"/>
    <cellStyle name="Migliaia 55 4 3 3" xfId="18083" xr:uid="{00000000-0005-0000-0000-000054670000}"/>
    <cellStyle name="Migliaia 55 4 3 4" xfId="23385" xr:uid="{00000000-0005-0000-0000-000055670000}"/>
    <cellStyle name="Migliaia 55 4 4" xfId="4582" xr:uid="{00000000-0005-0000-0000-000056670000}"/>
    <cellStyle name="Migliaia 55 4 4 2" xfId="14917" xr:uid="{00000000-0005-0000-0000-000057670000}"/>
    <cellStyle name="Migliaia 55 4 4 2 2" xfId="20735" xr:uid="{00000000-0005-0000-0000-000058670000}"/>
    <cellStyle name="Migliaia 55 4 4 2 3" xfId="26037" xr:uid="{00000000-0005-0000-0000-000059670000}"/>
    <cellStyle name="Migliaia 55 4 4 3" xfId="18084" xr:uid="{00000000-0005-0000-0000-00005A670000}"/>
    <cellStyle name="Migliaia 55 4 4 4" xfId="23386" xr:uid="{00000000-0005-0000-0000-00005B670000}"/>
    <cellStyle name="Migliaia 55 4 5" xfId="4583" xr:uid="{00000000-0005-0000-0000-00005C670000}"/>
    <cellStyle name="Migliaia 55 4 5 2" xfId="14918" xr:uid="{00000000-0005-0000-0000-00005D670000}"/>
    <cellStyle name="Migliaia 55 4 5 2 2" xfId="20736" xr:uid="{00000000-0005-0000-0000-00005E670000}"/>
    <cellStyle name="Migliaia 55 4 5 2 3" xfId="26038" xr:uid="{00000000-0005-0000-0000-00005F670000}"/>
    <cellStyle name="Migliaia 55 4 5 3" xfId="18085" xr:uid="{00000000-0005-0000-0000-000060670000}"/>
    <cellStyle name="Migliaia 55 4 5 4" xfId="23387" xr:uid="{00000000-0005-0000-0000-000061670000}"/>
    <cellStyle name="Migliaia 55 4 6" xfId="4584" xr:uid="{00000000-0005-0000-0000-000062670000}"/>
    <cellStyle name="Migliaia 55 4 6 2" xfId="14919" xr:uid="{00000000-0005-0000-0000-000063670000}"/>
    <cellStyle name="Migliaia 55 4 6 2 2" xfId="20737" xr:uid="{00000000-0005-0000-0000-000064670000}"/>
    <cellStyle name="Migliaia 55 4 6 2 3" xfId="26039" xr:uid="{00000000-0005-0000-0000-000065670000}"/>
    <cellStyle name="Migliaia 55 4 6 3" xfId="18086" xr:uid="{00000000-0005-0000-0000-000066670000}"/>
    <cellStyle name="Migliaia 55 4 6 4" xfId="23388" xr:uid="{00000000-0005-0000-0000-000067670000}"/>
    <cellStyle name="Migliaia 55 4 7" xfId="4585" xr:uid="{00000000-0005-0000-0000-000068670000}"/>
    <cellStyle name="Migliaia 55 4 7 2" xfId="14920" xr:uid="{00000000-0005-0000-0000-000069670000}"/>
    <cellStyle name="Migliaia 55 4 7 2 2" xfId="20738" xr:uid="{00000000-0005-0000-0000-00006A670000}"/>
    <cellStyle name="Migliaia 55 4 7 2 3" xfId="26040" xr:uid="{00000000-0005-0000-0000-00006B670000}"/>
    <cellStyle name="Migliaia 55 4 7 3" xfId="18087" xr:uid="{00000000-0005-0000-0000-00006C670000}"/>
    <cellStyle name="Migliaia 55 4 7 4" xfId="23389" xr:uid="{00000000-0005-0000-0000-00006D670000}"/>
    <cellStyle name="Migliaia 55 5" xfId="4586" xr:uid="{00000000-0005-0000-0000-00006E670000}"/>
    <cellStyle name="Migliaia 55 5 2" xfId="4587" xr:uid="{00000000-0005-0000-0000-00006F670000}"/>
    <cellStyle name="Migliaia 55 5 2 2" xfId="14921" xr:uid="{00000000-0005-0000-0000-000070670000}"/>
    <cellStyle name="Migliaia 55 5 2 2 2" xfId="20739" xr:uid="{00000000-0005-0000-0000-000071670000}"/>
    <cellStyle name="Migliaia 55 5 2 2 3" xfId="26041" xr:uid="{00000000-0005-0000-0000-000072670000}"/>
    <cellStyle name="Migliaia 55 5 2 3" xfId="18088" xr:uid="{00000000-0005-0000-0000-000073670000}"/>
    <cellStyle name="Migliaia 55 5 2 4" xfId="23390" xr:uid="{00000000-0005-0000-0000-000074670000}"/>
    <cellStyle name="Migliaia 55 5 3" xfId="4588" xr:uid="{00000000-0005-0000-0000-000075670000}"/>
    <cellStyle name="Migliaia 55 5 3 2" xfId="14922" xr:uid="{00000000-0005-0000-0000-000076670000}"/>
    <cellStyle name="Migliaia 55 5 3 2 2" xfId="20740" xr:uid="{00000000-0005-0000-0000-000077670000}"/>
    <cellStyle name="Migliaia 55 5 3 2 3" xfId="26042" xr:uid="{00000000-0005-0000-0000-000078670000}"/>
    <cellStyle name="Migliaia 55 5 3 3" xfId="18089" xr:uid="{00000000-0005-0000-0000-000079670000}"/>
    <cellStyle name="Migliaia 55 5 3 4" xfId="23391" xr:uid="{00000000-0005-0000-0000-00007A670000}"/>
    <cellStyle name="Migliaia 55 5 4" xfId="4589" xr:uid="{00000000-0005-0000-0000-00007B670000}"/>
    <cellStyle name="Migliaia 55 5 4 2" xfId="14923" xr:uid="{00000000-0005-0000-0000-00007C670000}"/>
    <cellStyle name="Migliaia 55 5 4 2 2" xfId="20741" xr:uid="{00000000-0005-0000-0000-00007D670000}"/>
    <cellStyle name="Migliaia 55 5 4 2 3" xfId="26043" xr:uid="{00000000-0005-0000-0000-00007E670000}"/>
    <cellStyle name="Migliaia 55 5 4 3" xfId="18090" xr:uid="{00000000-0005-0000-0000-00007F670000}"/>
    <cellStyle name="Migliaia 55 5 4 4" xfId="23392" xr:uid="{00000000-0005-0000-0000-000080670000}"/>
    <cellStyle name="Migliaia 55 5 5" xfId="4590" xr:uid="{00000000-0005-0000-0000-000081670000}"/>
    <cellStyle name="Migliaia 55 5 5 2" xfId="14924" xr:uid="{00000000-0005-0000-0000-000082670000}"/>
    <cellStyle name="Migliaia 55 5 5 2 2" xfId="20742" xr:uid="{00000000-0005-0000-0000-000083670000}"/>
    <cellStyle name="Migliaia 55 5 5 2 3" xfId="26044" xr:uid="{00000000-0005-0000-0000-000084670000}"/>
    <cellStyle name="Migliaia 55 5 5 3" xfId="18091" xr:uid="{00000000-0005-0000-0000-000085670000}"/>
    <cellStyle name="Migliaia 55 5 5 4" xfId="23393" xr:uid="{00000000-0005-0000-0000-000086670000}"/>
    <cellStyle name="Migliaia 55 5 6" xfId="4591" xr:uid="{00000000-0005-0000-0000-000087670000}"/>
    <cellStyle name="Migliaia 55 5 6 2" xfId="14925" xr:uid="{00000000-0005-0000-0000-000088670000}"/>
    <cellStyle name="Migliaia 55 5 6 2 2" xfId="20743" xr:uid="{00000000-0005-0000-0000-000089670000}"/>
    <cellStyle name="Migliaia 55 5 6 2 3" xfId="26045" xr:uid="{00000000-0005-0000-0000-00008A670000}"/>
    <cellStyle name="Migliaia 55 5 6 3" xfId="18092" xr:uid="{00000000-0005-0000-0000-00008B670000}"/>
    <cellStyle name="Migliaia 55 5 6 4" xfId="23394" xr:uid="{00000000-0005-0000-0000-00008C670000}"/>
    <cellStyle name="Migliaia 55 6" xfId="4592" xr:uid="{00000000-0005-0000-0000-00008D670000}"/>
    <cellStyle name="Migliaia 55 6 2" xfId="12347" xr:uid="{00000000-0005-0000-0000-00008E670000}"/>
    <cellStyle name="Migliaia 55 6 3" xfId="12348" xr:uid="{00000000-0005-0000-0000-00008F670000}"/>
    <cellStyle name="Migliaia 55 6 3 2" xfId="15811" xr:uid="{00000000-0005-0000-0000-000090670000}"/>
    <cellStyle name="Migliaia 55 6 3 2 2" xfId="21157" xr:uid="{00000000-0005-0000-0000-000091670000}"/>
    <cellStyle name="Migliaia 55 6 3 2 3" xfId="26459" xr:uid="{00000000-0005-0000-0000-000092670000}"/>
    <cellStyle name="Migliaia 55 6 3 3" xfId="18506" xr:uid="{00000000-0005-0000-0000-000093670000}"/>
    <cellStyle name="Migliaia 55 6 3 4" xfId="23808" xr:uid="{00000000-0005-0000-0000-000094670000}"/>
    <cellStyle name="Migliaia 55 6 4" xfId="14926" xr:uid="{00000000-0005-0000-0000-000095670000}"/>
    <cellStyle name="Migliaia 55 6 4 2" xfId="20744" xr:uid="{00000000-0005-0000-0000-000096670000}"/>
    <cellStyle name="Migliaia 55 6 4 3" xfId="26046" xr:uid="{00000000-0005-0000-0000-000097670000}"/>
    <cellStyle name="Migliaia 55 6 5" xfId="18093" xr:uid="{00000000-0005-0000-0000-000098670000}"/>
    <cellStyle name="Migliaia 55 6 6" xfId="23395" xr:uid="{00000000-0005-0000-0000-000099670000}"/>
    <cellStyle name="Migliaia 55 7" xfId="4593" xr:uid="{00000000-0005-0000-0000-00009A670000}"/>
    <cellStyle name="Migliaia 55 7 2" xfId="12349" xr:uid="{00000000-0005-0000-0000-00009B670000}"/>
    <cellStyle name="Migliaia 55 7 2 2" xfId="15812" xr:uid="{00000000-0005-0000-0000-00009C670000}"/>
    <cellStyle name="Migliaia 55 7 2 2 2" xfId="21158" xr:uid="{00000000-0005-0000-0000-00009D670000}"/>
    <cellStyle name="Migliaia 55 7 2 2 3" xfId="26460" xr:uid="{00000000-0005-0000-0000-00009E670000}"/>
    <cellStyle name="Migliaia 55 7 2 3" xfId="18507" xr:uid="{00000000-0005-0000-0000-00009F670000}"/>
    <cellStyle name="Migliaia 55 7 2 4" xfId="23809" xr:uid="{00000000-0005-0000-0000-0000A0670000}"/>
    <cellStyle name="Migliaia 55 7 3" xfId="14927" xr:uid="{00000000-0005-0000-0000-0000A1670000}"/>
    <cellStyle name="Migliaia 55 8" xfId="4594" xr:uid="{00000000-0005-0000-0000-0000A2670000}"/>
    <cellStyle name="Migliaia 55 8 2" xfId="12350" xr:uid="{00000000-0005-0000-0000-0000A3670000}"/>
    <cellStyle name="Migliaia 55 8 2 2" xfId="15813" xr:uid="{00000000-0005-0000-0000-0000A4670000}"/>
    <cellStyle name="Migliaia 55 8 2 2 2" xfId="21159" xr:uid="{00000000-0005-0000-0000-0000A5670000}"/>
    <cellStyle name="Migliaia 55 8 2 2 3" xfId="26461" xr:uid="{00000000-0005-0000-0000-0000A6670000}"/>
    <cellStyle name="Migliaia 55 8 2 3" xfId="18508" xr:uid="{00000000-0005-0000-0000-0000A7670000}"/>
    <cellStyle name="Migliaia 55 8 2 4" xfId="23810" xr:uid="{00000000-0005-0000-0000-0000A8670000}"/>
    <cellStyle name="Migliaia 55 8 3" xfId="14928" xr:uid="{00000000-0005-0000-0000-0000A9670000}"/>
    <cellStyle name="Migliaia 55 9" xfId="4595" xr:uid="{00000000-0005-0000-0000-0000AA670000}"/>
    <cellStyle name="Migliaia 55 9 2" xfId="14929" xr:uid="{00000000-0005-0000-0000-0000AB670000}"/>
    <cellStyle name="Migliaia 56" xfId="349" xr:uid="{00000000-0005-0000-0000-0000AC670000}"/>
    <cellStyle name="Migliaia 56 10" xfId="14930" xr:uid="{00000000-0005-0000-0000-0000AD670000}"/>
    <cellStyle name="Migliaia 56 11" xfId="4596" xr:uid="{00000000-0005-0000-0000-0000AE670000}"/>
    <cellStyle name="Migliaia 56 2" xfId="350" xr:uid="{00000000-0005-0000-0000-0000AF670000}"/>
    <cellStyle name="Migliaia 56 2 2" xfId="4598" xr:uid="{00000000-0005-0000-0000-0000B0670000}"/>
    <cellStyle name="Migliaia 56 2 2 2" xfId="4599" xr:uid="{00000000-0005-0000-0000-0000B1670000}"/>
    <cellStyle name="Migliaia 56 2 2 2 2" xfId="14933" xr:uid="{00000000-0005-0000-0000-0000B2670000}"/>
    <cellStyle name="Migliaia 56 2 2 3" xfId="12351" xr:uid="{00000000-0005-0000-0000-0000B3670000}"/>
    <cellStyle name="Migliaia 56 2 2 3 2" xfId="15814" xr:uid="{00000000-0005-0000-0000-0000B4670000}"/>
    <cellStyle name="Migliaia 56 2 2 3 2 2" xfId="21160" xr:uid="{00000000-0005-0000-0000-0000B5670000}"/>
    <cellStyle name="Migliaia 56 2 2 3 2 3" xfId="26462" xr:uid="{00000000-0005-0000-0000-0000B6670000}"/>
    <cellStyle name="Migliaia 56 2 2 3 3" xfId="18509" xr:uid="{00000000-0005-0000-0000-0000B7670000}"/>
    <cellStyle name="Migliaia 56 2 2 3 4" xfId="23811" xr:uid="{00000000-0005-0000-0000-0000B8670000}"/>
    <cellStyle name="Migliaia 56 2 2 4" xfId="14932" xr:uid="{00000000-0005-0000-0000-0000B9670000}"/>
    <cellStyle name="Migliaia 56 2 3" xfId="4600" xr:uid="{00000000-0005-0000-0000-0000BA670000}"/>
    <cellStyle name="Migliaia 56 2 3 2" xfId="12352" xr:uid="{00000000-0005-0000-0000-0000BB670000}"/>
    <cellStyle name="Migliaia 56 2 3 2 2" xfId="15815" xr:uid="{00000000-0005-0000-0000-0000BC670000}"/>
    <cellStyle name="Migliaia 56 2 3 2 2 2" xfId="21161" xr:uid="{00000000-0005-0000-0000-0000BD670000}"/>
    <cellStyle name="Migliaia 56 2 3 2 2 3" xfId="26463" xr:uid="{00000000-0005-0000-0000-0000BE670000}"/>
    <cellStyle name="Migliaia 56 2 3 2 3" xfId="18510" xr:uid="{00000000-0005-0000-0000-0000BF670000}"/>
    <cellStyle name="Migliaia 56 2 3 2 4" xfId="23812" xr:uid="{00000000-0005-0000-0000-0000C0670000}"/>
    <cellStyle name="Migliaia 56 2 3 3" xfId="14934" xr:uid="{00000000-0005-0000-0000-0000C1670000}"/>
    <cellStyle name="Migliaia 56 2 4" xfId="4601" xr:uid="{00000000-0005-0000-0000-0000C2670000}"/>
    <cellStyle name="Migliaia 56 2 4 2" xfId="14935" xr:uid="{00000000-0005-0000-0000-0000C3670000}"/>
    <cellStyle name="Migliaia 56 2 5" xfId="4602" xr:uid="{00000000-0005-0000-0000-0000C4670000}"/>
    <cellStyle name="Migliaia 56 2 5 2" xfId="14936" xr:uid="{00000000-0005-0000-0000-0000C5670000}"/>
    <cellStyle name="Migliaia 56 2 6" xfId="4603" xr:uid="{00000000-0005-0000-0000-0000C6670000}"/>
    <cellStyle name="Migliaia 56 2 6 2" xfId="14937" xr:uid="{00000000-0005-0000-0000-0000C7670000}"/>
    <cellStyle name="Migliaia 56 2 7" xfId="14931" xr:uid="{00000000-0005-0000-0000-0000C8670000}"/>
    <cellStyle name="Migliaia 56 2 8" xfId="4597" xr:uid="{00000000-0005-0000-0000-0000C9670000}"/>
    <cellStyle name="Migliaia 56 3" xfId="4604" xr:uid="{00000000-0005-0000-0000-0000CA670000}"/>
    <cellStyle name="Migliaia 56 3 2" xfId="4605" xr:uid="{00000000-0005-0000-0000-0000CB670000}"/>
    <cellStyle name="Migliaia 56 3 2 2" xfId="4606" xr:uid="{00000000-0005-0000-0000-0000CC670000}"/>
    <cellStyle name="Migliaia 56 3 2 2 2" xfId="4607" xr:uid="{00000000-0005-0000-0000-0000CD670000}"/>
    <cellStyle name="Migliaia 56 3 2 2 2 2" xfId="14941" xr:uid="{00000000-0005-0000-0000-0000CE670000}"/>
    <cellStyle name="Migliaia 56 3 2 2 3" xfId="14940" xr:uid="{00000000-0005-0000-0000-0000CF670000}"/>
    <cellStyle name="Migliaia 56 3 2 3" xfId="4608" xr:uid="{00000000-0005-0000-0000-0000D0670000}"/>
    <cellStyle name="Migliaia 56 3 2 3 2" xfId="14942" xr:uid="{00000000-0005-0000-0000-0000D1670000}"/>
    <cellStyle name="Migliaia 56 3 2 4" xfId="4609" xr:uid="{00000000-0005-0000-0000-0000D2670000}"/>
    <cellStyle name="Migliaia 56 3 2 4 2" xfId="14943" xr:uid="{00000000-0005-0000-0000-0000D3670000}"/>
    <cellStyle name="Migliaia 56 3 2 5" xfId="4610" xr:uid="{00000000-0005-0000-0000-0000D4670000}"/>
    <cellStyle name="Migliaia 56 3 2 5 2" xfId="14944" xr:uid="{00000000-0005-0000-0000-0000D5670000}"/>
    <cellStyle name="Migliaia 56 3 2 6" xfId="4611" xr:uid="{00000000-0005-0000-0000-0000D6670000}"/>
    <cellStyle name="Migliaia 56 3 2 6 2" xfId="14945" xr:uid="{00000000-0005-0000-0000-0000D7670000}"/>
    <cellStyle name="Migliaia 56 3 2 7" xfId="14939" xr:uid="{00000000-0005-0000-0000-0000D8670000}"/>
    <cellStyle name="Migliaia 56 3 3" xfId="4612" xr:uid="{00000000-0005-0000-0000-0000D9670000}"/>
    <cellStyle name="Migliaia 56 3 3 2" xfId="4613" xr:uid="{00000000-0005-0000-0000-0000DA670000}"/>
    <cellStyle name="Migliaia 56 3 3 2 2" xfId="14947" xr:uid="{00000000-0005-0000-0000-0000DB670000}"/>
    <cellStyle name="Migliaia 56 3 3 3" xfId="4614" xr:uid="{00000000-0005-0000-0000-0000DC670000}"/>
    <cellStyle name="Migliaia 56 3 3 3 2" xfId="14948" xr:uid="{00000000-0005-0000-0000-0000DD670000}"/>
    <cellStyle name="Migliaia 56 3 3 4" xfId="4615" xr:uid="{00000000-0005-0000-0000-0000DE670000}"/>
    <cellStyle name="Migliaia 56 3 3 4 2" xfId="14949" xr:uid="{00000000-0005-0000-0000-0000DF670000}"/>
    <cellStyle name="Migliaia 56 3 3 5" xfId="4616" xr:uid="{00000000-0005-0000-0000-0000E0670000}"/>
    <cellStyle name="Migliaia 56 3 3 5 2" xfId="14950" xr:uid="{00000000-0005-0000-0000-0000E1670000}"/>
    <cellStyle name="Migliaia 56 3 3 6" xfId="14946" xr:uid="{00000000-0005-0000-0000-0000E2670000}"/>
    <cellStyle name="Migliaia 56 3 4" xfId="4617" xr:uid="{00000000-0005-0000-0000-0000E3670000}"/>
    <cellStyle name="Migliaia 56 3 4 2" xfId="12353" xr:uid="{00000000-0005-0000-0000-0000E4670000}"/>
    <cellStyle name="Migliaia 56 3 4 3" xfId="12354" xr:uid="{00000000-0005-0000-0000-0000E5670000}"/>
    <cellStyle name="Migliaia 56 3 4 3 2" xfId="15816" xr:uid="{00000000-0005-0000-0000-0000E6670000}"/>
    <cellStyle name="Migliaia 56 3 4 3 2 2" xfId="21162" xr:uid="{00000000-0005-0000-0000-0000E7670000}"/>
    <cellStyle name="Migliaia 56 3 4 3 2 3" xfId="26464" xr:uid="{00000000-0005-0000-0000-0000E8670000}"/>
    <cellStyle name="Migliaia 56 3 4 3 3" xfId="18511" xr:uid="{00000000-0005-0000-0000-0000E9670000}"/>
    <cellStyle name="Migliaia 56 3 4 3 4" xfId="23813" xr:uid="{00000000-0005-0000-0000-0000EA670000}"/>
    <cellStyle name="Migliaia 56 3 4 4" xfId="14951" xr:uid="{00000000-0005-0000-0000-0000EB670000}"/>
    <cellStyle name="Migliaia 56 3 5" xfId="4618" xr:uid="{00000000-0005-0000-0000-0000EC670000}"/>
    <cellStyle name="Migliaia 56 3 5 2" xfId="12355" xr:uid="{00000000-0005-0000-0000-0000ED670000}"/>
    <cellStyle name="Migliaia 56 3 5 2 2" xfId="15817" xr:uid="{00000000-0005-0000-0000-0000EE670000}"/>
    <cellStyle name="Migliaia 56 3 5 2 2 2" xfId="21163" xr:uid="{00000000-0005-0000-0000-0000EF670000}"/>
    <cellStyle name="Migliaia 56 3 5 2 2 3" xfId="26465" xr:uid="{00000000-0005-0000-0000-0000F0670000}"/>
    <cellStyle name="Migliaia 56 3 5 2 3" xfId="18512" xr:uid="{00000000-0005-0000-0000-0000F1670000}"/>
    <cellStyle name="Migliaia 56 3 5 2 4" xfId="23814" xr:uid="{00000000-0005-0000-0000-0000F2670000}"/>
    <cellStyle name="Migliaia 56 3 5 3" xfId="14952" xr:uid="{00000000-0005-0000-0000-0000F3670000}"/>
    <cellStyle name="Migliaia 56 3 6" xfId="4619" xr:uid="{00000000-0005-0000-0000-0000F4670000}"/>
    <cellStyle name="Migliaia 56 3 6 2" xfId="14953" xr:uid="{00000000-0005-0000-0000-0000F5670000}"/>
    <cellStyle name="Migliaia 56 3 7" xfId="4620" xr:uid="{00000000-0005-0000-0000-0000F6670000}"/>
    <cellStyle name="Migliaia 56 3 7 2" xfId="14954" xr:uid="{00000000-0005-0000-0000-0000F7670000}"/>
    <cellStyle name="Migliaia 56 3 8" xfId="4621" xr:uid="{00000000-0005-0000-0000-0000F8670000}"/>
    <cellStyle name="Migliaia 56 3 8 2" xfId="14955" xr:uid="{00000000-0005-0000-0000-0000F9670000}"/>
    <cellStyle name="Migliaia 56 3 9" xfId="14938" xr:uid="{00000000-0005-0000-0000-0000FA670000}"/>
    <cellStyle name="Migliaia 56 4" xfId="4622" xr:uid="{00000000-0005-0000-0000-0000FB670000}"/>
    <cellStyle name="Migliaia 56 4 2" xfId="4623" xr:uid="{00000000-0005-0000-0000-0000FC670000}"/>
    <cellStyle name="Migliaia 56 4 2 2" xfId="4624" xr:uid="{00000000-0005-0000-0000-0000FD670000}"/>
    <cellStyle name="Migliaia 56 4 2 2 2" xfId="14958" xr:uid="{00000000-0005-0000-0000-0000FE670000}"/>
    <cellStyle name="Migliaia 56 4 2 3" xfId="4625" xr:uid="{00000000-0005-0000-0000-0000FF670000}"/>
    <cellStyle name="Migliaia 56 4 2 3 2" xfId="14959" xr:uid="{00000000-0005-0000-0000-000000680000}"/>
    <cellStyle name="Migliaia 56 4 2 4" xfId="14957" xr:uid="{00000000-0005-0000-0000-000001680000}"/>
    <cellStyle name="Migliaia 56 4 3" xfId="4626" xr:uid="{00000000-0005-0000-0000-000002680000}"/>
    <cellStyle name="Migliaia 56 4 3 2" xfId="14960" xr:uid="{00000000-0005-0000-0000-000003680000}"/>
    <cellStyle name="Migliaia 56 4 4" xfId="4627" xr:uid="{00000000-0005-0000-0000-000004680000}"/>
    <cellStyle name="Migliaia 56 4 4 2" xfId="14961" xr:uid="{00000000-0005-0000-0000-000005680000}"/>
    <cellStyle name="Migliaia 56 4 5" xfId="4628" xr:uid="{00000000-0005-0000-0000-000006680000}"/>
    <cellStyle name="Migliaia 56 4 5 2" xfId="14962" xr:uid="{00000000-0005-0000-0000-000007680000}"/>
    <cellStyle name="Migliaia 56 4 6" xfId="4629" xr:uid="{00000000-0005-0000-0000-000008680000}"/>
    <cellStyle name="Migliaia 56 4 6 2" xfId="14963" xr:uid="{00000000-0005-0000-0000-000009680000}"/>
    <cellStyle name="Migliaia 56 4 7" xfId="4630" xr:uid="{00000000-0005-0000-0000-00000A680000}"/>
    <cellStyle name="Migliaia 56 4 7 2" xfId="14964" xr:uid="{00000000-0005-0000-0000-00000B680000}"/>
    <cellStyle name="Migliaia 56 4 8" xfId="14956" xr:uid="{00000000-0005-0000-0000-00000C680000}"/>
    <cellStyle name="Migliaia 56 5" xfId="4631" xr:uid="{00000000-0005-0000-0000-00000D680000}"/>
    <cellStyle name="Migliaia 56 5 2" xfId="4632" xr:uid="{00000000-0005-0000-0000-00000E680000}"/>
    <cellStyle name="Migliaia 56 5 2 2" xfId="14966" xr:uid="{00000000-0005-0000-0000-00000F680000}"/>
    <cellStyle name="Migliaia 56 5 3" xfId="4633" xr:uid="{00000000-0005-0000-0000-000010680000}"/>
    <cellStyle name="Migliaia 56 5 3 2" xfId="14967" xr:uid="{00000000-0005-0000-0000-000011680000}"/>
    <cellStyle name="Migliaia 56 5 4" xfId="4634" xr:uid="{00000000-0005-0000-0000-000012680000}"/>
    <cellStyle name="Migliaia 56 5 4 2" xfId="14968" xr:uid="{00000000-0005-0000-0000-000013680000}"/>
    <cellStyle name="Migliaia 56 5 5" xfId="4635" xr:uid="{00000000-0005-0000-0000-000014680000}"/>
    <cellStyle name="Migliaia 56 5 5 2" xfId="14969" xr:uid="{00000000-0005-0000-0000-000015680000}"/>
    <cellStyle name="Migliaia 56 5 6" xfId="4636" xr:uid="{00000000-0005-0000-0000-000016680000}"/>
    <cellStyle name="Migliaia 56 5 6 2" xfId="14970" xr:uid="{00000000-0005-0000-0000-000017680000}"/>
    <cellStyle name="Migliaia 56 5 7" xfId="14965" xr:uid="{00000000-0005-0000-0000-000018680000}"/>
    <cellStyle name="Migliaia 56 6" xfId="4637" xr:uid="{00000000-0005-0000-0000-000019680000}"/>
    <cellStyle name="Migliaia 56 6 2" xfId="12356" xr:uid="{00000000-0005-0000-0000-00001A680000}"/>
    <cellStyle name="Migliaia 56 6 3" xfId="12357" xr:uid="{00000000-0005-0000-0000-00001B680000}"/>
    <cellStyle name="Migliaia 56 6 3 2" xfId="15818" xr:uid="{00000000-0005-0000-0000-00001C680000}"/>
    <cellStyle name="Migliaia 56 6 3 2 2" xfId="21164" xr:uid="{00000000-0005-0000-0000-00001D680000}"/>
    <cellStyle name="Migliaia 56 6 3 2 3" xfId="26466" xr:uid="{00000000-0005-0000-0000-00001E680000}"/>
    <cellStyle name="Migliaia 56 6 3 3" xfId="18513" xr:uid="{00000000-0005-0000-0000-00001F680000}"/>
    <cellStyle name="Migliaia 56 6 3 4" xfId="23815" xr:uid="{00000000-0005-0000-0000-000020680000}"/>
    <cellStyle name="Migliaia 56 6 4" xfId="14971" xr:uid="{00000000-0005-0000-0000-000021680000}"/>
    <cellStyle name="Migliaia 56 7" xfId="4638" xr:uid="{00000000-0005-0000-0000-000022680000}"/>
    <cellStyle name="Migliaia 56 7 2" xfId="12358" xr:uid="{00000000-0005-0000-0000-000023680000}"/>
    <cellStyle name="Migliaia 56 7 2 2" xfId="15819" xr:uid="{00000000-0005-0000-0000-000024680000}"/>
    <cellStyle name="Migliaia 56 7 2 2 2" xfId="21165" xr:uid="{00000000-0005-0000-0000-000025680000}"/>
    <cellStyle name="Migliaia 56 7 2 2 3" xfId="26467" xr:uid="{00000000-0005-0000-0000-000026680000}"/>
    <cellStyle name="Migliaia 56 7 2 3" xfId="18514" xr:uid="{00000000-0005-0000-0000-000027680000}"/>
    <cellStyle name="Migliaia 56 7 2 4" xfId="23816" xr:uid="{00000000-0005-0000-0000-000028680000}"/>
    <cellStyle name="Migliaia 56 7 3" xfId="14972" xr:uid="{00000000-0005-0000-0000-000029680000}"/>
    <cellStyle name="Migliaia 56 8" xfId="4639" xr:uid="{00000000-0005-0000-0000-00002A680000}"/>
    <cellStyle name="Migliaia 56 8 2" xfId="12359" xr:uid="{00000000-0005-0000-0000-00002B680000}"/>
    <cellStyle name="Migliaia 56 8 2 2" xfId="15820" xr:uid="{00000000-0005-0000-0000-00002C680000}"/>
    <cellStyle name="Migliaia 56 8 2 2 2" xfId="21166" xr:uid="{00000000-0005-0000-0000-00002D680000}"/>
    <cellStyle name="Migliaia 56 8 2 2 3" xfId="26468" xr:uid="{00000000-0005-0000-0000-00002E680000}"/>
    <cellStyle name="Migliaia 56 8 2 3" xfId="18515" xr:uid="{00000000-0005-0000-0000-00002F680000}"/>
    <cellStyle name="Migliaia 56 8 2 4" xfId="23817" xr:uid="{00000000-0005-0000-0000-000030680000}"/>
    <cellStyle name="Migliaia 56 8 3" xfId="14973" xr:uid="{00000000-0005-0000-0000-000031680000}"/>
    <cellStyle name="Migliaia 56 9" xfId="4640" xr:uid="{00000000-0005-0000-0000-000032680000}"/>
    <cellStyle name="Migliaia 56 9 2" xfId="14974" xr:uid="{00000000-0005-0000-0000-000033680000}"/>
    <cellStyle name="Migliaia 57" xfId="351" xr:uid="{00000000-0005-0000-0000-000034680000}"/>
    <cellStyle name="Migliaia 57 10" xfId="14975" xr:uid="{00000000-0005-0000-0000-000035680000}"/>
    <cellStyle name="Migliaia 57 11" xfId="4641" xr:uid="{00000000-0005-0000-0000-000036680000}"/>
    <cellStyle name="Migliaia 57 2" xfId="352" xr:uid="{00000000-0005-0000-0000-000037680000}"/>
    <cellStyle name="Migliaia 57 2 2" xfId="4643" xr:uid="{00000000-0005-0000-0000-000038680000}"/>
    <cellStyle name="Migliaia 57 2 2 2" xfId="4644" xr:uid="{00000000-0005-0000-0000-000039680000}"/>
    <cellStyle name="Migliaia 57 2 2 2 2" xfId="14978" xr:uid="{00000000-0005-0000-0000-00003A680000}"/>
    <cellStyle name="Migliaia 57 2 2 3" xfId="12360" xr:uid="{00000000-0005-0000-0000-00003B680000}"/>
    <cellStyle name="Migliaia 57 2 2 3 2" xfId="15821" xr:uid="{00000000-0005-0000-0000-00003C680000}"/>
    <cellStyle name="Migliaia 57 2 2 3 2 2" xfId="21167" xr:uid="{00000000-0005-0000-0000-00003D680000}"/>
    <cellStyle name="Migliaia 57 2 2 3 2 3" xfId="26469" xr:uid="{00000000-0005-0000-0000-00003E680000}"/>
    <cellStyle name="Migliaia 57 2 2 3 3" xfId="18516" xr:uid="{00000000-0005-0000-0000-00003F680000}"/>
    <cellStyle name="Migliaia 57 2 2 3 4" xfId="23818" xr:uid="{00000000-0005-0000-0000-000040680000}"/>
    <cellStyle name="Migliaia 57 2 2 4" xfId="14977" xr:uid="{00000000-0005-0000-0000-000041680000}"/>
    <cellStyle name="Migliaia 57 2 3" xfId="4645" xr:uid="{00000000-0005-0000-0000-000042680000}"/>
    <cellStyle name="Migliaia 57 2 3 2" xfId="12361" xr:uid="{00000000-0005-0000-0000-000043680000}"/>
    <cellStyle name="Migliaia 57 2 3 2 2" xfId="15822" xr:uid="{00000000-0005-0000-0000-000044680000}"/>
    <cellStyle name="Migliaia 57 2 3 2 2 2" xfId="21168" xr:uid="{00000000-0005-0000-0000-000045680000}"/>
    <cellStyle name="Migliaia 57 2 3 2 2 3" xfId="26470" xr:uid="{00000000-0005-0000-0000-000046680000}"/>
    <cellStyle name="Migliaia 57 2 3 2 3" xfId="18517" xr:uid="{00000000-0005-0000-0000-000047680000}"/>
    <cellStyle name="Migliaia 57 2 3 2 4" xfId="23819" xr:uid="{00000000-0005-0000-0000-000048680000}"/>
    <cellStyle name="Migliaia 57 2 3 3" xfId="14979" xr:uid="{00000000-0005-0000-0000-000049680000}"/>
    <cellStyle name="Migliaia 57 2 4" xfId="4646" xr:uid="{00000000-0005-0000-0000-00004A680000}"/>
    <cellStyle name="Migliaia 57 2 4 2" xfId="14980" xr:uid="{00000000-0005-0000-0000-00004B680000}"/>
    <cellStyle name="Migliaia 57 2 5" xfId="4647" xr:uid="{00000000-0005-0000-0000-00004C680000}"/>
    <cellStyle name="Migliaia 57 2 5 2" xfId="14981" xr:uid="{00000000-0005-0000-0000-00004D680000}"/>
    <cellStyle name="Migliaia 57 2 6" xfId="4648" xr:uid="{00000000-0005-0000-0000-00004E680000}"/>
    <cellStyle name="Migliaia 57 2 6 2" xfId="14982" xr:uid="{00000000-0005-0000-0000-00004F680000}"/>
    <cellStyle name="Migliaia 57 2 7" xfId="14976" xr:uid="{00000000-0005-0000-0000-000050680000}"/>
    <cellStyle name="Migliaia 57 2 8" xfId="4642" xr:uid="{00000000-0005-0000-0000-000051680000}"/>
    <cellStyle name="Migliaia 57 3" xfId="4649" xr:uid="{00000000-0005-0000-0000-000052680000}"/>
    <cellStyle name="Migliaia 57 3 2" xfId="4650" xr:uid="{00000000-0005-0000-0000-000053680000}"/>
    <cellStyle name="Migliaia 57 3 2 2" xfId="4651" xr:uid="{00000000-0005-0000-0000-000054680000}"/>
    <cellStyle name="Migliaia 57 3 2 2 2" xfId="4652" xr:uid="{00000000-0005-0000-0000-000055680000}"/>
    <cellStyle name="Migliaia 57 3 2 2 2 2" xfId="14986" xr:uid="{00000000-0005-0000-0000-000056680000}"/>
    <cellStyle name="Migliaia 57 3 2 2 3" xfId="14985" xr:uid="{00000000-0005-0000-0000-000057680000}"/>
    <cellStyle name="Migliaia 57 3 2 3" xfId="4653" xr:uid="{00000000-0005-0000-0000-000058680000}"/>
    <cellStyle name="Migliaia 57 3 2 3 2" xfId="14987" xr:uid="{00000000-0005-0000-0000-000059680000}"/>
    <cellStyle name="Migliaia 57 3 2 4" xfId="4654" xr:uid="{00000000-0005-0000-0000-00005A680000}"/>
    <cellStyle name="Migliaia 57 3 2 4 2" xfId="14988" xr:uid="{00000000-0005-0000-0000-00005B680000}"/>
    <cellStyle name="Migliaia 57 3 2 5" xfId="4655" xr:uid="{00000000-0005-0000-0000-00005C680000}"/>
    <cellStyle name="Migliaia 57 3 2 5 2" xfId="14989" xr:uid="{00000000-0005-0000-0000-00005D680000}"/>
    <cellStyle name="Migliaia 57 3 2 6" xfId="4656" xr:uid="{00000000-0005-0000-0000-00005E680000}"/>
    <cellStyle name="Migliaia 57 3 2 6 2" xfId="14990" xr:uid="{00000000-0005-0000-0000-00005F680000}"/>
    <cellStyle name="Migliaia 57 3 2 7" xfId="14984" xr:uid="{00000000-0005-0000-0000-000060680000}"/>
    <cellStyle name="Migliaia 57 3 3" xfId="4657" xr:uid="{00000000-0005-0000-0000-000061680000}"/>
    <cellStyle name="Migliaia 57 3 3 2" xfId="4658" xr:uid="{00000000-0005-0000-0000-000062680000}"/>
    <cellStyle name="Migliaia 57 3 3 2 2" xfId="14992" xr:uid="{00000000-0005-0000-0000-000063680000}"/>
    <cellStyle name="Migliaia 57 3 3 3" xfId="4659" xr:uid="{00000000-0005-0000-0000-000064680000}"/>
    <cellStyle name="Migliaia 57 3 3 3 2" xfId="14993" xr:uid="{00000000-0005-0000-0000-000065680000}"/>
    <cellStyle name="Migliaia 57 3 3 4" xfId="4660" xr:uid="{00000000-0005-0000-0000-000066680000}"/>
    <cellStyle name="Migliaia 57 3 3 4 2" xfId="14994" xr:uid="{00000000-0005-0000-0000-000067680000}"/>
    <cellStyle name="Migliaia 57 3 3 5" xfId="4661" xr:uid="{00000000-0005-0000-0000-000068680000}"/>
    <cellStyle name="Migliaia 57 3 3 5 2" xfId="14995" xr:uid="{00000000-0005-0000-0000-000069680000}"/>
    <cellStyle name="Migliaia 57 3 3 6" xfId="14991" xr:uid="{00000000-0005-0000-0000-00006A680000}"/>
    <cellStyle name="Migliaia 57 3 4" xfId="4662" xr:uid="{00000000-0005-0000-0000-00006B680000}"/>
    <cellStyle name="Migliaia 57 3 4 2" xfId="12362" xr:uid="{00000000-0005-0000-0000-00006C680000}"/>
    <cellStyle name="Migliaia 57 3 4 3" xfId="12363" xr:uid="{00000000-0005-0000-0000-00006D680000}"/>
    <cellStyle name="Migliaia 57 3 4 3 2" xfId="15823" xr:uid="{00000000-0005-0000-0000-00006E680000}"/>
    <cellStyle name="Migliaia 57 3 4 3 2 2" xfId="21169" xr:uid="{00000000-0005-0000-0000-00006F680000}"/>
    <cellStyle name="Migliaia 57 3 4 3 2 3" xfId="26471" xr:uid="{00000000-0005-0000-0000-000070680000}"/>
    <cellStyle name="Migliaia 57 3 4 3 3" xfId="18518" xr:uid="{00000000-0005-0000-0000-000071680000}"/>
    <cellStyle name="Migliaia 57 3 4 3 4" xfId="23820" xr:uid="{00000000-0005-0000-0000-000072680000}"/>
    <cellStyle name="Migliaia 57 3 4 4" xfId="14996" xr:uid="{00000000-0005-0000-0000-000073680000}"/>
    <cellStyle name="Migliaia 57 3 5" xfId="4663" xr:uid="{00000000-0005-0000-0000-000074680000}"/>
    <cellStyle name="Migliaia 57 3 5 2" xfId="12364" xr:uid="{00000000-0005-0000-0000-000075680000}"/>
    <cellStyle name="Migliaia 57 3 5 2 2" xfId="15824" xr:uid="{00000000-0005-0000-0000-000076680000}"/>
    <cellStyle name="Migliaia 57 3 5 2 2 2" xfId="21170" xr:uid="{00000000-0005-0000-0000-000077680000}"/>
    <cellStyle name="Migliaia 57 3 5 2 2 3" xfId="26472" xr:uid="{00000000-0005-0000-0000-000078680000}"/>
    <cellStyle name="Migliaia 57 3 5 2 3" xfId="18519" xr:uid="{00000000-0005-0000-0000-000079680000}"/>
    <cellStyle name="Migliaia 57 3 5 2 4" xfId="23821" xr:uid="{00000000-0005-0000-0000-00007A680000}"/>
    <cellStyle name="Migliaia 57 3 5 3" xfId="14997" xr:uid="{00000000-0005-0000-0000-00007B680000}"/>
    <cellStyle name="Migliaia 57 3 6" xfId="4664" xr:uid="{00000000-0005-0000-0000-00007C680000}"/>
    <cellStyle name="Migliaia 57 3 6 2" xfId="14998" xr:uid="{00000000-0005-0000-0000-00007D680000}"/>
    <cellStyle name="Migliaia 57 3 7" xfId="4665" xr:uid="{00000000-0005-0000-0000-00007E680000}"/>
    <cellStyle name="Migliaia 57 3 7 2" xfId="14999" xr:uid="{00000000-0005-0000-0000-00007F680000}"/>
    <cellStyle name="Migliaia 57 3 8" xfId="4666" xr:uid="{00000000-0005-0000-0000-000080680000}"/>
    <cellStyle name="Migliaia 57 3 8 2" xfId="15000" xr:uid="{00000000-0005-0000-0000-000081680000}"/>
    <cellStyle name="Migliaia 57 3 9" xfId="14983" xr:uid="{00000000-0005-0000-0000-000082680000}"/>
    <cellStyle name="Migliaia 57 4" xfId="4667" xr:uid="{00000000-0005-0000-0000-000083680000}"/>
    <cellStyle name="Migliaia 57 4 2" xfId="4668" xr:uid="{00000000-0005-0000-0000-000084680000}"/>
    <cellStyle name="Migliaia 57 4 2 2" xfId="4669" xr:uid="{00000000-0005-0000-0000-000085680000}"/>
    <cellStyle name="Migliaia 57 4 2 2 2" xfId="15003" xr:uid="{00000000-0005-0000-0000-000086680000}"/>
    <cellStyle name="Migliaia 57 4 2 3" xfId="4670" xr:uid="{00000000-0005-0000-0000-000087680000}"/>
    <cellStyle name="Migliaia 57 4 2 3 2" xfId="15004" xr:uid="{00000000-0005-0000-0000-000088680000}"/>
    <cellStyle name="Migliaia 57 4 2 4" xfId="15002" xr:uid="{00000000-0005-0000-0000-000089680000}"/>
    <cellStyle name="Migliaia 57 4 3" xfId="4671" xr:uid="{00000000-0005-0000-0000-00008A680000}"/>
    <cellStyle name="Migliaia 57 4 3 2" xfId="15005" xr:uid="{00000000-0005-0000-0000-00008B680000}"/>
    <cellStyle name="Migliaia 57 4 4" xfId="4672" xr:uid="{00000000-0005-0000-0000-00008C680000}"/>
    <cellStyle name="Migliaia 57 4 4 2" xfId="15006" xr:uid="{00000000-0005-0000-0000-00008D680000}"/>
    <cellStyle name="Migliaia 57 4 5" xfId="4673" xr:uid="{00000000-0005-0000-0000-00008E680000}"/>
    <cellStyle name="Migliaia 57 4 5 2" xfId="15007" xr:uid="{00000000-0005-0000-0000-00008F680000}"/>
    <cellStyle name="Migliaia 57 4 6" xfId="4674" xr:uid="{00000000-0005-0000-0000-000090680000}"/>
    <cellStyle name="Migliaia 57 4 6 2" xfId="15008" xr:uid="{00000000-0005-0000-0000-000091680000}"/>
    <cellStyle name="Migliaia 57 4 7" xfId="4675" xr:uid="{00000000-0005-0000-0000-000092680000}"/>
    <cellStyle name="Migliaia 57 4 7 2" xfId="15009" xr:uid="{00000000-0005-0000-0000-000093680000}"/>
    <cellStyle name="Migliaia 57 4 8" xfId="15001" xr:uid="{00000000-0005-0000-0000-000094680000}"/>
    <cellStyle name="Migliaia 57 5" xfId="4676" xr:uid="{00000000-0005-0000-0000-000095680000}"/>
    <cellStyle name="Migliaia 57 5 2" xfId="4677" xr:uid="{00000000-0005-0000-0000-000096680000}"/>
    <cellStyle name="Migliaia 57 5 2 2" xfId="15011" xr:uid="{00000000-0005-0000-0000-000097680000}"/>
    <cellStyle name="Migliaia 57 5 3" xfId="4678" xr:uid="{00000000-0005-0000-0000-000098680000}"/>
    <cellStyle name="Migliaia 57 5 3 2" xfId="15012" xr:uid="{00000000-0005-0000-0000-000099680000}"/>
    <cellStyle name="Migliaia 57 5 4" xfId="4679" xr:uid="{00000000-0005-0000-0000-00009A680000}"/>
    <cellStyle name="Migliaia 57 5 4 2" xfId="15013" xr:uid="{00000000-0005-0000-0000-00009B680000}"/>
    <cellStyle name="Migliaia 57 5 5" xfId="4680" xr:uid="{00000000-0005-0000-0000-00009C680000}"/>
    <cellStyle name="Migliaia 57 5 5 2" xfId="15014" xr:uid="{00000000-0005-0000-0000-00009D680000}"/>
    <cellStyle name="Migliaia 57 5 6" xfId="4681" xr:uid="{00000000-0005-0000-0000-00009E680000}"/>
    <cellStyle name="Migliaia 57 5 6 2" xfId="15015" xr:uid="{00000000-0005-0000-0000-00009F680000}"/>
    <cellStyle name="Migliaia 57 5 7" xfId="15010" xr:uid="{00000000-0005-0000-0000-0000A0680000}"/>
    <cellStyle name="Migliaia 57 6" xfId="4682" xr:uid="{00000000-0005-0000-0000-0000A1680000}"/>
    <cellStyle name="Migliaia 57 6 2" xfId="12365" xr:uid="{00000000-0005-0000-0000-0000A2680000}"/>
    <cellStyle name="Migliaia 57 6 3" xfId="12366" xr:uid="{00000000-0005-0000-0000-0000A3680000}"/>
    <cellStyle name="Migliaia 57 6 3 2" xfId="15825" xr:uid="{00000000-0005-0000-0000-0000A4680000}"/>
    <cellStyle name="Migliaia 57 6 3 2 2" xfId="21171" xr:uid="{00000000-0005-0000-0000-0000A5680000}"/>
    <cellStyle name="Migliaia 57 6 3 2 3" xfId="26473" xr:uid="{00000000-0005-0000-0000-0000A6680000}"/>
    <cellStyle name="Migliaia 57 6 3 3" xfId="18520" xr:uid="{00000000-0005-0000-0000-0000A7680000}"/>
    <cellStyle name="Migliaia 57 6 3 4" xfId="23822" xr:uid="{00000000-0005-0000-0000-0000A8680000}"/>
    <cellStyle name="Migliaia 57 6 4" xfId="15016" xr:uid="{00000000-0005-0000-0000-0000A9680000}"/>
    <cellStyle name="Migliaia 57 7" xfId="4683" xr:uid="{00000000-0005-0000-0000-0000AA680000}"/>
    <cellStyle name="Migliaia 57 7 2" xfId="12367" xr:uid="{00000000-0005-0000-0000-0000AB680000}"/>
    <cellStyle name="Migliaia 57 7 2 2" xfId="15826" xr:uid="{00000000-0005-0000-0000-0000AC680000}"/>
    <cellStyle name="Migliaia 57 7 2 2 2" xfId="21172" xr:uid="{00000000-0005-0000-0000-0000AD680000}"/>
    <cellStyle name="Migliaia 57 7 2 2 3" xfId="26474" xr:uid="{00000000-0005-0000-0000-0000AE680000}"/>
    <cellStyle name="Migliaia 57 7 2 3" xfId="18521" xr:uid="{00000000-0005-0000-0000-0000AF680000}"/>
    <cellStyle name="Migliaia 57 7 2 4" xfId="23823" xr:uid="{00000000-0005-0000-0000-0000B0680000}"/>
    <cellStyle name="Migliaia 57 7 3" xfId="15017" xr:uid="{00000000-0005-0000-0000-0000B1680000}"/>
    <cellStyle name="Migliaia 57 8" xfId="4684" xr:uid="{00000000-0005-0000-0000-0000B2680000}"/>
    <cellStyle name="Migliaia 57 8 2" xfId="12368" xr:uid="{00000000-0005-0000-0000-0000B3680000}"/>
    <cellStyle name="Migliaia 57 8 2 2" xfId="15827" xr:uid="{00000000-0005-0000-0000-0000B4680000}"/>
    <cellStyle name="Migliaia 57 8 2 2 2" xfId="21173" xr:uid="{00000000-0005-0000-0000-0000B5680000}"/>
    <cellStyle name="Migliaia 57 8 2 2 3" xfId="26475" xr:uid="{00000000-0005-0000-0000-0000B6680000}"/>
    <cellStyle name="Migliaia 57 8 2 3" xfId="18522" xr:uid="{00000000-0005-0000-0000-0000B7680000}"/>
    <cellStyle name="Migliaia 57 8 2 4" xfId="23824" xr:uid="{00000000-0005-0000-0000-0000B8680000}"/>
    <cellStyle name="Migliaia 57 8 3" xfId="15018" xr:uid="{00000000-0005-0000-0000-0000B9680000}"/>
    <cellStyle name="Migliaia 57 9" xfId="4685" xr:uid="{00000000-0005-0000-0000-0000BA680000}"/>
    <cellStyle name="Migliaia 57 9 2" xfId="15019" xr:uid="{00000000-0005-0000-0000-0000BB680000}"/>
    <cellStyle name="Migliaia 58" xfId="353" xr:uid="{00000000-0005-0000-0000-0000BC680000}"/>
    <cellStyle name="Migliaia 58 10" xfId="15020" xr:uid="{00000000-0005-0000-0000-0000BD680000}"/>
    <cellStyle name="Migliaia 58 11" xfId="4686" xr:uid="{00000000-0005-0000-0000-0000BE680000}"/>
    <cellStyle name="Migliaia 58 2" xfId="354" xr:uid="{00000000-0005-0000-0000-0000BF680000}"/>
    <cellStyle name="Migliaia 58 2 2" xfId="4688" xr:uid="{00000000-0005-0000-0000-0000C0680000}"/>
    <cellStyle name="Migliaia 58 2 2 2" xfId="4689" xr:uid="{00000000-0005-0000-0000-0000C1680000}"/>
    <cellStyle name="Migliaia 58 2 2 2 2" xfId="15023" xr:uid="{00000000-0005-0000-0000-0000C2680000}"/>
    <cellStyle name="Migliaia 58 2 2 3" xfId="12369" xr:uid="{00000000-0005-0000-0000-0000C3680000}"/>
    <cellStyle name="Migliaia 58 2 2 3 2" xfId="15828" xr:uid="{00000000-0005-0000-0000-0000C4680000}"/>
    <cellStyle name="Migliaia 58 2 2 3 2 2" xfId="21174" xr:uid="{00000000-0005-0000-0000-0000C5680000}"/>
    <cellStyle name="Migliaia 58 2 2 3 2 3" xfId="26476" xr:uid="{00000000-0005-0000-0000-0000C6680000}"/>
    <cellStyle name="Migliaia 58 2 2 3 3" xfId="18523" xr:uid="{00000000-0005-0000-0000-0000C7680000}"/>
    <cellStyle name="Migliaia 58 2 2 3 4" xfId="23825" xr:uid="{00000000-0005-0000-0000-0000C8680000}"/>
    <cellStyle name="Migliaia 58 2 2 4" xfId="15022" xr:uid="{00000000-0005-0000-0000-0000C9680000}"/>
    <cellStyle name="Migliaia 58 2 3" xfId="4690" xr:uid="{00000000-0005-0000-0000-0000CA680000}"/>
    <cellStyle name="Migliaia 58 2 3 2" xfId="12370" xr:uid="{00000000-0005-0000-0000-0000CB680000}"/>
    <cellStyle name="Migliaia 58 2 3 2 2" xfId="15829" xr:uid="{00000000-0005-0000-0000-0000CC680000}"/>
    <cellStyle name="Migliaia 58 2 3 2 2 2" xfId="21175" xr:uid="{00000000-0005-0000-0000-0000CD680000}"/>
    <cellStyle name="Migliaia 58 2 3 2 2 3" xfId="26477" xr:uid="{00000000-0005-0000-0000-0000CE680000}"/>
    <cellStyle name="Migliaia 58 2 3 2 3" xfId="18524" xr:uid="{00000000-0005-0000-0000-0000CF680000}"/>
    <cellStyle name="Migliaia 58 2 3 2 4" xfId="23826" xr:uid="{00000000-0005-0000-0000-0000D0680000}"/>
    <cellStyle name="Migliaia 58 2 3 3" xfId="15024" xr:uid="{00000000-0005-0000-0000-0000D1680000}"/>
    <cellStyle name="Migliaia 58 2 4" xfId="4691" xr:uid="{00000000-0005-0000-0000-0000D2680000}"/>
    <cellStyle name="Migliaia 58 2 4 2" xfId="15025" xr:uid="{00000000-0005-0000-0000-0000D3680000}"/>
    <cellStyle name="Migliaia 58 2 5" xfId="4692" xr:uid="{00000000-0005-0000-0000-0000D4680000}"/>
    <cellStyle name="Migliaia 58 2 5 2" xfId="15026" xr:uid="{00000000-0005-0000-0000-0000D5680000}"/>
    <cellStyle name="Migliaia 58 2 6" xfId="4693" xr:uid="{00000000-0005-0000-0000-0000D6680000}"/>
    <cellStyle name="Migliaia 58 2 6 2" xfId="15027" xr:uid="{00000000-0005-0000-0000-0000D7680000}"/>
    <cellStyle name="Migliaia 58 2 7" xfId="15021" xr:uid="{00000000-0005-0000-0000-0000D8680000}"/>
    <cellStyle name="Migliaia 58 2 8" xfId="4687" xr:uid="{00000000-0005-0000-0000-0000D9680000}"/>
    <cellStyle name="Migliaia 58 3" xfId="4694" xr:uid="{00000000-0005-0000-0000-0000DA680000}"/>
    <cellStyle name="Migliaia 58 3 2" xfId="4695" xr:uid="{00000000-0005-0000-0000-0000DB680000}"/>
    <cellStyle name="Migliaia 58 3 2 2" xfId="4696" xr:uid="{00000000-0005-0000-0000-0000DC680000}"/>
    <cellStyle name="Migliaia 58 3 2 2 2" xfId="4697" xr:uid="{00000000-0005-0000-0000-0000DD680000}"/>
    <cellStyle name="Migliaia 58 3 2 2 2 2" xfId="15031" xr:uid="{00000000-0005-0000-0000-0000DE680000}"/>
    <cellStyle name="Migliaia 58 3 2 2 3" xfId="15030" xr:uid="{00000000-0005-0000-0000-0000DF680000}"/>
    <cellStyle name="Migliaia 58 3 2 3" xfId="4698" xr:uid="{00000000-0005-0000-0000-0000E0680000}"/>
    <cellStyle name="Migliaia 58 3 2 3 2" xfId="15032" xr:uid="{00000000-0005-0000-0000-0000E1680000}"/>
    <cellStyle name="Migliaia 58 3 2 4" xfId="4699" xr:uid="{00000000-0005-0000-0000-0000E2680000}"/>
    <cellStyle name="Migliaia 58 3 2 4 2" xfId="15033" xr:uid="{00000000-0005-0000-0000-0000E3680000}"/>
    <cellStyle name="Migliaia 58 3 2 5" xfId="4700" xr:uid="{00000000-0005-0000-0000-0000E4680000}"/>
    <cellStyle name="Migliaia 58 3 2 5 2" xfId="15034" xr:uid="{00000000-0005-0000-0000-0000E5680000}"/>
    <cellStyle name="Migliaia 58 3 2 6" xfId="4701" xr:uid="{00000000-0005-0000-0000-0000E6680000}"/>
    <cellStyle name="Migliaia 58 3 2 6 2" xfId="15035" xr:uid="{00000000-0005-0000-0000-0000E7680000}"/>
    <cellStyle name="Migliaia 58 3 2 7" xfId="15029" xr:uid="{00000000-0005-0000-0000-0000E8680000}"/>
    <cellStyle name="Migliaia 58 3 3" xfId="4702" xr:uid="{00000000-0005-0000-0000-0000E9680000}"/>
    <cellStyle name="Migliaia 58 3 3 2" xfId="4703" xr:uid="{00000000-0005-0000-0000-0000EA680000}"/>
    <cellStyle name="Migliaia 58 3 3 2 2" xfId="15037" xr:uid="{00000000-0005-0000-0000-0000EB680000}"/>
    <cellStyle name="Migliaia 58 3 3 3" xfId="4704" xr:uid="{00000000-0005-0000-0000-0000EC680000}"/>
    <cellStyle name="Migliaia 58 3 3 3 2" xfId="15038" xr:uid="{00000000-0005-0000-0000-0000ED680000}"/>
    <cellStyle name="Migliaia 58 3 3 4" xfId="4705" xr:uid="{00000000-0005-0000-0000-0000EE680000}"/>
    <cellStyle name="Migliaia 58 3 3 4 2" xfId="15039" xr:uid="{00000000-0005-0000-0000-0000EF680000}"/>
    <cellStyle name="Migliaia 58 3 3 5" xfId="4706" xr:uid="{00000000-0005-0000-0000-0000F0680000}"/>
    <cellStyle name="Migliaia 58 3 3 5 2" xfId="15040" xr:uid="{00000000-0005-0000-0000-0000F1680000}"/>
    <cellStyle name="Migliaia 58 3 3 6" xfId="15036" xr:uid="{00000000-0005-0000-0000-0000F2680000}"/>
    <cellStyle name="Migliaia 58 3 4" xfId="4707" xr:uid="{00000000-0005-0000-0000-0000F3680000}"/>
    <cellStyle name="Migliaia 58 3 4 2" xfId="12371" xr:uid="{00000000-0005-0000-0000-0000F4680000}"/>
    <cellStyle name="Migliaia 58 3 4 3" xfId="12372" xr:uid="{00000000-0005-0000-0000-0000F5680000}"/>
    <cellStyle name="Migliaia 58 3 4 3 2" xfId="15830" xr:uid="{00000000-0005-0000-0000-0000F6680000}"/>
    <cellStyle name="Migliaia 58 3 4 3 2 2" xfId="21176" xr:uid="{00000000-0005-0000-0000-0000F7680000}"/>
    <cellStyle name="Migliaia 58 3 4 3 2 3" xfId="26478" xr:uid="{00000000-0005-0000-0000-0000F8680000}"/>
    <cellStyle name="Migliaia 58 3 4 3 3" xfId="18525" xr:uid="{00000000-0005-0000-0000-0000F9680000}"/>
    <cellStyle name="Migliaia 58 3 4 3 4" xfId="23827" xr:uid="{00000000-0005-0000-0000-0000FA680000}"/>
    <cellStyle name="Migliaia 58 3 4 4" xfId="15041" xr:uid="{00000000-0005-0000-0000-0000FB680000}"/>
    <cellStyle name="Migliaia 58 3 5" xfId="4708" xr:uid="{00000000-0005-0000-0000-0000FC680000}"/>
    <cellStyle name="Migliaia 58 3 5 2" xfId="12373" xr:uid="{00000000-0005-0000-0000-0000FD680000}"/>
    <cellStyle name="Migliaia 58 3 5 2 2" xfId="15831" xr:uid="{00000000-0005-0000-0000-0000FE680000}"/>
    <cellStyle name="Migliaia 58 3 5 2 2 2" xfId="21177" xr:uid="{00000000-0005-0000-0000-0000FF680000}"/>
    <cellStyle name="Migliaia 58 3 5 2 2 3" xfId="26479" xr:uid="{00000000-0005-0000-0000-000000690000}"/>
    <cellStyle name="Migliaia 58 3 5 2 3" xfId="18526" xr:uid="{00000000-0005-0000-0000-000001690000}"/>
    <cellStyle name="Migliaia 58 3 5 2 4" xfId="23828" xr:uid="{00000000-0005-0000-0000-000002690000}"/>
    <cellStyle name="Migliaia 58 3 5 3" xfId="15042" xr:uid="{00000000-0005-0000-0000-000003690000}"/>
    <cellStyle name="Migliaia 58 3 6" xfId="4709" xr:uid="{00000000-0005-0000-0000-000004690000}"/>
    <cellStyle name="Migliaia 58 3 6 2" xfId="15043" xr:uid="{00000000-0005-0000-0000-000005690000}"/>
    <cellStyle name="Migliaia 58 3 7" xfId="4710" xr:uid="{00000000-0005-0000-0000-000006690000}"/>
    <cellStyle name="Migliaia 58 3 7 2" xfId="15044" xr:uid="{00000000-0005-0000-0000-000007690000}"/>
    <cellStyle name="Migliaia 58 3 8" xfId="4711" xr:uid="{00000000-0005-0000-0000-000008690000}"/>
    <cellStyle name="Migliaia 58 3 8 2" xfId="15045" xr:uid="{00000000-0005-0000-0000-000009690000}"/>
    <cellStyle name="Migliaia 58 3 9" xfId="15028" xr:uid="{00000000-0005-0000-0000-00000A690000}"/>
    <cellStyle name="Migliaia 58 4" xfId="4712" xr:uid="{00000000-0005-0000-0000-00000B690000}"/>
    <cellStyle name="Migliaia 58 4 2" xfId="4713" xr:uid="{00000000-0005-0000-0000-00000C690000}"/>
    <cellStyle name="Migliaia 58 4 2 2" xfId="4714" xr:uid="{00000000-0005-0000-0000-00000D690000}"/>
    <cellStyle name="Migliaia 58 4 2 2 2" xfId="15048" xr:uid="{00000000-0005-0000-0000-00000E690000}"/>
    <cellStyle name="Migliaia 58 4 2 3" xfId="4715" xr:uid="{00000000-0005-0000-0000-00000F690000}"/>
    <cellStyle name="Migliaia 58 4 2 3 2" xfId="15049" xr:uid="{00000000-0005-0000-0000-000010690000}"/>
    <cellStyle name="Migliaia 58 4 2 4" xfId="15047" xr:uid="{00000000-0005-0000-0000-000011690000}"/>
    <cellStyle name="Migliaia 58 4 3" xfId="4716" xr:uid="{00000000-0005-0000-0000-000012690000}"/>
    <cellStyle name="Migliaia 58 4 3 2" xfId="15050" xr:uid="{00000000-0005-0000-0000-000013690000}"/>
    <cellStyle name="Migliaia 58 4 4" xfId="4717" xr:uid="{00000000-0005-0000-0000-000014690000}"/>
    <cellStyle name="Migliaia 58 4 4 2" xfId="15051" xr:uid="{00000000-0005-0000-0000-000015690000}"/>
    <cellStyle name="Migliaia 58 4 5" xfId="4718" xr:uid="{00000000-0005-0000-0000-000016690000}"/>
    <cellStyle name="Migliaia 58 4 5 2" xfId="15052" xr:uid="{00000000-0005-0000-0000-000017690000}"/>
    <cellStyle name="Migliaia 58 4 6" xfId="4719" xr:uid="{00000000-0005-0000-0000-000018690000}"/>
    <cellStyle name="Migliaia 58 4 6 2" xfId="15053" xr:uid="{00000000-0005-0000-0000-000019690000}"/>
    <cellStyle name="Migliaia 58 4 7" xfId="4720" xr:uid="{00000000-0005-0000-0000-00001A690000}"/>
    <cellStyle name="Migliaia 58 4 7 2" xfId="15054" xr:uid="{00000000-0005-0000-0000-00001B690000}"/>
    <cellStyle name="Migliaia 58 4 8" xfId="15046" xr:uid="{00000000-0005-0000-0000-00001C690000}"/>
    <cellStyle name="Migliaia 58 5" xfId="4721" xr:uid="{00000000-0005-0000-0000-00001D690000}"/>
    <cellStyle name="Migliaia 58 5 2" xfId="4722" xr:uid="{00000000-0005-0000-0000-00001E690000}"/>
    <cellStyle name="Migliaia 58 5 2 2" xfId="15056" xr:uid="{00000000-0005-0000-0000-00001F690000}"/>
    <cellStyle name="Migliaia 58 5 3" xfId="4723" xr:uid="{00000000-0005-0000-0000-000020690000}"/>
    <cellStyle name="Migliaia 58 5 3 2" xfId="15057" xr:uid="{00000000-0005-0000-0000-000021690000}"/>
    <cellStyle name="Migliaia 58 5 4" xfId="4724" xr:uid="{00000000-0005-0000-0000-000022690000}"/>
    <cellStyle name="Migliaia 58 5 4 2" xfId="15058" xr:uid="{00000000-0005-0000-0000-000023690000}"/>
    <cellStyle name="Migliaia 58 5 5" xfId="4725" xr:uid="{00000000-0005-0000-0000-000024690000}"/>
    <cellStyle name="Migliaia 58 5 5 2" xfId="15059" xr:uid="{00000000-0005-0000-0000-000025690000}"/>
    <cellStyle name="Migliaia 58 5 6" xfId="4726" xr:uid="{00000000-0005-0000-0000-000026690000}"/>
    <cellStyle name="Migliaia 58 5 6 2" xfId="15060" xr:uid="{00000000-0005-0000-0000-000027690000}"/>
    <cellStyle name="Migliaia 58 5 7" xfId="15055" xr:uid="{00000000-0005-0000-0000-000028690000}"/>
    <cellStyle name="Migliaia 58 6" xfId="4727" xr:uid="{00000000-0005-0000-0000-000029690000}"/>
    <cellStyle name="Migliaia 58 6 2" xfId="12374" xr:uid="{00000000-0005-0000-0000-00002A690000}"/>
    <cellStyle name="Migliaia 58 6 3" xfId="12375" xr:uid="{00000000-0005-0000-0000-00002B690000}"/>
    <cellStyle name="Migliaia 58 6 3 2" xfId="15832" xr:uid="{00000000-0005-0000-0000-00002C690000}"/>
    <cellStyle name="Migliaia 58 6 3 2 2" xfId="21178" xr:uid="{00000000-0005-0000-0000-00002D690000}"/>
    <cellStyle name="Migliaia 58 6 3 2 3" xfId="26480" xr:uid="{00000000-0005-0000-0000-00002E690000}"/>
    <cellStyle name="Migliaia 58 6 3 3" xfId="18527" xr:uid="{00000000-0005-0000-0000-00002F690000}"/>
    <cellStyle name="Migliaia 58 6 3 4" xfId="23829" xr:uid="{00000000-0005-0000-0000-000030690000}"/>
    <cellStyle name="Migliaia 58 6 4" xfId="15061" xr:uid="{00000000-0005-0000-0000-000031690000}"/>
    <cellStyle name="Migliaia 58 7" xfId="4728" xr:uid="{00000000-0005-0000-0000-000032690000}"/>
    <cellStyle name="Migliaia 58 7 2" xfId="12376" xr:uid="{00000000-0005-0000-0000-000033690000}"/>
    <cellStyle name="Migliaia 58 7 2 2" xfId="15833" xr:uid="{00000000-0005-0000-0000-000034690000}"/>
    <cellStyle name="Migliaia 58 7 2 2 2" xfId="21179" xr:uid="{00000000-0005-0000-0000-000035690000}"/>
    <cellStyle name="Migliaia 58 7 2 2 3" xfId="26481" xr:uid="{00000000-0005-0000-0000-000036690000}"/>
    <cellStyle name="Migliaia 58 7 2 3" xfId="18528" xr:uid="{00000000-0005-0000-0000-000037690000}"/>
    <cellStyle name="Migliaia 58 7 2 4" xfId="23830" xr:uid="{00000000-0005-0000-0000-000038690000}"/>
    <cellStyle name="Migliaia 58 7 3" xfId="15062" xr:uid="{00000000-0005-0000-0000-000039690000}"/>
    <cellStyle name="Migliaia 58 8" xfId="4729" xr:uid="{00000000-0005-0000-0000-00003A690000}"/>
    <cellStyle name="Migliaia 58 8 2" xfId="12377" xr:uid="{00000000-0005-0000-0000-00003B690000}"/>
    <cellStyle name="Migliaia 58 8 2 2" xfId="15834" xr:uid="{00000000-0005-0000-0000-00003C690000}"/>
    <cellStyle name="Migliaia 58 8 2 2 2" xfId="21180" xr:uid="{00000000-0005-0000-0000-00003D690000}"/>
    <cellStyle name="Migliaia 58 8 2 2 3" xfId="26482" xr:uid="{00000000-0005-0000-0000-00003E690000}"/>
    <cellStyle name="Migliaia 58 8 2 3" xfId="18529" xr:uid="{00000000-0005-0000-0000-00003F690000}"/>
    <cellStyle name="Migliaia 58 8 2 4" xfId="23831" xr:uid="{00000000-0005-0000-0000-000040690000}"/>
    <cellStyle name="Migliaia 58 8 3" xfId="15063" xr:uid="{00000000-0005-0000-0000-000041690000}"/>
    <cellStyle name="Migliaia 58 9" xfId="4730" xr:uid="{00000000-0005-0000-0000-000042690000}"/>
    <cellStyle name="Migliaia 58 9 2" xfId="15064" xr:uid="{00000000-0005-0000-0000-000043690000}"/>
    <cellStyle name="Migliaia 59" xfId="355" xr:uid="{00000000-0005-0000-0000-000044690000}"/>
    <cellStyle name="Migliaia 59 10" xfId="15065" xr:uid="{00000000-0005-0000-0000-000045690000}"/>
    <cellStyle name="Migliaia 59 11" xfId="4731" xr:uid="{00000000-0005-0000-0000-000046690000}"/>
    <cellStyle name="Migliaia 59 2" xfId="356" xr:uid="{00000000-0005-0000-0000-000047690000}"/>
    <cellStyle name="Migliaia 59 2 2" xfId="4733" xr:uid="{00000000-0005-0000-0000-000048690000}"/>
    <cellStyle name="Migliaia 59 2 2 2" xfId="4734" xr:uid="{00000000-0005-0000-0000-000049690000}"/>
    <cellStyle name="Migliaia 59 2 2 2 2" xfId="15068" xr:uid="{00000000-0005-0000-0000-00004A690000}"/>
    <cellStyle name="Migliaia 59 2 2 3" xfId="12378" xr:uid="{00000000-0005-0000-0000-00004B690000}"/>
    <cellStyle name="Migliaia 59 2 2 3 2" xfId="15835" xr:uid="{00000000-0005-0000-0000-00004C690000}"/>
    <cellStyle name="Migliaia 59 2 2 3 2 2" xfId="21181" xr:uid="{00000000-0005-0000-0000-00004D690000}"/>
    <cellStyle name="Migliaia 59 2 2 3 2 3" xfId="26483" xr:uid="{00000000-0005-0000-0000-00004E690000}"/>
    <cellStyle name="Migliaia 59 2 2 3 3" xfId="18530" xr:uid="{00000000-0005-0000-0000-00004F690000}"/>
    <cellStyle name="Migliaia 59 2 2 3 4" xfId="23832" xr:uid="{00000000-0005-0000-0000-000050690000}"/>
    <cellStyle name="Migliaia 59 2 2 4" xfId="15067" xr:uid="{00000000-0005-0000-0000-000051690000}"/>
    <cellStyle name="Migliaia 59 2 3" xfId="4735" xr:uid="{00000000-0005-0000-0000-000052690000}"/>
    <cellStyle name="Migliaia 59 2 3 2" xfId="12379" xr:uid="{00000000-0005-0000-0000-000053690000}"/>
    <cellStyle name="Migliaia 59 2 3 2 2" xfId="15836" xr:uid="{00000000-0005-0000-0000-000054690000}"/>
    <cellStyle name="Migliaia 59 2 3 2 2 2" xfId="21182" xr:uid="{00000000-0005-0000-0000-000055690000}"/>
    <cellStyle name="Migliaia 59 2 3 2 2 3" xfId="26484" xr:uid="{00000000-0005-0000-0000-000056690000}"/>
    <cellStyle name="Migliaia 59 2 3 2 3" xfId="18531" xr:uid="{00000000-0005-0000-0000-000057690000}"/>
    <cellStyle name="Migliaia 59 2 3 2 4" xfId="23833" xr:uid="{00000000-0005-0000-0000-000058690000}"/>
    <cellStyle name="Migliaia 59 2 3 3" xfId="15069" xr:uid="{00000000-0005-0000-0000-000059690000}"/>
    <cellStyle name="Migliaia 59 2 4" xfId="4736" xr:uid="{00000000-0005-0000-0000-00005A690000}"/>
    <cellStyle name="Migliaia 59 2 4 2" xfId="15070" xr:uid="{00000000-0005-0000-0000-00005B690000}"/>
    <cellStyle name="Migliaia 59 2 5" xfId="4737" xr:uid="{00000000-0005-0000-0000-00005C690000}"/>
    <cellStyle name="Migliaia 59 2 5 2" xfId="15071" xr:uid="{00000000-0005-0000-0000-00005D690000}"/>
    <cellStyle name="Migliaia 59 2 6" xfId="4738" xr:uid="{00000000-0005-0000-0000-00005E690000}"/>
    <cellStyle name="Migliaia 59 2 6 2" xfId="15072" xr:uid="{00000000-0005-0000-0000-00005F690000}"/>
    <cellStyle name="Migliaia 59 2 7" xfId="15066" xr:uid="{00000000-0005-0000-0000-000060690000}"/>
    <cellStyle name="Migliaia 59 2 8" xfId="4732" xr:uid="{00000000-0005-0000-0000-000061690000}"/>
    <cellStyle name="Migliaia 59 3" xfId="4739" xr:uid="{00000000-0005-0000-0000-000062690000}"/>
    <cellStyle name="Migliaia 59 3 2" xfId="4740" xr:uid="{00000000-0005-0000-0000-000063690000}"/>
    <cellStyle name="Migliaia 59 3 2 2" xfId="4741" xr:uid="{00000000-0005-0000-0000-000064690000}"/>
    <cellStyle name="Migliaia 59 3 2 2 2" xfId="4742" xr:uid="{00000000-0005-0000-0000-000065690000}"/>
    <cellStyle name="Migliaia 59 3 2 2 2 2" xfId="15076" xr:uid="{00000000-0005-0000-0000-000066690000}"/>
    <cellStyle name="Migliaia 59 3 2 2 3" xfId="15075" xr:uid="{00000000-0005-0000-0000-000067690000}"/>
    <cellStyle name="Migliaia 59 3 2 3" xfId="4743" xr:uid="{00000000-0005-0000-0000-000068690000}"/>
    <cellStyle name="Migliaia 59 3 2 3 2" xfId="15077" xr:uid="{00000000-0005-0000-0000-000069690000}"/>
    <cellStyle name="Migliaia 59 3 2 4" xfId="4744" xr:uid="{00000000-0005-0000-0000-00006A690000}"/>
    <cellStyle name="Migliaia 59 3 2 4 2" xfId="15078" xr:uid="{00000000-0005-0000-0000-00006B690000}"/>
    <cellStyle name="Migliaia 59 3 2 5" xfId="4745" xr:uid="{00000000-0005-0000-0000-00006C690000}"/>
    <cellStyle name="Migliaia 59 3 2 5 2" xfId="15079" xr:uid="{00000000-0005-0000-0000-00006D690000}"/>
    <cellStyle name="Migliaia 59 3 2 6" xfId="4746" xr:uid="{00000000-0005-0000-0000-00006E690000}"/>
    <cellStyle name="Migliaia 59 3 2 6 2" xfId="15080" xr:uid="{00000000-0005-0000-0000-00006F690000}"/>
    <cellStyle name="Migliaia 59 3 2 7" xfId="15074" xr:uid="{00000000-0005-0000-0000-000070690000}"/>
    <cellStyle name="Migliaia 59 3 3" xfId="4747" xr:uid="{00000000-0005-0000-0000-000071690000}"/>
    <cellStyle name="Migliaia 59 3 3 2" xfId="4748" xr:uid="{00000000-0005-0000-0000-000072690000}"/>
    <cellStyle name="Migliaia 59 3 3 2 2" xfId="15082" xr:uid="{00000000-0005-0000-0000-000073690000}"/>
    <cellStyle name="Migliaia 59 3 3 3" xfId="4749" xr:uid="{00000000-0005-0000-0000-000074690000}"/>
    <cellStyle name="Migliaia 59 3 3 3 2" xfId="15083" xr:uid="{00000000-0005-0000-0000-000075690000}"/>
    <cellStyle name="Migliaia 59 3 3 4" xfId="4750" xr:uid="{00000000-0005-0000-0000-000076690000}"/>
    <cellStyle name="Migliaia 59 3 3 4 2" xfId="15084" xr:uid="{00000000-0005-0000-0000-000077690000}"/>
    <cellStyle name="Migliaia 59 3 3 5" xfId="4751" xr:uid="{00000000-0005-0000-0000-000078690000}"/>
    <cellStyle name="Migliaia 59 3 3 5 2" xfId="15085" xr:uid="{00000000-0005-0000-0000-000079690000}"/>
    <cellStyle name="Migliaia 59 3 3 6" xfId="15081" xr:uid="{00000000-0005-0000-0000-00007A690000}"/>
    <cellStyle name="Migliaia 59 3 4" xfId="4752" xr:uid="{00000000-0005-0000-0000-00007B690000}"/>
    <cellStyle name="Migliaia 59 3 4 2" xfId="12380" xr:uid="{00000000-0005-0000-0000-00007C690000}"/>
    <cellStyle name="Migliaia 59 3 4 3" xfId="12381" xr:uid="{00000000-0005-0000-0000-00007D690000}"/>
    <cellStyle name="Migliaia 59 3 4 3 2" xfId="15837" xr:uid="{00000000-0005-0000-0000-00007E690000}"/>
    <cellStyle name="Migliaia 59 3 4 3 2 2" xfId="21183" xr:uid="{00000000-0005-0000-0000-00007F690000}"/>
    <cellStyle name="Migliaia 59 3 4 3 2 3" xfId="26485" xr:uid="{00000000-0005-0000-0000-000080690000}"/>
    <cellStyle name="Migliaia 59 3 4 3 3" xfId="18532" xr:uid="{00000000-0005-0000-0000-000081690000}"/>
    <cellStyle name="Migliaia 59 3 4 3 4" xfId="23834" xr:uid="{00000000-0005-0000-0000-000082690000}"/>
    <cellStyle name="Migliaia 59 3 4 4" xfId="15086" xr:uid="{00000000-0005-0000-0000-000083690000}"/>
    <cellStyle name="Migliaia 59 3 5" xfId="4753" xr:uid="{00000000-0005-0000-0000-000084690000}"/>
    <cellStyle name="Migliaia 59 3 5 2" xfId="12382" xr:uid="{00000000-0005-0000-0000-000085690000}"/>
    <cellStyle name="Migliaia 59 3 5 2 2" xfId="15838" xr:uid="{00000000-0005-0000-0000-000086690000}"/>
    <cellStyle name="Migliaia 59 3 5 2 2 2" xfId="21184" xr:uid="{00000000-0005-0000-0000-000087690000}"/>
    <cellStyle name="Migliaia 59 3 5 2 2 3" xfId="26486" xr:uid="{00000000-0005-0000-0000-000088690000}"/>
    <cellStyle name="Migliaia 59 3 5 2 3" xfId="18533" xr:uid="{00000000-0005-0000-0000-000089690000}"/>
    <cellStyle name="Migliaia 59 3 5 2 4" xfId="23835" xr:uid="{00000000-0005-0000-0000-00008A690000}"/>
    <cellStyle name="Migliaia 59 3 5 3" xfId="15087" xr:uid="{00000000-0005-0000-0000-00008B690000}"/>
    <cellStyle name="Migliaia 59 3 6" xfId="4754" xr:uid="{00000000-0005-0000-0000-00008C690000}"/>
    <cellStyle name="Migliaia 59 3 6 2" xfId="15088" xr:uid="{00000000-0005-0000-0000-00008D690000}"/>
    <cellStyle name="Migliaia 59 3 7" xfId="4755" xr:uid="{00000000-0005-0000-0000-00008E690000}"/>
    <cellStyle name="Migliaia 59 3 7 2" xfId="15089" xr:uid="{00000000-0005-0000-0000-00008F690000}"/>
    <cellStyle name="Migliaia 59 3 8" xfId="4756" xr:uid="{00000000-0005-0000-0000-000090690000}"/>
    <cellStyle name="Migliaia 59 3 8 2" xfId="15090" xr:uid="{00000000-0005-0000-0000-000091690000}"/>
    <cellStyle name="Migliaia 59 3 9" xfId="15073" xr:uid="{00000000-0005-0000-0000-000092690000}"/>
    <cellStyle name="Migliaia 59 4" xfId="4757" xr:uid="{00000000-0005-0000-0000-000093690000}"/>
    <cellStyle name="Migliaia 59 4 2" xfId="4758" xr:uid="{00000000-0005-0000-0000-000094690000}"/>
    <cellStyle name="Migliaia 59 4 2 2" xfId="4759" xr:uid="{00000000-0005-0000-0000-000095690000}"/>
    <cellStyle name="Migliaia 59 4 2 2 2" xfId="15093" xr:uid="{00000000-0005-0000-0000-000096690000}"/>
    <cellStyle name="Migliaia 59 4 2 3" xfId="4760" xr:uid="{00000000-0005-0000-0000-000097690000}"/>
    <cellStyle name="Migliaia 59 4 2 3 2" xfId="15094" xr:uid="{00000000-0005-0000-0000-000098690000}"/>
    <cellStyle name="Migliaia 59 4 2 4" xfId="15092" xr:uid="{00000000-0005-0000-0000-000099690000}"/>
    <cellStyle name="Migliaia 59 4 3" xfId="4761" xr:uid="{00000000-0005-0000-0000-00009A690000}"/>
    <cellStyle name="Migliaia 59 4 3 2" xfId="15095" xr:uid="{00000000-0005-0000-0000-00009B690000}"/>
    <cellStyle name="Migliaia 59 4 4" xfId="4762" xr:uid="{00000000-0005-0000-0000-00009C690000}"/>
    <cellStyle name="Migliaia 59 4 4 2" xfId="15096" xr:uid="{00000000-0005-0000-0000-00009D690000}"/>
    <cellStyle name="Migliaia 59 4 5" xfId="4763" xr:uid="{00000000-0005-0000-0000-00009E690000}"/>
    <cellStyle name="Migliaia 59 4 5 2" xfId="15097" xr:uid="{00000000-0005-0000-0000-00009F690000}"/>
    <cellStyle name="Migliaia 59 4 6" xfId="4764" xr:uid="{00000000-0005-0000-0000-0000A0690000}"/>
    <cellStyle name="Migliaia 59 4 6 2" xfId="15098" xr:uid="{00000000-0005-0000-0000-0000A1690000}"/>
    <cellStyle name="Migliaia 59 4 7" xfId="4765" xr:uid="{00000000-0005-0000-0000-0000A2690000}"/>
    <cellStyle name="Migliaia 59 4 7 2" xfId="15099" xr:uid="{00000000-0005-0000-0000-0000A3690000}"/>
    <cellStyle name="Migliaia 59 4 8" xfId="15091" xr:uid="{00000000-0005-0000-0000-0000A4690000}"/>
    <cellStyle name="Migliaia 59 5" xfId="4766" xr:uid="{00000000-0005-0000-0000-0000A5690000}"/>
    <cellStyle name="Migliaia 59 5 2" xfId="4767" xr:uid="{00000000-0005-0000-0000-0000A6690000}"/>
    <cellStyle name="Migliaia 59 5 2 2" xfId="15101" xr:uid="{00000000-0005-0000-0000-0000A7690000}"/>
    <cellStyle name="Migliaia 59 5 3" xfId="4768" xr:uid="{00000000-0005-0000-0000-0000A8690000}"/>
    <cellStyle name="Migliaia 59 5 3 2" xfId="15102" xr:uid="{00000000-0005-0000-0000-0000A9690000}"/>
    <cellStyle name="Migliaia 59 5 4" xfId="4769" xr:uid="{00000000-0005-0000-0000-0000AA690000}"/>
    <cellStyle name="Migliaia 59 5 4 2" xfId="15103" xr:uid="{00000000-0005-0000-0000-0000AB690000}"/>
    <cellStyle name="Migliaia 59 5 5" xfId="4770" xr:uid="{00000000-0005-0000-0000-0000AC690000}"/>
    <cellStyle name="Migliaia 59 5 5 2" xfId="15104" xr:uid="{00000000-0005-0000-0000-0000AD690000}"/>
    <cellStyle name="Migliaia 59 5 6" xfId="4771" xr:uid="{00000000-0005-0000-0000-0000AE690000}"/>
    <cellStyle name="Migliaia 59 5 6 2" xfId="15105" xr:uid="{00000000-0005-0000-0000-0000AF690000}"/>
    <cellStyle name="Migliaia 59 5 7" xfId="15100" xr:uid="{00000000-0005-0000-0000-0000B0690000}"/>
    <cellStyle name="Migliaia 59 6" xfId="4772" xr:uid="{00000000-0005-0000-0000-0000B1690000}"/>
    <cellStyle name="Migliaia 59 6 2" xfId="12383" xr:uid="{00000000-0005-0000-0000-0000B2690000}"/>
    <cellStyle name="Migliaia 59 6 3" xfId="12384" xr:uid="{00000000-0005-0000-0000-0000B3690000}"/>
    <cellStyle name="Migliaia 59 6 3 2" xfId="15839" xr:uid="{00000000-0005-0000-0000-0000B4690000}"/>
    <cellStyle name="Migliaia 59 6 3 2 2" xfId="21185" xr:uid="{00000000-0005-0000-0000-0000B5690000}"/>
    <cellStyle name="Migliaia 59 6 3 2 3" xfId="26487" xr:uid="{00000000-0005-0000-0000-0000B6690000}"/>
    <cellStyle name="Migliaia 59 6 3 3" xfId="18534" xr:uid="{00000000-0005-0000-0000-0000B7690000}"/>
    <cellStyle name="Migliaia 59 6 3 4" xfId="23836" xr:uid="{00000000-0005-0000-0000-0000B8690000}"/>
    <cellStyle name="Migliaia 59 6 4" xfId="15106" xr:uid="{00000000-0005-0000-0000-0000B9690000}"/>
    <cellStyle name="Migliaia 59 7" xfId="4773" xr:uid="{00000000-0005-0000-0000-0000BA690000}"/>
    <cellStyle name="Migliaia 59 7 2" xfId="12385" xr:uid="{00000000-0005-0000-0000-0000BB690000}"/>
    <cellStyle name="Migliaia 59 7 2 2" xfId="15840" xr:uid="{00000000-0005-0000-0000-0000BC690000}"/>
    <cellStyle name="Migliaia 59 7 2 2 2" xfId="21186" xr:uid="{00000000-0005-0000-0000-0000BD690000}"/>
    <cellStyle name="Migliaia 59 7 2 2 3" xfId="26488" xr:uid="{00000000-0005-0000-0000-0000BE690000}"/>
    <cellStyle name="Migliaia 59 7 2 3" xfId="18535" xr:uid="{00000000-0005-0000-0000-0000BF690000}"/>
    <cellStyle name="Migliaia 59 7 2 4" xfId="23837" xr:uid="{00000000-0005-0000-0000-0000C0690000}"/>
    <cellStyle name="Migliaia 59 7 3" xfId="15107" xr:uid="{00000000-0005-0000-0000-0000C1690000}"/>
    <cellStyle name="Migliaia 59 8" xfId="4774" xr:uid="{00000000-0005-0000-0000-0000C2690000}"/>
    <cellStyle name="Migliaia 59 8 2" xfId="12386" xr:uid="{00000000-0005-0000-0000-0000C3690000}"/>
    <cellStyle name="Migliaia 59 8 2 2" xfId="15841" xr:uid="{00000000-0005-0000-0000-0000C4690000}"/>
    <cellStyle name="Migliaia 59 8 2 2 2" xfId="21187" xr:uid="{00000000-0005-0000-0000-0000C5690000}"/>
    <cellStyle name="Migliaia 59 8 2 2 3" xfId="26489" xr:uid="{00000000-0005-0000-0000-0000C6690000}"/>
    <cellStyle name="Migliaia 59 8 2 3" xfId="18536" xr:uid="{00000000-0005-0000-0000-0000C7690000}"/>
    <cellStyle name="Migliaia 59 8 2 4" xfId="23838" xr:uid="{00000000-0005-0000-0000-0000C8690000}"/>
    <cellStyle name="Migliaia 59 8 3" xfId="15108" xr:uid="{00000000-0005-0000-0000-0000C9690000}"/>
    <cellStyle name="Migliaia 59 9" xfId="4775" xr:uid="{00000000-0005-0000-0000-0000CA690000}"/>
    <cellStyle name="Migliaia 59 9 2" xfId="15109" xr:uid="{00000000-0005-0000-0000-0000CB690000}"/>
    <cellStyle name="Migliaia 6" xfId="357" xr:uid="{00000000-0005-0000-0000-0000CC690000}"/>
    <cellStyle name="Migliaia 6 10" xfId="15110" xr:uid="{00000000-0005-0000-0000-0000CD690000}"/>
    <cellStyle name="Migliaia 6 11" xfId="4776" xr:uid="{00000000-0005-0000-0000-0000CE690000}"/>
    <cellStyle name="Migliaia 6 2" xfId="358" xr:uid="{00000000-0005-0000-0000-0000CF690000}"/>
    <cellStyle name="Migliaia 6 2 2" xfId="4778" xr:uid="{00000000-0005-0000-0000-0000D0690000}"/>
    <cellStyle name="Migliaia 6 2 2 2" xfId="4779" xr:uid="{00000000-0005-0000-0000-0000D1690000}"/>
    <cellStyle name="Migliaia 6 2 2 2 2" xfId="15113" xr:uid="{00000000-0005-0000-0000-0000D2690000}"/>
    <cellStyle name="Migliaia 6 2 2 3" xfId="12387" xr:uid="{00000000-0005-0000-0000-0000D3690000}"/>
    <cellStyle name="Migliaia 6 2 2 3 2" xfId="15842" xr:uid="{00000000-0005-0000-0000-0000D4690000}"/>
    <cellStyle name="Migliaia 6 2 2 3 2 2" xfId="21188" xr:uid="{00000000-0005-0000-0000-0000D5690000}"/>
    <cellStyle name="Migliaia 6 2 2 3 2 3" xfId="26490" xr:uid="{00000000-0005-0000-0000-0000D6690000}"/>
    <cellStyle name="Migliaia 6 2 2 3 3" xfId="18537" xr:uid="{00000000-0005-0000-0000-0000D7690000}"/>
    <cellStyle name="Migliaia 6 2 2 3 4" xfId="23839" xr:uid="{00000000-0005-0000-0000-0000D8690000}"/>
    <cellStyle name="Migliaia 6 2 2 4" xfId="15112" xr:uid="{00000000-0005-0000-0000-0000D9690000}"/>
    <cellStyle name="Migliaia 6 2 3" xfId="4780" xr:uid="{00000000-0005-0000-0000-0000DA690000}"/>
    <cellStyle name="Migliaia 6 2 3 2" xfId="12388" xr:uid="{00000000-0005-0000-0000-0000DB690000}"/>
    <cellStyle name="Migliaia 6 2 3 2 2" xfId="15843" xr:uid="{00000000-0005-0000-0000-0000DC690000}"/>
    <cellStyle name="Migliaia 6 2 3 2 2 2" xfId="21189" xr:uid="{00000000-0005-0000-0000-0000DD690000}"/>
    <cellStyle name="Migliaia 6 2 3 2 2 3" xfId="26491" xr:uid="{00000000-0005-0000-0000-0000DE690000}"/>
    <cellStyle name="Migliaia 6 2 3 2 3" xfId="18538" xr:uid="{00000000-0005-0000-0000-0000DF690000}"/>
    <cellStyle name="Migliaia 6 2 3 2 4" xfId="23840" xr:uid="{00000000-0005-0000-0000-0000E0690000}"/>
    <cellStyle name="Migliaia 6 2 3 3" xfId="15114" xr:uid="{00000000-0005-0000-0000-0000E1690000}"/>
    <cellStyle name="Migliaia 6 2 4" xfId="4781" xr:uid="{00000000-0005-0000-0000-0000E2690000}"/>
    <cellStyle name="Migliaia 6 2 4 2" xfId="15115" xr:uid="{00000000-0005-0000-0000-0000E3690000}"/>
    <cellStyle name="Migliaia 6 2 5" xfId="4782" xr:uid="{00000000-0005-0000-0000-0000E4690000}"/>
    <cellStyle name="Migliaia 6 2 5 2" xfId="15116" xr:uid="{00000000-0005-0000-0000-0000E5690000}"/>
    <cellStyle name="Migliaia 6 2 6" xfId="4783" xr:uid="{00000000-0005-0000-0000-0000E6690000}"/>
    <cellStyle name="Migliaia 6 2 6 2" xfId="15117" xr:uid="{00000000-0005-0000-0000-0000E7690000}"/>
    <cellStyle name="Migliaia 6 2 7" xfId="15111" xr:uid="{00000000-0005-0000-0000-0000E8690000}"/>
    <cellStyle name="Migliaia 6 2 8" xfId="4777" xr:uid="{00000000-0005-0000-0000-0000E9690000}"/>
    <cellStyle name="Migliaia 6 3" xfId="4784" xr:uid="{00000000-0005-0000-0000-0000EA690000}"/>
    <cellStyle name="Migliaia 6 3 2" xfId="4785" xr:uid="{00000000-0005-0000-0000-0000EB690000}"/>
    <cellStyle name="Migliaia 6 3 2 2" xfId="4786" xr:uid="{00000000-0005-0000-0000-0000EC690000}"/>
    <cellStyle name="Migliaia 6 3 2 2 2" xfId="4787" xr:uid="{00000000-0005-0000-0000-0000ED690000}"/>
    <cellStyle name="Migliaia 6 3 2 2 2 2" xfId="15121" xr:uid="{00000000-0005-0000-0000-0000EE690000}"/>
    <cellStyle name="Migliaia 6 3 2 2 3" xfId="15120" xr:uid="{00000000-0005-0000-0000-0000EF690000}"/>
    <cellStyle name="Migliaia 6 3 2 3" xfId="4788" xr:uid="{00000000-0005-0000-0000-0000F0690000}"/>
    <cellStyle name="Migliaia 6 3 2 3 2" xfId="15122" xr:uid="{00000000-0005-0000-0000-0000F1690000}"/>
    <cellStyle name="Migliaia 6 3 2 4" xfId="4789" xr:uid="{00000000-0005-0000-0000-0000F2690000}"/>
    <cellStyle name="Migliaia 6 3 2 4 2" xfId="15123" xr:uid="{00000000-0005-0000-0000-0000F3690000}"/>
    <cellStyle name="Migliaia 6 3 2 5" xfId="4790" xr:uid="{00000000-0005-0000-0000-0000F4690000}"/>
    <cellStyle name="Migliaia 6 3 2 5 2" xfId="15124" xr:uid="{00000000-0005-0000-0000-0000F5690000}"/>
    <cellStyle name="Migliaia 6 3 2 6" xfId="4791" xr:uid="{00000000-0005-0000-0000-0000F6690000}"/>
    <cellStyle name="Migliaia 6 3 2 6 2" xfId="15125" xr:uid="{00000000-0005-0000-0000-0000F7690000}"/>
    <cellStyle name="Migliaia 6 3 2 7" xfId="15119" xr:uid="{00000000-0005-0000-0000-0000F8690000}"/>
    <cellStyle name="Migliaia 6 3 3" xfId="4792" xr:uid="{00000000-0005-0000-0000-0000F9690000}"/>
    <cellStyle name="Migliaia 6 3 3 2" xfId="4793" xr:uid="{00000000-0005-0000-0000-0000FA690000}"/>
    <cellStyle name="Migliaia 6 3 3 2 2" xfId="15127" xr:uid="{00000000-0005-0000-0000-0000FB690000}"/>
    <cellStyle name="Migliaia 6 3 3 3" xfId="4794" xr:uid="{00000000-0005-0000-0000-0000FC690000}"/>
    <cellStyle name="Migliaia 6 3 3 3 2" xfId="15128" xr:uid="{00000000-0005-0000-0000-0000FD690000}"/>
    <cellStyle name="Migliaia 6 3 3 4" xfId="4795" xr:uid="{00000000-0005-0000-0000-0000FE690000}"/>
    <cellStyle name="Migliaia 6 3 3 4 2" xfId="15129" xr:uid="{00000000-0005-0000-0000-0000FF690000}"/>
    <cellStyle name="Migliaia 6 3 3 5" xfId="4796" xr:uid="{00000000-0005-0000-0000-0000006A0000}"/>
    <cellStyle name="Migliaia 6 3 3 5 2" xfId="15130" xr:uid="{00000000-0005-0000-0000-0000016A0000}"/>
    <cellStyle name="Migliaia 6 3 3 6" xfId="15126" xr:uid="{00000000-0005-0000-0000-0000026A0000}"/>
    <cellStyle name="Migliaia 6 3 4" xfId="4797" xr:uid="{00000000-0005-0000-0000-0000036A0000}"/>
    <cellStyle name="Migliaia 6 3 4 2" xfId="12389" xr:uid="{00000000-0005-0000-0000-0000046A0000}"/>
    <cellStyle name="Migliaia 6 3 4 3" xfId="12390" xr:uid="{00000000-0005-0000-0000-0000056A0000}"/>
    <cellStyle name="Migliaia 6 3 4 3 2" xfId="15844" xr:uid="{00000000-0005-0000-0000-0000066A0000}"/>
    <cellStyle name="Migliaia 6 3 4 3 2 2" xfId="21190" xr:uid="{00000000-0005-0000-0000-0000076A0000}"/>
    <cellStyle name="Migliaia 6 3 4 3 2 3" xfId="26492" xr:uid="{00000000-0005-0000-0000-0000086A0000}"/>
    <cellStyle name="Migliaia 6 3 4 3 3" xfId="18539" xr:uid="{00000000-0005-0000-0000-0000096A0000}"/>
    <cellStyle name="Migliaia 6 3 4 3 4" xfId="23841" xr:uid="{00000000-0005-0000-0000-00000A6A0000}"/>
    <cellStyle name="Migliaia 6 3 4 4" xfId="15131" xr:uid="{00000000-0005-0000-0000-00000B6A0000}"/>
    <cellStyle name="Migliaia 6 3 5" xfId="4798" xr:uid="{00000000-0005-0000-0000-00000C6A0000}"/>
    <cellStyle name="Migliaia 6 3 5 2" xfId="12391" xr:uid="{00000000-0005-0000-0000-00000D6A0000}"/>
    <cellStyle name="Migliaia 6 3 5 2 2" xfId="15845" xr:uid="{00000000-0005-0000-0000-00000E6A0000}"/>
    <cellStyle name="Migliaia 6 3 5 2 2 2" xfId="21191" xr:uid="{00000000-0005-0000-0000-00000F6A0000}"/>
    <cellStyle name="Migliaia 6 3 5 2 2 3" xfId="26493" xr:uid="{00000000-0005-0000-0000-0000106A0000}"/>
    <cellStyle name="Migliaia 6 3 5 2 3" xfId="18540" xr:uid="{00000000-0005-0000-0000-0000116A0000}"/>
    <cellStyle name="Migliaia 6 3 5 2 4" xfId="23842" xr:uid="{00000000-0005-0000-0000-0000126A0000}"/>
    <cellStyle name="Migliaia 6 3 5 3" xfId="15132" xr:uid="{00000000-0005-0000-0000-0000136A0000}"/>
    <cellStyle name="Migliaia 6 3 6" xfId="4799" xr:uid="{00000000-0005-0000-0000-0000146A0000}"/>
    <cellStyle name="Migliaia 6 3 6 2" xfId="15133" xr:uid="{00000000-0005-0000-0000-0000156A0000}"/>
    <cellStyle name="Migliaia 6 3 7" xfId="4800" xr:uid="{00000000-0005-0000-0000-0000166A0000}"/>
    <cellStyle name="Migliaia 6 3 7 2" xfId="15134" xr:uid="{00000000-0005-0000-0000-0000176A0000}"/>
    <cellStyle name="Migliaia 6 3 8" xfId="4801" xr:uid="{00000000-0005-0000-0000-0000186A0000}"/>
    <cellStyle name="Migliaia 6 3 8 2" xfId="15135" xr:uid="{00000000-0005-0000-0000-0000196A0000}"/>
    <cellStyle name="Migliaia 6 3 9" xfId="15118" xr:uid="{00000000-0005-0000-0000-00001A6A0000}"/>
    <cellStyle name="Migliaia 6 4" xfId="4802" xr:uid="{00000000-0005-0000-0000-00001B6A0000}"/>
    <cellStyle name="Migliaia 6 4 2" xfId="4803" xr:uid="{00000000-0005-0000-0000-00001C6A0000}"/>
    <cellStyle name="Migliaia 6 4 2 2" xfId="4804" xr:uid="{00000000-0005-0000-0000-00001D6A0000}"/>
    <cellStyle name="Migliaia 6 4 2 2 2" xfId="15138" xr:uid="{00000000-0005-0000-0000-00001E6A0000}"/>
    <cellStyle name="Migliaia 6 4 2 3" xfId="4805" xr:uid="{00000000-0005-0000-0000-00001F6A0000}"/>
    <cellStyle name="Migliaia 6 4 2 3 2" xfId="15139" xr:uid="{00000000-0005-0000-0000-0000206A0000}"/>
    <cellStyle name="Migliaia 6 4 2 4" xfId="15137" xr:uid="{00000000-0005-0000-0000-0000216A0000}"/>
    <cellStyle name="Migliaia 6 4 3" xfId="4806" xr:uid="{00000000-0005-0000-0000-0000226A0000}"/>
    <cellStyle name="Migliaia 6 4 3 2" xfId="15140" xr:uid="{00000000-0005-0000-0000-0000236A0000}"/>
    <cellStyle name="Migliaia 6 4 4" xfId="4807" xr:uid="{00000000-0005-0000-0000-0000246A0000}"/>
    <cellStyle name="Migliaia 6 4 4 2" xfId="15141" xr:uid="{00000000-0005-0000-0000-0000256A0000}"/>
    <cellStyle name="Migliaia 6 4 5" xfId="4808" xr:uid="{00000000-0005-0000-0000-0000266A0000}"/>
    <cellStyle name="Migliaia 6 4 5 2" xfId="15142" xr:uid="{00000000-0005-0000-0000-0000276A0000}"/>
    <cellStyle name="Migliaia 6 4 6" xfId="4809" xr:uid="{00000000-0005-0000-0000-0000286A0000}"/>
    <cellStyle name="Migliaia 6 4 6 2" xfId="15143" xr:uid="{00000000-0005-0000-0000-0000296A0000}"/>
    <cellStyle name="Migliaia 6 4 7" xfId="4810" xr:uid="{00000000-0005-0000-0000-00002A6A0000}"/>
    <cellStyle name="Migliaia 6 4 7 2" xfId="15144" xr:uid="{00000000-0005-0000-0000-00002B6A0000}"/>
    <cellStyle name="Migliaia 6 4 8" xfId="15136" xr:uid="{00000000-0005-0000-0000-00002C6A0000}"/>
    <cellStyle name="Migliaia 6 5" xfId="4811" xr:uid="{00000000-0005-0000-0000-00002D6A0000}"/>
    <cellStyle name="Migliaia 6 5 2" xfId="4812" xr:uid="{00000000-0005-0000-0000-00002E6A0000}"/>
    <cellStyle name="Migliaia 6 5 2 2" xfId="15146" xr:uid="{00000000-0005-0000-0000-00002F6A0000}"/>
    <cellStyle name="Migliaia 6 5 3" xfId="4813" xr:uid="{00000000-0005-0000-0000-0000306A0000}"/>
    <cellStyle name="Migliaia 6 5 3 2" xfId="15147" xr:uid="{00000000-0005-0000-0000-0000316A0000}"/>
    <cellStyle name="Migliaia 6 5 4" xfId="4814" xr:uid="{00000000-0005-0000-0000-0000326A0000}"/>
    <cellStyle name="Migliaia 6 5 4 2" xfId="15148" xr:uid="{00000000-0005-0000-0000-0000336A0000}"/>
    <cellStyle name="Migliaia 6 5 5" xfId="4815" xr:uid="{00000000-0005-0000-0000-0000346A0000}"/>
    <cellStyle name="Migliaia 6 5 5 2" xfId="15149" xr:uid="{00000000-0005-0000-0000-0000356A0000}"/>
    <cellStyle name="Migliaia 6 5 6" xfId="4816" xr:uid="{00000000-0005-0000-0000-0000366A0000}"/>
    <cellStyle name="Migliaia 6 5 6 2" xfId="15150" xr:uid="{00000000-0005-0000-0000-0000376A0000}"/>
    <cellStyle name="Migliaia 6 5 7" xfId="15145" xr:uid="{00000000-0005-0000-0000-0000386A0000}"/>
    <cellStyle name="Migliaia 6 6" xfId="4817" xr:uid="{00000000-0005-0000-0000-0000396A0000}"/>
    <cellStyle name="Migliaia 6 6 2" xfId="12392" xr:uid="{00000000-0005-0000-0000-00003A6A0000}"/>
    <cellStyle name="Migliaia 6 6 3" xfId="12393" xr:uid="{00000000-0005-0000-0000-00003B6A0000}"/>
    <cellStyle name="Migliaia 6 6 3 2" xfId="15846" xr:uid="{00000000-0005-0000-0000-00003C6A0000}"/>
    <cellStyle name="Migliaia 6 6 3 2 2" xfId="21192" xr:uid="{00000000-0005-0000-0000-00003D6A0000}"/>
    <cellStyle name="Migliaia 6 6 3 2 3" xfId="26494" xr:uid="{00000000-0005-0000-0000-00003E6A0000}"/>
    <cellStyle name="Migliaia 6 6 3 3" xfId="18541" xr:uid="{00000000-0005-0000-0000-00003F6A0000}"/>
    <cellStyle name="Migliaia 6 6 3 4" xfId="23843" xr:uid="{00000000-0005-0000-0000-0000406A0000}"/>
    <cellStyle name="Migliaia 6 6 4" xfId="15151" xr:uid="{00000000-0005-0000-0000-0000416A0000}"/>
    <cellStyle name="Migliaia 6 7" xfId="4818" xr:uid="{00000000-0005-0000-0000-0000426A0000}"/>
    <cellStyle name="Migliaia 6 7 2" xfId="12394" xr:uid="{00000000-0005-0000-0000-0000436A0000}"/>
    <cellStyle name="Migliaia 6 7 2 2" xfId="15847" xr:uid="{00000000-0005-0000-0000-0000446A0000}"/>
    <cellStyle name="Migliaia 6 7 2 2 2" xfId="21193" xr:uid="{00000000-0005-0000-0000-0000456A0000}"/>
    <cellStyle name="Migliaia 6 7 2 2 3" xfId="26495" xr:uid="{00000000-0005-0000-0000-0000466A0000}"/>
    <cellStyle name="Migliaia 6 7 2 3" xfId="18542" xr:uid="{00000000-0005-0000-0000-0000476A0000}"/>
    <cellStyle name="Migliaia 6 7 2 4" xfId="23844" xr:uid="{00000000-0005-0000-0000-0000486A0000}"/>
    <cellStyle name="Migliaia 6 7 3" xfId="15152" xr:uid="{00000000-0005-0000-0000-0000496A0000}"/>
    <cellStyle name="Migliaia 6 8" xfId="4819" xr:uid="{00000000-0005-0000-0000-00004A6A0000}"/>
    <cellStyle name="Migliaia 6 8 2" xfId="12395" xr:uid="{00000000-0005-0000-0000-00004B6A0000}"/>
    <cellStyle name="Migliaia 6 8 2 2" xfId="15848" xr:uid="{00000000-0005-0000-0000-00004C6A0000}"/>
    <cellStyle name="Migliaia 6 8 2 2 2" xfId="21194" xr:uid="{00000000-0005-0000-0000-00004D6A0000}"/>
    <cellStyle name="Migliaia 6 8 2 2 3" xfId="26496" xr:uid="{00000000-0005-0000-0000-00004E6A0000}"/>
    <cellStyle name="Migliaia 6 8 2 3" xfId="18543" xr:uid="{00000000-0005-0000-0000-00004F6A0000}"/>
    <cellStyle name="Migliaia 6 8 2 4" xfId="23845" xr:uid="{00000000-0005-0000-0000-0000506A0000}"/>
    <cellStyle name="Migliaia 6 8 3" xfId="15153" xr:uid="{00000000-0005-0000-0000-0000516A0000}"/>
    <cellStyle name="Migliaia 6 9" xfId="4820" xr:uid="{00000000-0005-0000-0000-0000526A0000}"/>
    <cellStyle name="Migliaia 6 9 2" xfId="15154" xr:uid="{00000000-0005-0000-0000-0000536A0000}"/>
    <cellStyle name="Migliaia 60" xfId="359" xr:uid="{00000000-0005-0000-0000-0000546A0000}"/>
    <cellStyle name="Migliaia 60 10" xfId="15155" xr:uid="{00000000-0005-0000-0000-0000556A0000}"/>
    <cellStyle name="Migliaia 60 11" xfId="4821" xr:uid="{00000000-0005-0000-0000-0000566A0000}"/>
    <cellStyle name="Migliaia 60 2" xfId="360" xr:uid="{00000000-0005-0000-0000-0000576A0000}"/>
    <cellStyle name="Migliaia 60 2 2" xfId="4823" xr:uid="{00000000-0005-0000-0000-0000586A0000}"/>
    <cellStyle name="Migliaia 60 2 2 2" xfId="4824" xr:uid="{00000000-0005-0000-0000-0000596A0000}"/>
    <cellStyle name="Migliaia 60 2 2 2 2" xfId="15158" xr:uid="{00000000-0005-0000-0000-00005A6A0000}"/>
    <cellStyle name="Migliaia 60 2 2 3" xfId="12396" xr:uid="{00000000-0005-0000-0000-00005B6A0000}"/>
    <cellStyle name="Migliaia 60 2 2 3 2" xfId="15849" xr:uid="{00000000-0005-0000-0000-00005C6A0000}"/>
    <cellStyle name="Migliaia 60 2 2 3 2 2" xfId="21195" xr:uid="{00000000-0005-0000-0000-00005D6A0000}"/>
    <cellStyle name="Migliaia 60 2 2 3 2 3" xfId="26497" xr:uid="{00000000-0005-0000-0000-00005E6A0000}"/>
    <cellStyle name="Migliaia 60 2 2 3 3" xfId="18544" xr:uid="{00000000-0005-0000-0000-00005F6A0000}"/>
    <cellStyle name="Migliaia 60 2 2 3 4" xfId="23846" xr:uid="{00000000-0005-0000-0000-0000606A0000}"/>
    <cellStyle name="Migliaia 60 2 2 4" xfId="15157" xr:uid="{00000000-0005-0000-0000-0000616A0000}"/>
    <cellStyle name="Migliaia 60 2 3" xfId="4825" xr:uid="{00000000-0005-0000-0000-0000626A0000}"/>
    <cellStyle name="Migliaia 60 2 3 2" xfId="12397" xr:uid="{00000000-0005-0000-0000-0000636A0000}"/>
    <cellStyle name="Migliaia 60 2 3 2 2" xfId="15850" xr:uid="{00000000-0005-0000-0000-0000646A0000}"/>
    <cellStyle name="Migliaia 60 2 3 2 2 2" xfId="21196" xr:uid="{00000000-0005-0000-0000-0000656A0000}"/>
    <cellStyle name="Migliaia 60 2 3 2 2 3" xfId="26498" xr:uid="{00000000-0005-0000-0000-0000666A0000}"/>
    <cellStyle name="Migliaia 60 2 3 2 3" xfId="18545" xr:uid="{00000000-0005-0000-0000-0000676A0000}"/>
    <cellStyle name="Migliaia 60 2 3 2 4" xfId="23847" xr:uid="{00000000-0005-0000-0000-0000686A0000}"/>
    <cellStyle name="Migliaia 60 2 3 3" xfId="15159" xr:uid="{00000000-0005-0000-0000-0000696A0000}"/>
    <cellStyle name="Migliaia 60 2 4" xfId="4826" xr:uid="{00000000-0005-0000-0000-00006A6A0000}"/>
    <cellStyle name="Migliaia 60 2 4 2" xfId="15160" xr:uid="{00000000-0005-0000-0000-00006B6A0000}"/>
    <cellStyle name="Migliaia 60 2 5" xfId="4827" xr:uid="{00000000-0005-0000-0000-00006C6A0000}"/>
    <cellStyle name="Migliaia 60 2 5 2" xfId="15161" xr:uid="{00000000-0005-0000-0000-00006D6A0000}"/>
    <cellStyle name="Migliaia 60 2 6" xfId="4828" xr:uid="{00000000-0005-0000-0000-00006E6A0000}"/>
    <cellStyle name="Migliaia 60 2 6 2" xfId="15162" xr:uid="{00000000-0005-0000-0000-00006F6A0000}"/>
    <cellStyle name="Migliaia 60 2 7" xfId="15156" xr:uid="{00000000-0005-0000-0000-0000706A0000}"/>
    <cellStyle name="Migliaia 60 2 8" xfId="4822" xr:uid="{00000000-0005-0000-0000-0000716A0000}"/>
    <cellStyle name="Migliaia 60 3" xfId="4829" xr:uid="{00000000-0005-0000-0000-0000726A0000}"/>
    <cellStyle name="Migliaia 60 3 2" xfId="4830" xr:uid="{00000000-0005-0000-0000-0000736A0000}"/>
    <cellStyle name="Migliaia 60 3 2 2" xfId="4831" xr:uid="{00000000-0005-0000-0000-0000746A0000}"/>
    <cellStyle name="Migliaia 60 3 2 2 2" xfId="4832" xr:uid="{00000000-0005-0000-0000-0000756A0000}"/>
    <cellStyle name="Migliaia 60 3 2 2 2 2" xfId="15166" xr:uid="{00000000-0005-0000-0000-0000766A0000}"/>
    <cellStyle name="Migliaia 60 3 2 2 3" xfId="15165" xr:uid="{00000000-0005-0000-0000-0000776A0000}"/>
    <cellStyle name="Migliaia 60 3 2 3" xfId="4833" xr:uid="{00000000-0005-0000-0000-0000786A0000}"/>
    <cellStyle name="Migliaia 60 3 2 3 2" xfId="15167" xr:uid="{00000000-0005-0000-0000-0000796A0000}"/>
    <cellStyle name="Migliaia 60 3 2 4" xfId="4834" xr:uid="{00000000-0005-0000-0000-00007A6A0000}"/>
    <cellStyle name="Migliaia 60 3 2 4 2" xfId="15168" xr:uid="{00000000-0005-0000-0000-00007B6A0000}"/>
    <cellStyle name="Migliaia 60 3 2 5" xfId="4835" xr:uid="{00000000-0005-0000-0000-00007C6A0000}"/>
    <cellStyle name="Migliaia 60 3 2 5 2" xfId="15169" xr:uid="{00000000-0005-0000-0000-00007D6A0000}"/>
    <cellStyle name="Migliaia 60 3 2 6" xfId="4836" xr:uid="{00000000-0005-0000-0000-00007E6A0000}"/>
    <cellStyle name="Migliaia 60 3 2 6 2" xfId="15170" xr:uid="{00000000-0005-0000-0000-00007F6A0000}"/>
    <cellStyle name="Migliaia 60 3 2 7" xfId="15164" xr:uid="{00000000-0005-0000-0000-0000806A0000}"/>
    <cellStyle name="Migliaia 60 3 3" xfId="4837" xr:uid="{00000000-0005-0000-0000-0000816A0000}"/>
    <cellStyle name="Migliaia 60 3 3 2" xfId="4838" xr:uid="{00000000-0005-0000-0000-0000826A0000}"/>
    <cellStyle name="Migliaia 60 3 3 2 2" xfId="15172" xr:uid="{00000000-0005-0000-0000-0000836A0000}"/>
    <cellStyle name="Migliaia 60 3 3 3" xfId="4839" xr:uid="{00000000-0005-0000-0000-0000846A0000}"/>
    <cellStyle name="Migliaia 60 3 3 3 2" xfId="15173" xr:uid="{00000000-0005-0000-0000-0000856A0000}"/>
    <cellStyle name="Migliaia 60 3 3 4" xfId="4840" xr:uid="{00000000-0005-0000-0000-0000866A0000}"/>
    <cellStyle name="Migliaia 60 3 3 4 2" xfId="15174" xr:uid="{00000000-0005-0000-0000-0000876A0000}"/>
    <cellStyle name="Migliaia 60 3 3 5" xfId="4841" xr:uid="{00000000-0005-0000-0000-0000886A0000}"/>
    <cellStyle name="Migliaia 60 3 3 5 2" xfId="15175" xr:uid="{00000000-0005-0000-0000-0000896A0000}"/>
    <cellStyle name="Migliaia 60 3 3 6" xfId="15171" xr:uid="{00000000-0005-0000-0000-00008A6A0000}"/>
    <cellStyle name="Migliaia 60 3 4" xfId="4842" xr:uid="{00000000-0005-0000-0000-00008B6A0000}"/>
    <cellStyle name="Migliaia 60 3 4 2" xfId="12398" xr:uid="{00000000-0005-0000-0000-00008C6A0000}"/>
    <cellStyle name="Migliaia 60 3 4 3" xfId="12399" xr:uid="{00000000-0005-0000-0000-00008D6A0000}"/>
    <cellStyle name="Migliaia 60 3 4 3 2" xfId="15851" xr:uid="{00000000-0005-0000-0000-00008E6A0000}"/>
    <cellStyle name="Migliaia 60 3 4 3 2 2" xfId="21197" xr:uid="{00000000-0005-0000-0000-00008F6A0000}"/>
    <cellStyle name="Migliaia 60 3 4 3 2 3" xfId="26499" xr:uid="{00000000-0005-0000-0000-0000906A0000}"/>
    <cellStyle name="Migliaia 60 3 4 3 3" xfId="18546" xr:uid="{00000000-0005-0000-0000-0000916A0000}"/>
    <cellStyle name="Migliaia 60 3 4 3 4" xfId="23848" xr:uid="{00000000-0005-0000-0000-0000926A0000}"/>
    <cellStyle name="Migliaia 60 3 4 4" xfId="15176" xr:uid="{00000000-0005-0000-0000-0000936A0000}"/>
    <cellStyle name="Migliaia 60 3 5" xfId="4843" xr:uid="{00000000-0005-0000-0000-0000946A0000}"/>
    <cellStyle name="Migliaia 60 3 5 2" xfId="12400" xr:uid="{00000000-0005-0000-0000-0000956A0000}"/>
    <cellStyle name="Migliaia 60 3 5 2 2" xfId="15852" xr:uid="{00000000-0005-0000-0000-0000966A0000}"/>
    <cellStyle name="Migliaia 60 3 5 2 2 2" xfId="21198" xr:uid="{00000000-0005-0000-0000-0000976A0000}"/>
    <cellStyle name="Migliaia 60 3 5 2 2 3" xfId="26500" xr:uid="{00000000-0005-0000-0000-0000986A0000}"/>
    <cellStyle name="Migliaia 60 3 5 2 3" xfId="18547" xr:uid="{00000000-0005-0000-0000-0000996A0000}"/>
    <cellStyle name="Migliaia 60 3 5 2 4" xfId="23849" xr:uid="{00000000-0005-0000-0000-00009A6A0000}"/>
    <cellStyle name="Migliaia 60 3 5 3" xfId="15177" xr:uid="{00000000-0005-0000-0000-00009B6A0000}"/>
    <cellStyle name="Migliaia 60 3 6" xfId="4844" xr:uid="{00000000-0005-0000-0000-00009C6A0000}"/>
    <cellStyle name="Migliaia 60 3 6 2" xfId="15178" xr:uid="{00000000-0005-0000-0000-00009D6A0000}"/>
    <cellStyle name="Migliaia 60 3 7" xfId="4845" xr:uid="{00000000-0005-0000-0000-00009E6A0000}"/>
    <cellStyle name="Migliaia 60 3 7 2" xfId="15179" xr:uid="{00000000-0005-0000-0000-00009F6A0000}"/>
    <cellStyle name="Migliaia 60 3 8" xfId="4846" xr:uid="{00000000-0005-0000-0000-0000A06A0000}"/>
    <cellStyle name="Migliaia 60 3 8 2" xfId="15180" xr:uid="{00000000-0005-0000-0000-0000A16A0000}"/>
    <cellStyle name="Migliaia 60 3 9" xfId="15163" xr:uid="{00000000-0005-0000-0000-0000A26A0000}"/>
    <cellStyle name="Migliaia 60 4" xfId="4847" xr:uid="{00000000-0005-0000-0000-0000A36A0000}"/>
    <cellStyle name="Migliaia 60 4 2" xfId="4848" xr:uid="{00000000-0005-0000-0000-0000A46A0000}"/>
    <cellStyle name="Migliaia 60 4 2 2" xfId="4849" xr:uid="{00000000-0005-0000-0000-0000A56A0000}"/>
    <cellStyle name="Migliaia 60 4 2 2 2" xfId="15183" xr:uid="{00000000-0005-0000-0000-0000A66A0000}"/>
    <cellStyle name="Migliaia 60 4 2 3" xfId="4850" xr:uid="{00000000-0005-0000-0000-0000A76A0000}"/>
    <cellStyle name="Migliaia 60 4 2 3 2" xfId="15184" xr:uid="{00000000-0005-0000-0000-0000A86A0000}"/>
    <cellStyle name="Migliaia 60 4 2 4" xfId="15182" xr:uid="{00000000-0005-0000-0000-0000A96A0000}"/>
    <cellStyle name="Migliaia 60 4 3" xfId="4851" xr:uid="{00000000-0005-0000-0000-0000AA6A0000}"/>
    <cellStyle name="Migliaia 60 4 3 2" xfId="15185" xr:uid="{00000000-0005-0000-0000-0000AB6A0000}"/>
    <cellStyle name="Migliaia 60 4 4" xfId="4852" xr:uid="{00000000-0005-0000-0000-0000AC6A0000}"/>
    <cellStyle name="Migliaia 60 4 4 2" xfId="15186" xr:uid="{00000000-0005-0000-0000-0000AD6A0000}"/>
    <cellStyle name="Migliaia 60 4 5" xfId="4853" xr:uid="{00000000-0005-0000-0000-0000AE6A0000}"/>
    <cellStyle name="Migliaia 60 4 5 2" xfId="15187" xr:uid="{00000000-0005-0000-0000-0000AF6A0000}"/>
    <cellStyle name="Migliaia 60 4 6" xfId="4854" xr:uid="{00000000-0005-0000-0000-0000B06A0000}"/>
    <cellStyle name="Migliaia 60 4 6 2" xfId="15188" xr:uid="{00000000-0005-0000-0000-0000B16A0000}"/>
    <cellStyle name="Migliaia 60 4 7" xfId="4855" xr:uid="{00000000-0005-0000-0000-0000B26A0000}"/>
    <cellStyle name="Migliaia 60 4 7 2" xfId="15189" xr:uid="{00000000-0005-0000-0000-0000B36A0000}"/>
    <cellStyle name="Migliaia 60 4 8" xfId="15181" xr:uid="{00000000-0005-0000-0000-0000B46A0000}"/>
    <cellStyle name="Migliaia 60 5" xfId="4856" xr:uid="{00000000-0005-0000-0000-0000B56A0000}"/>
    <cellStyle name="Migliaia 60 5 2" xfId="4857" xr:uid="{00000000-0005-0000-0000-0000B66A0000}"/>
    <cellStyle name="Migliaia 60 5 2 2" xfId="15191" xr:uid="{00000000-0005-0000-0000-0000B76A0000}"/>
    <cellStyle name="Migliaia 60 5 3" xfId="4858" xr:uid="{00000000-0005-0000-0000-0000B86A0000}"/>
    <cellStyle name="Migliaia 60 5 3 2" xfId="15192" xr:uid="{00000000-0005-0000-0000-0000B96A0000}"/>
    <cellStyle name="Migliaia 60 5 4" xfId="4859" xr:uid="{00000000-0005-0000-0000-0000BA6A0000}"/>
    <cellStyle name="Migliaia 60 5 4 2" xfId="15193" xr:uid="{00000000-0005-0000-0000-0000BB6A0000}"/>
    <cellStyle name="Migliaia 60 5 5" xfId="4860" xr:uid="{00000000-0005-0000-0000-0000BC6A0000}"/>
    <cellStyle name="Migliaia 60 5 5 2" xfId="15194" xr:uid="{00000000-0005-0000-0000-0000BD6A0000}"/>
    <cellStyle name="Migliaia 60 5 6" xfId="4861" xr:uid="{00000000-0005-0000-0000-0000BE6A0000}"/>
    <cellStyle name="Migliaia 60 5 6 2" xfId="15195" xr:uid="{00000000-0005-0000-0000-0000BF6A0000}"/>
    <cellStyle name="Migliaia 60 5 7" xfId="15190" xr:uid="{00000000-0005-0000-0000-0000C06A0000}"/>
    <cellStyle name="Migliaia 60 6" xfId="4862" xr:uid="{00000000-0005-0000-0000-0000C16A0000}"/>
    <cellStyle name="Migliaia 60 6 2" xfId="12401" xr:uid="{00000000-0005-0000-0000-0000C26A0000}"/>
    <cellStyle name="Migliaia 60 6 3" xfId="12402" xr:uid="{00000000-0005-0000-0000-0000C36A0000}"/>
    <cellStyle name="Migliaia 60 6 3 2" xfId="15853" xr:uid="{00000000-0005-0000-0000-0000C46A0000}"/>
    <cellStyle name="Migliaia 60 6 3 2 2" xfId="21199" xr:uid="{00000000-0005-0000-0000-0000C56A0000}"/>
    <cellStyle name="Migliaia 60 6 3 2 3" xfId="26501" xr:uid="{00000000-0005-0000-0000-0000C66A0000}"/>
    <cellStyle name="Migliaia 60 6 3 3" xfId="18548" xr:uid="{00000000-0005-0000-0000-0000C76A0000}"/>
    <cellStyle name="Migliaia 60 6 3 4" xfId="23850" xr:uid="{00000000-0005-0000-0000-0000C86A0000}"/>
    <cellStyle name="Migliaia 60 6 4" xfId="15196" xr:uid="{00000000-0005-0000-0000-0000C96A0000}"/>
    <cellStyle name="Migliaia 60 7" xfId="4863" xr:uid="{00000000-0005-0000-0000-0000CA6A0000}"/>
    <cellStyle name="Migliaia 60 7 2" xfId="12403" xr:uid="{00000000-0005-0000-0000-0000CB6A0000}"/>
    <cellStyle name="Migliaia 60 7 2 2" xfId="15854" xr:uid="{00000000-0005-0000-0000-0000CC6A0000}"/>
    <cellStyle name="Migliaia 60 7 2 2 2" xfId="21200" xr:uid="{00000000-0005-0000-0000-0000CD6A0000}"/>
    <cellStyle name="Migliaia 60 7 2 2 3" xfId="26502" xr:uid="{00000000-0005-0000-0000-0000CE6A0000}"/>
    <cellStyle name="Migliaia 60 7 2 3" xfId="18549" xr:uid="{00000000-0005-0000-0000-0000CF6A0000}"/>
    <cellStyle name="Migliaia 60 7 2 4" xfId="23851" xr:uid="{00000000-0005-0000-0000-0000D06A0000}"/>
    <cellStyle name="Migliaia 60 7 3" xfId="15197" xr:uid="{00000000-0005-0000-0000-0000D16A0000}"/>
    <cellStyle name="Migliaia 60 8" xfId="4864" xr:uid="{00000000-0005-0000-0000-0000D26A0000}"/>
    <cellStyle name="Migliaia 60 8 2" xfId="12404" xr:uid="{00000000-0005-0000-0000-0000D36A0000}"/>
    <cellStyle name="Migliaia 60 8 2 2" xfId="15855" xr:uid="{00000000-0005-0000-0000-0000D46A0000}"/>
    <cellStyle name="Migliaia 60 8 2 2 2" xfId="21201" xr:uid="{00000000-0005-0000-0000-0000D56A0000}"/>
    <cellStyle name="Migliaia 60 8 2 2 3" xfId="26503" xr:uid="{00000000-0005-0000-0000-0000D66A0000}"/>
    <cellStyle name="Migliaia 60 8 2 3" xfId="18550" xr:uid="{00000000-0005-0000-0000-0000D76A0000}"/>
    <cellStyle name="Migliaia 60 8 2 4" xfId="23852" xr:uid="{00000000-0005-0000-0000-0000D86A0000}"/>
    <cellStyle name="Migliaia 60 8 3" xfId="15198" xr:uid="{00000000-0005-0000-0000-0000D96A0000}"/>
    <cellStyle name="Migliaia 60 9" xfId="4865" xr:uid="{00000000-0005-0000-0000-0000DA6A0000}"/>
    <cellStyle name="Migliaia 60 9 2" xfId="15199" xr:uid="{00000000-0005-0000-0000-0000DB6A0000}"/>
    <cellStyle name="Migliaia 61" xfId="361" xr:uid="{00000000-0005-0000-0000-0000DC6A0000}"/>
    <cellStyle name="Migliaia 61 10" xfId="15200" xr:uid="{00000000-0005-0000-0000-0000DD6A0000}"/>
    <cellStyle name="Migliaia 61 11" xfId="4866" xr:uid="{00000000-0005-0000-0000-0000DE6A0000}"/>
    <cellStyle name="Migliaia 61 2" xfId="362" xr:uid="{00000000-0005-0000-0000-0000DF6A0000}"/>
    <cellStyle name="Migliaia 61 2 2" xfId="4868" xr:uid="{00000000-0005-0000-0000-0000E06A0000}"/>
    <cellStyle name="Migliaia 61 2 2 2" xfId="4869" xr:uid="{00000000-0005-0000-0000-0000E16A0000}"/>
    <cellStyle name="Migliaia 61 2 2 2 2" xfId="15203" xr:uid="{00000000-0005-0000-0000-0000E26A0000}"/>
    <cellStyle name="Migliaia 61 2 2 3" xfId="12405" xr:uid="{00000000-0005-0000-0000-0000E36A0000}"/>
    <cellStyle name="Migliaia 61 2 2 3 2" xfId="15856" xr:uid="{00000000-0005-0000-0000-0000E46A0000}"/>
    <cellStyle name="Migliaia 61 2 2 3 2 2" xfId="21202" xr:uid="{00000000-0005-0000-0000-0000E56A0000}"/>
    <cellStyle name="Migliaia 61 2 2 3 2 3" xfId="26504" xr:uid="{00000000-0005-0000-0000-0000E66A0000}"/>
    <cellStyle name="Migliaia 61 2 2 3 3" xfId="18551" xr:uid="{00000000-0005-0000-0000-0000E76A0000}"/>
    <cellStyle name="Migliaia 61 2 2 3 4" xfId="23853" xr:uid="{00000000-0005-0000-0000-0000E86A0000}"/>
    <cellStyle name="Migliaia 61 2 2 4" xfId="15202" xr:uid="{00000000-0005-0000-0000-0000E96A0000}"/>
    <cellStyle name="Migliaia 61 2 3" xfId="4870" xr:uid="{00000000-0005-0000-0000-0000EA6A0000}"/>
    <cellStyle name="Migliaia 61 2 3 2" xfId="12406" xr:uid="{00000000-0005-0000-0000-0000EB6A0000}"/>
    <cellStyle name="Migliaia 61 2 3 2 2" xfId="15857" xr:uid="{00000000-0005-0000-0000-0000EC6A0000}"/>
    <cellStyle name="Migliaia 61 2 3 2 2 2" xfId="21203" xr:uid="{00000000-0005-0000-0000-0000ED6A0000}"/>
    <cellStyle name="Migliaia 61 2 3 2 2 3" xfId="26505" xr:uid="{00000000-0005-0000-0000-0000EE6A0000}"/>
    <cellStyle name="Migliaia 61 2 3 2 3" xfId="18552" xr:uid="{00000000-0005-0000-0000-0000EF6A0000}"/>
    <cellStyle name="Migliaia 61 2 3 2 4" xfId="23854" xr:uid="{00000000-0005-0000-0000-0000F06A0000}"/>
    <cellStyle name="Migliaia 61 2 3 3" xfId="15204" xr:uid="{00000000-0005-0000-0000-0000F16A0000}"/>
    <cellStyle name="Migliaia 61 2 4" xfId="4871" xr:uid="{00000000-0005-0000-0000-0000F26A0000}"/>
    <cellStyle name="Migliaia 61 2 4 2" xfId="15205" xr:uid="{00000000-0005-0000-0000-0000F36A0000}"/>
    <cellStyle name="Migliaia 61 2 5" xfId="4872" xr:uid="{00000000-0005-0000-0000-0000F46A0000}"/>
    <cellStyle name="Migliaia 61 2 5 2" xfId="15206" xr:uid="{00000000-0005-0000-0000-0000F56A0000}"/>
    <cellStyle name="Migliaia 61 2 6" xfId="4873" xr:uid="{00000000-0005-0000-0000-0000F66A0000}"/>
    <cellStyle name="Migliaia 61 2 6 2" xfId="15207" xr:uid="{00000000-0005-0000-0000-0000F76A0000}"/>
    <cellStyle name="Migliaia 61 2 7" xfId="15201" xr:uid="{00000000-0005-0000-0000-0000F86A0000}"/>
    <cellStyle name="Migliaia 61 2 8" xfId="4867" xr:uid="{00000000-0005-0000-0000-0000F96A0000}"/>
    <cellStyle name="Migliaia 61 3" xfId="4874" xr:uid="{00000000-0005-0000-0000-0000FA6A0000}"/>
    <cellStyle name="Migliaia 61 3 2" xfId="4875" xr:uid="{00000000-0005-0000-0000-0000FB6A0000}"/>
    <cellStyle name="Migliaia 61 3 2 2" xfId="4876" xr:uid="{00000000-0005-0000-0000-0000FC6A0000}"/>
    <cellStyle name="Migliaia 61 3 2 2 2" xfId="4877" xr:uid="{00000000-0005-0000-0000-0000FD6A0000}"/>
    <cellStyle name="Migliaia 61 3 2 2 2 2" xfId="15211" xr:uid="{00000000-0005-0000-0000-0000FE6A0000}"/>
    <cellStyle name="Migliaia 61 3 2 2 3" xfId="15210" xr:uid="{00000000-0005-0000-0000-0000FF6A0000}"/>
    <cellStyle name="Migliaia 61 3 2 3" xfId="4878" xr:uid="{00000000-0005-0000-0000-0000006B0000}"/>
    <cellStyle name="Migliaia 61 3 2 3 2" xfId="15212" xr:uid="{00000000-0005-0000-0000-0000016B0000}"/>
    <cellStyle name="Migliaia 61 3 2 4" xfId="4879" xr:uid="{00000000-0005-0000-0000-0000026B0000}"/>
    <cellStyle name="Migliaia 61 3 2 4 2" xfId="15213" xr:uid="{00000000-0005-0000-0000-0000036B0000}"/>
    <cellStyle name="Migliaia 61 3 2 5" xfId="4880" xr:uid="{00000000-0005-0000-0000-0000046B0000}"/>
    <cellStyle name="Migliaia 61 3 2 5 2" xfId="15214" xr:uid="{00000000-0005-0000-0000-0000056B0000}"/>
    <cellStyle name="Migliaia 61 3 2 6" xfId="4881" xr:uid="{00000000-0005-0000-0000-0000066B0000}"/>
    <cellStyle name="Migliaia 61 3 2 6 2" xfId="15215" xr:uid="{00000000-0005-0000-0000-0000076B0000}"/>
    <cellStyle name="Migliaia 61 3 2 7" xfId="15209" xr:uid="{00000000-0005-0000-0000-0000086B0000}"/>
    <cellStyle name="Migliaia 61 3 3" xfId="4882" xr:uid="{00000000-0005-0000-0000-0000096B0000}"/>
    <cellStyle name="Migliaia 61 3 3 2" xfId="4883" xr:uid="{00000000-0005-0000-0000-00000A6B0000}"/>
    <cellStyle name="Migliaia 61 3 3 2 2" xfId="15217" xr:uid="{00000000-0005-0000-0000-00000B6B0000}"/>
    <cellStyle name="Migliaia 61 3 3 3" xfId="4884" xr:uid="{00000000-0005-0000-0000-00000C6B0000}"/>
    <cellStyle name="Migliaia 61 3 3 3 2" xfId="15218" xr:uid="{00000000-0005-0000-0000-00000D6B0000}"/>
    <cellStyle name="Migliaia 61 3 3 4" xfId="4885" xr:uid="{00000000-0005-0000-0000-00000E6B0000}"/>
    <cellStyle name="Migliaia 61 3 3 4 2" xfId="15219" xr:uid="{00000000-0005-0000-0000-00000F6B0000}"/>
    <cellStyle name="Migliaia 61 3 3 5" xfId="4886" xr:uid="{00000000-0005-0000-0000-0000106B0000}"/>
    <cellStyle name="Migliaia 61 3 3 5 2" xfId="15220" xr:uid="{00000000-0005-0000-0000-0000116B0000}"/>
    <cellStyle name="Migliaia 61 3 3 6" xfId="15216" xr:uid="{00000000-0005-0000-0000-0000126B0000}"/>
    <cellStyle name="Migliaia 61 3 4" xfId="4887" xr:uid="{00000000-0005-0000-0000-0000136B0000}"/>
    <cellStyle name="Migliaia 61 3 4 2" xfId="12407" xr:uid="{00000000-0005-0000-0000-0000146B0000}"/>
    <cellStyle name="Migliaia 61 3 4 3" xfId="12408" xr:uid="{00000000-0005-0000-0000-0000156B0000}"/>
    <cellStyle name="Migliaia 61 3 4 3 2" xfId="15858" xr:uid="{00000000-0005-0000-0000-0000166B0000}"/>
    <cellStyle name="Migliaia 61 3 4 3 2 2" xfId="21204" xr:uid="{00000000-0005-0000-0000-0000176B0000}"/>
    <cellStyle name="Migliaia 61 3 4 3 2 3" xfId="26506" xr:uid="{00000000-0005-0000-0000-0000186B0000}"/>
    <cellStyle name="Migliaia 61 3 4 3 3" xfId="18553" xr:uid="{00000000-0005-0000-0000-0000196B0000}"/>
    <cellStyle name="Migliaia 61 3 4 3 4" xfId="23855" xr:uid="{00000000-0005-0000-0000-00001A6B0000}"/>
    <cellStyle name="Migliaia 61 3 4 4" xfId="15221" xr:uid="{00000000-0005-0000-0000-00001B6B0000}"/>
    <cellStyle name="Migliaia 61 3 5" xfId="4888" xr:uid="{00000000-0005-0000-0000-00001C6B0000}"/>
    <cellStyle name="Migliaia 61 3 5 2" xfId="12409" xr:uid="{00000000-0005-0000-0000-00001D6B0000}"/>
    <cellStyle name="Migliaia 61 3 5 2 2" xfId="15859" xr:uid="{00000000-0005-0000-0000-00001E6B0000}"/>
    <cellStyle name="Migliaia 61 3 5 2 2 2" xfId="21205" xr:uid="{00000000-0005-0000-0000-00001F6B0000}"/>
    <cellStyle name="Migliaia 61 3 5 2 2 3" xfId="26507" xr:uid="{00000000-0005-0000-0000-0000206B0000}"/>
    <cellStyle name="Migliaia 61 3 5 2 3" xfId="18554" xr:uid="{00000000-0005-0000-0000-0000216B0000}"/>
    <cellStyle name="Migliaia 61 3 5 2 4" xfId="23856" xr:uid="{00000000-0005-0000-0000-0000226B0000}"/>
    <cellStyle name="Migliaia 61 3 5 3" xfId="15222" xr:uid="{00000000-0005-0000-0000-0000236B0000}"/>
    <cellStyle name="Migliaia 61 3 6" xfId="4889" xr:uid="{00000000-0005-0000-0000-0000246B0000}"/>
    <cellStyle name="Migliaia 61 3 6 2" xfId="15223" xr:uid="{00000000-0005-0000-0000-0000256B0000}"/>
    <cellStyle name="Migliaia 61 3 7" xfId="4890" xr:uid="{00000000-0005-0000-0000-0000266B0000}"/>
    <cellStyle name="Migliaia 61 3 7 2" xfId="15224" xr:uid="{00000000-0005-0000-0000-0000276B0000}"/>
    <cellStyle name="Migliaia 61 3 8" xfId="4891" xr:uid="{00000000-0005-0000-0000-0000286B0000}"/>
    <cellStyle name="Migliaia 61 3 8 2" xfId="15225" xr:uid="{00000000-0005-0000-0000-0000296B0000}"/>
    <cellStyle name="Migliaia 61 3 9" xfId="15208" xr:uid="{00000000-0005-0000-0000-00002A6B0000}"/>
    <cellStyle name="Migliaia 61 4" xfId="4892" xr:uid="{00000000-0005-0000-0000-00002B6B0000}"/>
    <cellStyle name="Migliaia 61 4 2" xfId="4893" xr:uid="{00000000-0005-0000-0000-00002C6B0000}"/>
    <cellStyle name="Migliaia 61 4 2 2" xfId="4894" xr:uid="{00000000-0005-0000-0000-00002D6B0000}"/>
    <cellStyle name="Migliaia 61 4 2 2 2" xfId="15228" xr:uid="{00000000-0005-0000-0000-00002E6B0000}"/>
    <cellStyle name="Migliaia 61 4 2 3" xfId="4895" xr:uid="{00000000-0005-0000-0000-00002F6B0000}"/>
    <cellStyle name="Migliaia 61 4 2 3 2" xfId="15229" xr:uid="{00000000-0005-0000-0000-0000306B0000}"/>
    <cellStyle name="Migliaia 61 4 2 4" xfId="15227" xr:uid="{00000000-0005-0000-0000-0000316B0000}"/>
    <cellStyle name="Migliaia 61 4 3" xfId="4896" xr:uid="{00000000-0005-0000-0000-0000326B0000}"/>
    <cellStyle name="Migliaia 61 4 3 2" xfId="15230" xr:uid="{00000000-0005-0000-0000-0000336B0000}"/>
    <cellStyle name="Migliaia 61 4 4" xfId="4897" xr:uid="{00000000-0005-0000-0000-0000346B0000}"/>
    <cellStyle name="Migliaia 61 4 4 2" xfId="15231" xr:uid="{00000000-0005-0000-0000-0000356B0000}"/>
    <cellStyle name="Migliaia 61 4 5" xfId="4898" xr:uid="{00000000-0005-0000-0000-0000366B0000}"/>
    <cellStyle name="Migliaia 61 4 5 2" xfId="15232" xr:uid="{00000000-0005-0000-0000-0000376B0000}"/>
    <cellStyle name="Migliaia 61 4 6" xfId="4899" xr:uid="{00000000-0005-0000-0000-0000386B0000}"/>
    <cellStyle name="Migliaia 61 4 6 2" xfId="15233" xr:uid="{00000000-0005-0000-0000-0000396B0000}"/>
    <cellStyle name="Migliaia 61 4 7" xfId="4900" xr:uid="{00000000-0005-0000-0000-00003A6B0000}"/>
    <cellStyle name="Migliaia 61 4 7 2" xfId="15234" xr:uid="{00000000-0005-0000-0000-00003B6B0000}"/>
    <cellStyle name="Migliaia 61 4 8" xfId="15226" xr:uid="{00000000-0005-0000-0000-00003C6B0000}"/>
    <cellStyle name="Migliaia 61 5" xfId="4901" xr:uid="{00000000-0005-0000-0000-00003D6B0000}"/>
    <cellStyle name="Migliaia 61 5 2" xfId="4902" xr:uid="{00000000-0005-0000-0000-00003E6B0000}"/>
    <cellStyle name="Migliaia 61 5 2 2" xfId="15236" xr:uid="{00000000-0005-0000-0000-00003F6B0000}"/>
    <cellStyle name="Migliaia 61 5 3" xfId="4903" xr:uid="{00000000-0005-0000-0000-0000406B0000}"/>
    <cellStyle name="Migliaia 61 5 3 2" xfId="15237" xr:uid="{00000000-0005-0000-0000-0000416B0000}"/>
    <cellStyle name="Migliaia 61 5 4" xfId="4904" xr:uid="{00000000-0005-0000-0000-0000426B0000}"/>
    <cellStyle name="Migliaia 61 5 4 2" xfId="15238" xr:uid="{00000000-0005-0000-0000-0000436B0000}"/>
    <cellStyle name="Migliaia 61 5 5" xfId="4905" xr:uid="{00000000-0005-0000-0000-0000446B0000}"/>
    <cellStyle name="Migliaia 61 5 5 2" xfId="15239" xr:uid="{00000000-0005-0000-0000-0000456B0000}"/>
    <cellStyle name="Migliaia 61 5 6" xfId="4906" xr:uid="{00000000-0005-0000-0000-0000466B0000}"/>
    <cellStyle name="Migliaia 61 5 6 2" xfId="15240" xr:uid="{00000000-0005-0000-0000-0000476B0000}"/>
    <cellStyle name="Migliaia 61 5 7" xfId="15235" xr:uid="{00000000-0005-0000-0000-0000486B0000}"/>
    <cellStyle name="Migliaia 61 6" xfId="4907" xr:uid="{00000000-0005-0000-0000-0000496B0000}"/>
    <cellStyle name="Migliaia 61 6 2" xfId="12410" xr:uid="{00000000-0005-0000-0000-00004A6B0000}"/>
    <cellStyle name="Migliaia 61 6 3" xfId="12411" xr:uid="{00000000-0005-0000-0000-00004B6B0000}"/>
    <cellStyle name="Migliaia 61 6 3 2" xfId="15860" xr:uid="{00000000-0005-0000-0000-00004C6B0000}"/>
    <cellStyle name="Migliaia 61 6 3 2 2" xfId="21206" xr:uid="{00000000-0005-0000-0000-00004D6B0000}"/>
    <cellStyle name="Migliaia 61 6 3 2 3" xfId="26508" xr:uid="{00000000-0005-0000-0000-00004E6B0000}"/>
    <cellStyle name="Migliaia 61 6 3 3" xfId="18555" xr:uid="{00000000-0005-0000-0000-00004F6B0000}"/>
    <cellStyle name="Migliaia 61 6 3 4" xfId="23857" xr:uid="{00000000-0005-0000-0000-0000506B0000}"/>
    <cellStyle name="Migliaia 61 6 4" xfId="15241" xr:uid="{00000000-0005-0000-0000-0000516B0000}"/>
    <cellStyle name="Migliaia 61 7" xfId="4908" xr:uid="{00000000-0005-0000-0000-0000526B0000}"/>
    <cellStyle name="Migliaia 61 7 2" xfId="12412" xr:uid="{00000000-0005-0000-0000-0000536B0000}"/>
    <cellStyle name="Migliaia 61 7 2 2" xfId="15861" xr:uid="{00000000-0005-0000-0000-0000546B0000}"/>
    <cellStyle name="Migliaia 61 7 2 2 2" xfId="21207" xr:uid="{00000000-0005-0000-0000-0000556B0000}"/>
    <cellStyle name="Migliaia 61 7 2 2 3" xfId="26509" xr:uid="{00000000-0005-0000-0000-0000566B0000}"/>
    <cellStyle name="Migliaia 61 7 2 3" xfId="18556" xr:uid="{00000000-0005-0000-0000-0000576B0000}"/>
    <cellStyle name="Migliaia 61 7 2 4" xfId="23858" xr:uid="{00000000-0005-0000-0000-0000586B0000}"/>
    <cellStyle name="Migliaia 61 7 3" xfId="15242" xr:uid="{00000000-0005-0000-0000-0000596B0000}"/>
    <cellStyle name="Migliaia 61 8" xfId="4909" xr:uid="{00000000-0005-0000-0000-00005A6B0000}"/>
    <cellStyle name="Migliaia 61 8 2" xfId="12413" xr:uid="{00000000-0005-0000-0000-00005B6B0000}"/>
    <cellStyle name="Migliaia 61 8 2 2" xfId="15862" xr:uid="{00000000-0005-0000-0000-00005C6B0000}"/>
    <cellStyle name="Migliaia 61 8 2 2 2" xfId="21208" xr:uid="{00000000-0005-0000-0000-00005D6B0000}"/>
    <cellStyle name="Migliaia 61 8 2 2 3" xfId="26510" xr:uid="{00000000-0005-0000-0000-00005E6B0000}"/>
    <cellStyle name="Migliaia 61 8 2 3" xfId="18557" xr:uid="{00000000-0005-0000-0000-00005F6B0000}"/>
    <cellStyle name="Migliaia 61 8 2 4" xfId="23859" xr:uid="{00000000-0005-0000-0000-0000606B0000}"/>
    <cellStyle name="Migliaia 61 8 3" xfId="15243" xr:uid="{00000000-0005-0000-0000-0000616B0000}"/>
    <cellStyle name="Migliaia 61 9" xfId="4910" xr:uid="{00000000-0005-0000-0000-0000626B0000}"/>
    <cellStyle name="Migliaia 61 9 2" xfId="15244" xr:uid="{00000000-0005-0000-0000-0000636B0000}"/>
    <cellStyle name="Migliaia 7" xfId="363" xr:uid="{00000000-0005-0000-0000-0000646B0000}"/>
    <cellStyle name="Migliaia 7 10" xfId="15245" xr:uid="{00000000-0005-0000-0000-0000656B0000}"/>
    <cellStyle name="Migliaia 7 11" xfId="4911" xr:uid="{00000000-0005-0000-0000-0000666B0000}"/>
    <cellStyle name="Migliaia 7 2" xfId="364" xr:uid="{00000000-0005-0000-0000-0000676B0000}"/>
    <cellStyle name="Migliaia 7 2 2" xfId="4913" xr:uid="{00000000-0005-0000-0000-0000686B0000}"/>
    <cellStyle name="Migliaia 7 2 2 2" xfId="4914" xr:uid="{00000000-0005-0000-0000-0000696B0000}"/>
    <cellStyle name="Migliaia 7 2 2 2 2" xfId="15248" xr:uid="{00000000-0005-0000-0000-00006A6B0000}"/>
    <cellStyle name="Migliaia 7 2 2 3" xfId="12414" xr:uid="{00000000-0005-0000-0000-00006B6B0000}"/>
    <cellStyle name="Migliaia 7 2 2 3 2" xfId="15863" xr:uid="{00000000-0005-0000-0000-00006C6B0000}"/>
    <cellStyle name="Migliaia 7 2 2 3 2 2" xfId="21209" xr:uid="{00000000-0005-0000-0000-00006D6B0000}"/>
    <cellStyle name="Migliaia 7 2 2 3 2 3" xfId="26511" xr:uid="{00000000-0005-0000-0000-00006E6B0000}"/>
    <cellStyle name="Migliaia 7 2 2 3 3" xfId="18558" xr:uid="{00000000-0005-0000-0000-00006F6B0000}"/>
    <cellStyle name="Migliaia 7 2 2 3 4" xfId="23860" xr:uid="{00000000-0005-0000-0000-0000706B0000}"/>
    <cellStyle name="Migliaia 7 2 2 4" xfId="15247" xr:uid="{00000000-0005-0000-0000-0000716B0000}"/>
    <cellStyle name="Migliaia 7 2 3" xfId="4915" xr:uid="{00000000-0005-0000-0000-0000726B0000}"/>
    <cellStyle name="Migliaia 7 2 3 2" xfId="12415" xr:uid="{00000000-0005-0000-0000-0000736B0000}"/>
    <cellStyle name="Migliaia 7 2 3 2 2" xfId="15864" xr:uid="{00000000-0005-0000-0000-0000746B0000}"/>
    <cellStyle name="Migliaia 7 2 3 2 2 2" xfId="21210" xr:uid="{00000000-0005-0000-0000-0000756B0000}"/>
    <cellStyle name="Migliaia 7 2 3 2 2 3" xfId="26512" xr:uid="{00000000-0005-0000-0000-0000766B0000}"/>
    <cellStyle name="Migliaia 7 2 3 2 3" xfId="18559" xr:uid="{00000000-0005-0000-0000-0000776B0000}"/>
    <cellStyle name="Migliaia 7 2 3 2 4" xfId="23861" xr:uid="{00000000-0005-0000-0000-0000786B0000}"/>
    <cellStyle name="Migliaia 7 2 3 3" xfId="15249" xr:uid="{00000000-0005-0000-0000-0000796B0000}"/>
    <cellStyle name="Migliaia 7 2 4" xfId="4916" xr:uid="{00000000-0005-0000-0000-00007A6B0000}"/>
    <cellStyle name="Migliaia 7 2 4 2" xfId="15250" xr:uid="{00000000-0005-0000-0000-00007B6B0000}"/>
    <cellStyle name="Migliaia 7 2 5" xfId="4917" xr:uid="{00000000-0005-0000-0000-00007C6B0000}"/>
    <cellStyle name="Migliaia 7 2 5 2" xfId="15251" xr:uid="{00000000-0005-0000-0000-00007D6B0000}"/>
    <cellStyle name="Migliaia 7 2 6" xfId="4918" xr:uid="{00000000-0005-0000-0000-00007E6B0000}"/>
    <cellStyle name="Migliaia 7 2 6 2" xfId="15252" xr:uid="{00000000-0005-0000-0000-00007F6B0000}"/>
    <cellStyle name="Migliaia 7 2 7" xfId="15246" xr:uid="{00000000-0005-0000-0000-0000806B0000}"/>
    <cellStyle name="Migliaia 7 2 8" xfId="4912" xr:uid="{00000000-0005-0000-0000-0000816B0000}"/>
    <cellStyle name="Migliaia 7 3" xfId="4919" xr:uid="{00000000-0005-0000-0000-0000826B0000}"/>
    <cellStyle name="Migliaia 7 3 2" xfId="4920" xr:uid="{00000000-0005-0000-0000-0000836B0000}"/>
    <cellStyle name="Migliaia 7 3 2 2" xfId="4921" xr:uid="{00000000-0005-0000-0000-0000846B0000}"/>
    <cellStyle name="Migliaia 7 3 2 2 2" xfId="4922" xr:uid="{00000000-0005-0000-0000-0000856B0000}"/>
    <cellStyle name="Migliaia 7 3 2 2 2 2" xfId="15256" xr:uid="{00000000-0005-0000-0000-0000866B0000}"/>
    <cellStyle name="Migliaia 7 3 2 2 3" xfId="15255" xr:uid="{00000000-0005-0000-0000-0000876B0000}"/>
    <cellStyle name="Migliaia 7 3 2 3" xfId="4923" xr:uid="{00000000-0005-0000-0000-0000886B0000}"/>
    <cellStyle name="Migliaia 7 3 2 3 2" xfId="15257" xr:uid="{00000000-0005-0000-0000-0000896B0000}"/>
    <cellStyle name="Migliaia 7 3 2 4" xfId="4924" xr:uid="{00000000-0005-0000-0000-00008A6B0000}"/>
    <cellStyle name="Migliaia 7 3 2 4 2" xfId="15258" xr:uid="{00000000-0005-0000-0000-00008B6B0000}"/>
    <cellStyle name="Migliaia 7 3 2 5" xfId="4925" xr:uid="{00000000-0005-0000-0000-00008C6B0000}"/>
    <cellStyle name="Migliaia 7 3 2 5 2" xfId="15259" xr:uid="{00000000-0005-0000-0000-00008D6B0000}"/>
    <cellStyle name="Migliaia 7 3 2 6" xfId="4926" xr:uid="{00000000-0005-0000-0000-00008E6B0000}"/>
    <cellStyle name="Migliaia 7 3 2 6 2" xfId="15260" xr:uid="{00000000-0005-0000-0000-00008F6B0000}"/>
    <cellStyle name="Migliaia 7 3 2 7" xfId="15254" xr:uid="{00000000-0005-0000-0000-0000906B0000}"/>
    <cellStyle name="Migliaia 7 3 3" xfId="4927" xr:uid="{00000000-0005-0000-0000-0000916B0000}"/>
    <cellStyle name="Migliaia 7 3 3 2" xfId="4928" xr:uid="{00000000-0005-0000-0000-0000926B0000}"/>
    <cellStyle name="Migliaia 7 3 3 2 2" xfId="15262" xr:uid="{00000000-0005-0000-0000-0000936B0000}"/>
    <cellStyle name="Migliaia 7 3 3 3" xfId="4929" xr:uid="{00000000-0005-0000-0000-0000946B0000}"/>
    <cellStyle name="Migliaia 7 3 3 3 2" xfId="15263" xr:uid="{00000000-0005-0000-0000-0000956B0000}"/>
    <cellStyle name="Migliaia 7 3 3 4" xfId="4930" xr:uid="{00000000-0005-0000-0000-0000966B0000}"/>
    <cellStyle name="Migliaia 7 3 3 4 2" xfId="15264" xr:uid="{00000000-0005-0000-0000-0000976B0000}"/>
    <cellStyle name="Migliaia 7 3 3 5" xfId="4931" xr:uid="{00000000-0005-0000-0000-0000986B0000}"/>
    <cellStyle name="Migliaia 7 3 3 5 2" xfId="15265" xr:uid="{00000000-0005-0000-0000-0000996B0000}"/>
    <cellStyle name="Migliaia 7 3 3 6" xfId="15261" xr:uid="{00000000-0005-0000-0000-00009A6B0000}"/>
    <cellStyle name="Migliaia 7 3 4" xfId="4932" xr:uid="{00000000-0005-0000-0000-00009B6B0000}"/>
    <cellStyle name="Migliaia 7 3 4 2" xfId="12416" xr:uid="{00000000-0005-0000-0000-00009C6B0000}"/>
    <cellStyle name="Migliaia 7 3 4 3" xfId="12417" xr:uid="{00000000-0005-0000-0000-00009D6B0000}"/>
    <cellStyle name="Migliaia 7 3 4 3 2" xfId="15865" xr:uid="{00000000-0005-0000-0000-00009E6B0000}"/>
    <cellStyle name="Migliaia 7 3 4 3 2 2" xfId="21211" xr:uid="{00000000-0005-0000-0000-00009F6B0000}"/>
    <cellStyle name="Migliaia 7 3 4 3 2 3" xfId="26513" xr:uid="{00000000-0005-0000-0000-0000A06B0000}"/>
    <cellStyle name="Migliaia 7 3 4 3 3" xfId="18560" xr:uid="{00000000-0005-0000-0000-0000A16B0000}"/>
    <cellStyle name="Migliaia 7 3 4 3 4" xfId="23862" xr:uid="{00000000-0005-0000-0000-0000A26B0000}"/>
    <cellStyle name="Migliaia 7 3 4 4" xfId="15266" xr:uid="{00000000-0005-0000-0000-0000A36B0000}"/>
    <cellStyle name="Migliaia 7 3 5" xfId="4933" xr:uid="{00000000-0005-0000-0000-0000A46B0000}"/>
    <cellStyle name="Migliaia 7 3 5 2" xfId="12418" xr:uid="{00000000-0005-0000-0000-0000A56B0000}"/>
    <cellStyle name="Migliaia 7 3 5 2 2" xfId="15866" xr:uid="{00000000-0005-0000-0000-0000A66B0000}"/>
    <cellStyle name="Migliaia 7 3 5 2 2 2" xfId="21212" xr:uid="{00000000-0005-0000-0000-0000A76B0000}"/>
    <cellStyle name="Migliaia 7 3 5 2 2 3" xfId="26514" xr:uid="{00000000-0005-0000-0000-0000A86B0000}"/>
    <cellStyle name="Migliaia 7 3 5 2 3" xfId="18561" xr:uid="{00000000-0005-0000-0000-0000A96B0000}"/>
    <cellStyle name="Migliaia 7 3 5 2 4" xfId="23863" xr:uid="{00000000-0005-0000-0000-0000AA6B0000}"/>
    <cellStyle name="Migliaia 7 3 5 3" xfId="15267" xr:uid="{00000000-0005-0000-0000-0000AB6B0000}"/>
    <cellStyle name="Migliaia 7 3 6" xfId="4934" xr:uid="{00000000-0005-0000-0000-0000AC6B0000}"/>
    <cellStyle name="Migliaia 7 3 6 2" xfId="15268" xr:uid="{00000000-0005-0000-0000-0000AD6B0000}"/>
    <cellStyle name="Migliaia 7 3 7" xfId="4935" xr:uid="{00000000-0005-0000-0000-0000AE6B0000}"/>
    <cellStyle name="Migliaia 7 3 7 2" xfId="15269" xr:uid="{00000000-0005-0000-0000-0000AF6B0000}"/>
    <cellStyle name="Migliaia 7 3 8" xfId="4936" xr:uid="{00000000-0005-0000-0000-0000B06B0000}"/>
    <cellStyle name="Migliaia 7 3 8 2" xfId="15270" xr:uid="{00000000-0005-0000-0000-0000B16B0000}"/>
    <cellStyle name="Migliaia 7 3 9" xfId="15253" xr:uid="{00000000-0005-0000-0000-0000B26B0000}"/>
    <cellStyle name="Migliaia 7 4" xfId="4937" xr:uid="{00000000-0005-0000-0000-0000B36B0000}"/>
    <cellStyle name="Migliaia 7 4 2" xfId="4938" xr:uid="{00000000-0005-0000-0000-0000B46B0000}"/>
    <cellStyle name="Migliaia 7 4 2 2" xfId="4939" xr:uid="{00000000-0005-0000-0000-0000B56B0000}"/>
    <cellStyle name="Migliaia 7 4 2 2 2" xfId="15273" xr:uid="{00000000-0005-0000-0000-0000B66B0000}"/>
    <cellStyle name="Migliaia 7 4 2 3" xfId="4940" xr:uid="{00000000-0005-0000-0000-0000B76B0000}"/>
    <cellStyle name="Migliaia 7 4 2 3 2" xfId="15274" xr:uid="{00000000-0005-0000-0000-0000B86B0000}"/>
    <cellStyle name="Migliaia 7 4 2 4" xfId="15272" xr:uid="{00000000-0005-0000-0000-0000B96B0000}"/>
    <cellStyle name="Migliaia 7 4 3" xfId="4941" xr:uid="{00000000-0005-0000-0000-0000BA6B0000}"/>
    <cellStyle name="Migliaia 7 4 3 2" xfId="15275" xr:uid="{00000000-0005-0000-0000-0000BB6B0000}"/>
    <cellStyle name="Migliaia 7 4 4" xfId="4942" xr:uid="{00000000-0005-0000-0000-0000BC6B0000}"/>
    <cellStyle name="Migliaia 7 4 4 2" xfId="15276" xr:uid="{00000000-0005-0000-0000-0000BD6B0000}"/>
    <cellStyle name="Migliaia 7 4 5" xfId="4943" xr:uid="{00000000-0005-0000-0000-0000BE6B0000}"/>
    <cellStyle name="Migliaia 7 4 5 2" xfId="15277" xr:uid="{00000000-0005-0000-0000-0000BF6B0000}"/>
    <cellStyle name="Migliaia 7 4 6" xfId="4944" xr:uid="{00000000-0005-0000-0000-0000C06B0000}"/>
    <cellStyle name="Migliaia 7 4 6 2" xfId="15278" xr:uid="{00000000-0005-0000-0000-0000C16B0000}"/>
    <cellStyle name="Migliaia 7 4 7" xfId="4945" xr:uid="{00000000-0005-0000-0000-0000C26B0000}"/>
    <cellStyle name="Migliaia 7 4 7 2" xfId="15279" xr:uid="{00000000-0005-0000-0000-0000C36B0000}"/>
    <cellStyle name="Migliaia 7 4 8" xfId="15271" xr:uid="{00000000-0005-0000-0000-0000C46B0000}"/>
    <cellStyle name="Migliaia 7 5" xfId="4946" xr:uid="{00000000-0005-0000-0000-0000C56B0000}"/>
    <cellStyle name="Migliaia 7 5 2" xfId="4947" xr:uid="{00000000-0005-0000-0000-0000C66B0000}"/>
    <cellStyle name="Migliaia 7 5 2 2" xfId="15281" xr:uid="{00000000-0005-0000-0000-0000C76B0000}"/>
    <cellStyle name="Migliaia 7 5 3" xfId="4948" xr:uid="{00000000-0005-0000-0000-0000C86B0000}"/>
    <cellStyle name="Migliaia 7 5 3 2" xfId="15282" xr:uid="{00000000-0005-0000-0000-0000C96B0000}"/>
    <cellStyle name="Migliaia 7 5 4" xfId="4949" xr:uid="{00000000-0005-0000-0000-0000CA6B0000}"/>
    <cellStyle name="Migliaia 7 5 4 2" xfId="15283" xr:uid="{00000000-0005-0000-0000-0000CB6B0000}"/>
    <cellStyle name="Migliaia 7 5 5" xfId="4950" xr:uid="{00000000-0005-0000-0000-0000CC6B0000}"/>
    <cellStyle name="Migliaia 7 5 5 2" xfId="15284" xr:uid="{00000000-0005-0000-0000-0000CD6B0000}"/>
    <cellStyle name="Migliaia 7 5 6" xfId="4951" xr:uid="{00000000-0005-0000-0000-0000CE6B0000}"/>
    <cellStyle name="Migliaia 7 5 6 2" xfId="15285" xr:uid="{00000000-0005-0000-0000-0000CF6B0000}"/>
    <cellStyle name="Migliaia 7 5 7" xfId="15280" xr:uid="{00000000-0005-0000-0000-0000D06B0000}"/>
    <cellStyle name="Migliaia 7 6" xfId="4952" xr:uid="{00000000-0005-0000-0000-0000D16B0000}"/>
    <cellStyle name="Migliaia 7 6 2" xfId="12419" xr:uid="{00000000-0005-0000-0000-0000D26B0000}"/>
    <cellStyle name="Migliaia 7 6 3" xfId="12420" xr:uid="{00000000-0005-0000-0000-0000D36B0000}"/>
    <cellStyle name="Migliaia 7 6 3 2" xfId="15867" xr:uid="{00000000-0005-0000-0000-0000D46B0000}"/>
    <cellStyle name="Migliaia 7 6 3 2 2" xfId="21213" xr:uid="{00000000-0005-0000-0000-0000D56B0000}"/>
    <cellStyle name="Migliaia 7 6 3 2 3" xfId="26515" xr:uid="{00000000-0005-0000-0000-0000D66B0000}"/>
    <cellStyle name="Migliaia 7 6 3 3" xfId="18562" xr:uid="{00000000-0005-0000-0000-0000D76B0000}"/>
    <cellStyle name="Migliaia 7 6 3 4" xfId="23864" xr:uid="{00000000-0005-0000-0000-0000D86B0000}"/>
    <cellStyle name="Migliaia 7 6 4" xfId="15286" xr:uid="{00000000-0005-0000-0000-0000D96B0000}"/>
    <cellStyle name="Migliaia 7 7" xfId="4953" xr:uid="{00000000-0005-0000-0000-0000DA6B0000}"/>
    <cellStyle name="Migliaia 7 7 2" xfId="12421" xr:uid="{00000000-0005-0000-0000-0000DB6B0000}"/>
    <cellStyle name="Migliaia 7 7 2 2" xfId="15868" xr:uid="{00000000-0005-0000-0000-0000DC6B0000}"/>
    <cellStyle name="Migliaia 7 7 2 2 2" xfId="21214" xr:uid="{00000000-0005-0000-0000-0000DD6B0000}"/>
    <cellStyle name="Migliaia 7 7 2 2 3" xfId="26516" xr:uid="{00000000-0005-0000-0000-0000DE6B0000}"/>
    <cellStyle name="Migliaia 7 7 2 3" xfId="18563" xr:uid="{00000000-0005-0000-0000-0000DF6B0000}"/>
    <cellStyle name="Migliaia 7 7 2 4" xfId="23865" xr:uid="{00000000-0005-0000-0000-0000E06B0000}"/>
    <cellStyle name="Migliaia 7 7 3" xfId="15287" xr:uid="{00000000-0005-0000-0000-0000E16B0000}"/>
    <cellStyle name="Migliaia 7 8" xfId="4954" xr:uid="{00000000-0005-0000-0000-0000E26B0000}"/>
    <cellStyle name="Migliaia 7 8 2" xfId="12422" xr:uid="{00000000-0005-0000-0000-0000E36B0000}"/>
    <cellStyle name="Migliaia 7 8 2 2" xfId="15869" xr:uid="{00000000-0005-0000-0000-0000E46B0000}"/>
    <cellStyle name="Migliaia 7 8 2 2 2" xfId="21215" xr:uid="{00000000-0005-0000-0000-0000E56B0000}"/>
    <cellStyle name="Migliaia 7 8 2 2 3" xfId="26517" xr:uid="{00000000-0005-0000-0000-0000E66B0000}"/>
    <cellStyle name="Migliaia 7 8 2 3" xfId="18564" xr:uid="{00000000-0005-0000-0000-0000E76B0000}"/>
    <cellStyle name="Migliaia 7 8 2 4" xfId="23866" xr:uid="{00000000-0005-0000-0000-0000E86B0000}"/>
    <cellStyle name="Migliaia 7 8 3" xfId="15288" xr:uid="{00000000-0005-0000-0000-0000E96B0000}"/>
    <cellStyle name="Migliaia 7 9" xfId="4955" xr:uid="{00000000-0005-0000-0000-0000EA6B0000}"/>
    <cellStyle name="Migliaia 7 9 2" xfId="15289" xr:uid="{00000000-0005-0000-0000-0000EB6B0000}"/>
    <cellStyle name="Migliaia 8" xfId="365" xr:uid="{00000000-0005-0000-0000-0000EC6B0000}"/>
    <cellStyle name="Migliaia 8 10" xfId="15290" xr:uid="{00000000-0005-0000-0000-0000ED6B0000}"/>
    <cellStyle name="Migliaia 8 11" xfId="4956" xr:uid="{00000000-0005-0000-0000-0000EE6B0000}"/>
    <cellStyle name="Migliaia 8 2" xfId="366" xr:uid="{00000000-0005-0000-0000-0000EF6B0000}"/>
    <cellStyle name="Migliaia 8 2 2" xfId="4958" xr:uid="{00000000-0005-0000-0000-0000F06B0000}"/>
    <cellStyle name="Migliaia 8 2 2 2" xfId="4959" xr:uid="{00000000-0005-0000-0000-0000F16B0000}"/>
    <cellStyle name="Migliaia 8 2 2 2 2" xfId="15293" xr:uid="{00000000-0005-0000-0000-0000F26B0000}"/>
    <cellStyle name="Migliaia 8 2 2 3" xfId="12423" xr:uid="{00000000-0005-0000-0000-0000F36B0000}"/>
    <cellStyle name="Migliaia 8 2 2 3 2" xfId="15870" xr:uid="{00000000-0005-0000-0000-0000F46B0000}"/>
    <cellStyle name="Migliaia 8 2 2 3 2 2" xfId="21216" xr:uid="{00000000-0005-0000-0000-0000F56B0000}"/>
    <cellStyle name="Migliaia 8 2 2 3 2 3" xfId="26518" xr:uid="{00000000-0005-0000-0000-0000F66B0000}"/>
    <cellStyle name="Migliaia 8 2 2 3 3" xfId="18565" xr:uid="{00000000-0005-0000-0000-0000F76B0000}"/>
    <cellStyle name="Migliaia 8 2 2 3 4" xfId="23867" xr:uid="{00000000-0005-0000-0000-0000F86B0000}"/>
    <cellStyle name="Migliaia 8 2 2 4" xfId="15292" xr:uid="{00000000-0005-0000-0000-0000F96B0000}"/>
    <cellStyle name="Migliaia 8 2 3" xfId="4960" xr:uid="{00000000-0005-0000-0000-0000FA6B0000}"/>
    <cellStyle name="Migliaia 8 2 3 2" xfId="12424" xr:uid="{00000000-0005-0000-0000-0000FB6B0000}"/>
    <cellStyle name="Migliaia 8 2 3 2 2" xfId="15871" xr:uid="{00000000-0005-0000-0000-0000FC6B0000}"/>
    <cellStyle name="Migliaia 8 2 3 2 2 2" xfId="21217" xr:uid="{00000000-0005-0000-0000-0000FD6B0000}"/>
    <cellStyle name="Migliaia 8 2 3 2 2 3" xfId="26519" xr:uid="{00000000-0005-0000-0000-0000FE6B0000}"/>
    <cellStyle name="Migliaia 8 2 3 2 3" xfId="18566" xr:uid="{00000000-0005-0000-0000-0000FF6B0000}"/>
    <cellStyle name="Migliaia 8 2 3 2 4" xfId="23868" xr:uid="{00000000-0005-0000-0000-0000006C0000}"/>
    <cellStyle name="Migliaia 8 2 3 3" xfId="15294" xr:uid="{00000000-0005-0000-0000-0000016C0000}"/>
    <cellStyle name="Migliaia 8 2 4" xfId="4961" xr:uid="{00000000-0005-0000-0000-0000026C0000}"/>
    <cellStyle name="Migliaia 8 2 4 2" xfId="15295" xr:uid="{00000000-0005-0000-0000-0000036C0000}"/>
    <cellStyle name="Migliaia 8 2 5" xfId="4962" xr:uid="{00000000-0005-0000-0000-0000046C0000}"/>
    <cellStyle name="Migliaia 8 2 5 2" xfId="15296" xr:uid="{00000000-0005-0000-0000-0000056C0000}"/>
    <cellStyle name="Migliaia 8 2 6" xfId="4963" xr:uid="{00000000-0005-0000-0000-0000066C0000}"/>
    <cellStyle name="Migliaia 8 2 6 2" xfId="15297" xr:uid="{00000000-0005-0000-0000-0000076C0000}"/>
    <cellStyle name="Migliaia 8 2 7" xfId="15291" xr:uid="{00000000-0005-0000-0000-0000086C0000}"/>
    <cellStyle name="Migliaia 8 2 8" xfId="4957" xr:uid="{00000000-0005-0000-0000-0000096C0000}"/>
    <cellStyle name="Migliaia 8 3" xfId="4964" xr:uid="{00000000-0005-0000-0000-00000A6C0000}"/>
    <cellStyle name="Migliaia 8 3 2" xfId="4965" xr:uid="{00000000-0005-0000-0000-00000B6C0000}"/>
    <cellStyle name="Migliaia 8 3 2 2" xfId="4966" xr:uid="{00000000-0005-0000-0000-00000C6C0000}"/>
    <cellStyle name="Migliaia 8 3 2 2 2" xfId="4967" xr:uid="{00000000-0005-0000-0000-00000D6C0000}"/>
    <cellStyle name="Migliaia 8 3 2 2 2 2" xfId="15301" xr:uid="{00000000-0005-0000-0000-00000E6C0000}"/>
    <cellStyle name="Migliaia 8 3 2 2 3" xfId="15300" xr:uid="{00000000-0005-0000-0000-00000F6C0000}"/>
    <cellStyle name="Migliaia 8 3 2 3" xfId="4968" xr:uid="{00000000-0005-0000-0000-0000106C0000}"/>
    <cellStyle name="Migliaia 8 3 2 3 2" xfId="15302" xr:uid="{00000000-0005-0000-0000-0000116C0000}"/>
    <cellStyle name="Migliaia 8 3 2 4" xfId="4969" xr:uid="{00000000-0005-0000-0000-0000126C0000}"/>
    <cellStyle name="Migliaia 8 3 2 4 2" xfId="15303" xr:uid="{00000000-0005-0000-0000-0000136C0000}"/>
    <cellStyle name="Migliaia 8 3 2 5" xfId="4970" xr:uid="{00000000-0005-0000-0000-0000146C0000}"/>
    <cellStyle name="Migliaia 8 3 2 5 2" xfId="15304" xr:uid="{00000000-0005-0000-0000-0000156C0000}"/>
    <cellStyle name="Migliaia 8 3 2 6" xfId="4971" xr:uid="{00000000-0005-0000-0000-0000166C0000}"/>
    <cellStyle name="Migliaia 8 3 2 6 2" xfId="15305" xr:uid="{00000000-0005-0000-0000-0000176C0000}"/>
    <cellStyle name="Migliaia 8 3 2 7" xfId="15299" xr:uid="{00000000-0005-0000-0000-0000186C0000}"/>
    <cellStyle name="Migliaia 8 3 3" xfId="4972" xr:uid="{00000000-0005-0000-0000-0000196C0000}"/>
    <cellStyle name="Migliaia 8 3 3 2" xfId="4973" xr:uid="{00000000-0005-0000-0000-00001A6C0000}"/>
    <cellStyle name="Migliaia 8 3 3 2 2" xfId="15307" xr:uid="{00000000-0005-0000-0000-00001B6C0000}"/>
    <cellStyle name="Migliaia 8 3 3 3" xfId="4974" xr:uid="{00000000-0005-0000-0000-00001C6C0000}"/>
    <cellStyle name="Migliaia 8 3 3 3 2" xfId="15308" xr:uid="{00000000-0005-0000-0000-00001D6C0000}"/>
    <cellStyle name="Migliaia 8 3 3 4" xfId="4975" xr:uid="{00000000-0005-0000-0000-00001E6C0000}"/>
    <cellStyle name="Migliaia 8 3 3 4 2" xfId="15309" xr:uid="{00000000-0005-0000-0000-00001F6C0000}"/>
    <cellStyle name="Migliaia 8 3 3 5" xfId="4976" xr:uid="{00000000-0005-0000-0000-0000206C0000}"/>
    <cellStyle name="Migliaia 8 3 3 5 2" xfId="15310" xr:uid="{00000000-0005-0000-0000-0000216C0000}"/>
    <cellStyle name="Migliaia 8 3 3 6" xfId="15306" xr:uid="{00000000-0005-0000-0000-0000226C0000}"/>
    <cellStyle name="Migliaia 8 3 4" xfId="4977" xr:uid="{00000000-0005-0000-0000-0000236C0000}"/>
    <cellStyle name="Migliaia 8 3 4 2" xfId="12425" xr:uid="{00000000-0005-0000-0000-0000246C0000}"/>
    <cellStyle name="Migliaia 8 3 4 3" xfId="12426" xr:uid="{00000000-0005-0000-0000-0000256C0000}"/>
    <cellStyle name="Migliaia 8 3 4 3 2" xfId="15872" xr:uid="{00000000-0005-0000-0000-0000266C0000}"/>
    <cellStyle name="Migliaia 8 3 4 3 2 2" xfId="21218" xr:uid="{00000000-0005-0000-0000-0000276C0000}"/>
    <cellStyle name="Migliaia 8 3 4 3 2 3" xfId="26520" xr:uid="{00000000-0005-0000-0000-0000286C0000}"/>
    <cellStyle name="Migliaia 8 3 4 3 3" xfId="18567" xr:uid="{00000000-0005-0000-0000-0000296C0000}"/>
    <cellStyle name="Migliaia 8 3 4 3 4" xfId="23869" xr:uid="{00000000-0005-0000-0000-00002A6C0000}"/>
    <cellStyle name="Migliaia 8 3 4 4" xfId="15311" xr:uid="{00000000-0005-0000-0000-00002B6C0000}"/>
    <cellStyle name="Migliaia 8 3 5" xfId="4978" xr:uid="{00000000-0005-0000-0000-00002C6C0000}"/>
    <cellStyle name="Migliaia 8 3 5 2" xfId="12427" xr:uid="{00000000-0005-0000-0000-00002D6C0000}"/>
    <cellStyle name="Migliaia 8 3 5 2 2" xfId="15873" xr:uid="{00000000-0005-0000-0000-00002E6C0000}"/>
    <cellStyle name="Migliaia 8 3 5 2 2 2" xfId="21219" xr:uid="{00000000-0005-0000-0000-00002F6C0000}"/>
    <cellStyle name="Migliaia 8 3 5 2 2 3" xfId="26521" xr:uid="{00000000-0005-0000-0000-0000306C0000}"/>
    <cellStyle name="Migliaia 8 3 5 2 3" xfId="18568" xr:uid="{00000000-0005-0000-0000-0000316C0000}"/>
    <cellStyle name="Migliaia 8 3 5 2 4" xfId="23870" xr:uid="{00000000-0005-0000-0000-0000326C0000}"/>
    <cellStyle name="Migliaia 8 3 5 3" xfId="15312" xr:uid="{00000000-0005-0000-0000-0000336C0000}"/>
    <cellStyle name="Migliaia 8 3 6" xfId="4979" xr:uid="{00000000-0005-0000-0000-0000346C0000}"/>
    <cellStyle name="Migliaia 8 3 6 2" xfId="15313" xr:uid="{00000000-0005-0000-0000-0000356C0000}"/>
    <cellStyle name="Migliaia 8 3 7" xfId="4980" xr:uid="{00000000-0005-0000-0000-0000366C0000}"/>
    <cellStyle name="Migliaia 8 3 7 2" xfId="15314" xr:uid="{00000000-0005-0000-0000-0000376C0000}"/>
    <cellStyle name="Migliaia 8 3 8" xfId="4981" xr:uid="{00000000-0005-0000-0000-0000386C0000}"/>
    <cellStyle name="Migliaia 8 3 8 2" xfId="15315" xr:uid="{00000000-0005-0000-0000-0000396C0000}"/>
    <cellStyle name="Migliaia 8 3 9" xfId="15298" xr:uid="{00000000-0005-0000-0000-00003A6C0000}"/>
    <cellStyle name="Migliaia 8 4" xfId="4982" xr:uid="{00000000-0005-0000-0000-00003B6C0000}"/>
    <cellStyle name="Migliaia 8 4 2" xfId="4983" xr:uid="{00000000-0005-0000-0000-00003C6C0000}"/>
    <cellStyle name="Migliaia 8 4 2 2" xfId="4984" xr:uid="{00000000-0005-0000-0000-00003D6C0000}"/>
    <cellStyle name="Migliaia 8 4 2 2 2" xfId="15318" xr:uid="{00000000-0005-0000-0000-00003E6C0000}"/>
    <cellStyle name="Migliaia 8 4 2 3" xfId="4985" xr:uid="{00000000-0005-0000-0000-00003F6C0000}"/>
    <cellStyle name="Migliaia 8 4 2 3 2" xfId="15319" xr:uid="{00000000-0005-0000-0000-0000406C0000}"/>
    <cellStyle name="Migliaia 8 4 2 4" xfId="15317" xr:uid="{00000000-0005-0000-0000-0000416C0000}"/>
    <cellStyle name="Migliaia 8 4 3" xfId="4986" xr:uid="{00000000-0005-0000-0000-0000426C0000}"/>
    <cellStyle name="Migliaia 8 4 3 2" xfId="15320" xr:uid="{00000000-0005-0000-0000-0000436C0000}"/>
    <cellStyle name="Migliaia 8 4 4" xfId="4987" xr:uid="{00000000-0005-0000-0000-0000446C0000}"/>
    <cellStyle name="Migliaia 8 4 4 2" xfId="15321" xr:uid="{00000000-0005-0000-0000-0000456C0000}"/>
    <cellStyle name="Migliaia 8 4 5" xfId="4988" xr:uid="{00000000-0005-0000-0000-0000466C0000}"/>
    <cellStyle name="Migliaia 8 4 5 2" xfId="15322" xr:uid="{00000000-0005-0000-0000-0000476C0000}"/>
    <cellStyle name="Migliaia 8 4 6" xfId="4989" xr:uid="{00000000-0005-0000-0000-0000486C0000}"/>
    <cellStyle name="Migliaia 8 4 6 2" xfId="15323" xr:uid="{00000000-0005-0000-0000-0000496C0000}"/>
    <cellStyle name="Migliaia 8 4 7" xfId="4990" xr:uid="{00000000-0005-0000-0000-00004A6C0000}"/>
    <cellStyle name="Migliaia 8 4 7 2" xfId="15324" xr:uid="{00000000-0005-0000-0000-00004B6C0000}"/>
    <cellStyle name="Migliaia 8 4 8" xfId="15316" xr:uid="{00000000-0005-0000-0000-00004C6C0000}"/>
    <cellStyle name="Migliaia 8 5" xfId="4991" xr:uid="{00000000-0005-0000-0000-00004D6C0000}"/>
    <cellStyle name="Migliaia 8 5 2" xfId="4992" xr:uid="{00000000-0005-0000-0000-00004E6C0000}"/>
    <cellStyle name="Migliaia 8 5 2 2" xfId="15326" xr:uid="{00000000-0005-0000-0000-00004F6C0000}"/>
    <cellStyle name="Migliaia 8 5 3" xfId="4993" xr:uid="{00000000-0005-0000-0000-0000506C0000}"/>
    <cellStyle name="Migliaia 8 5 3 2" xfId="15327" xr:uid="{00000000-0005-0000-0000-0000516C0000}"/>
    <cellStyle name="Migliaia 8 5 4" xfId="4994" xr:uid="{00000000-0005-0000-0000-0000526C0000}"/>
    <cellStyle name="Migliaia 8 5 4 2" xfId="15328" xr:uid="{00000000-0005-0000-0000-0000536C0000}"/>
    <cellStyle name="Migliaia 8 5 5" xfId="4995" xr:uid="{00000000-0005-0000-0000-0000546C0000}"/>
    <cellStyle name="Migliaia 8 5 5 2" xfId="15329" xr:uid="{00000000-0005-0000-0000-0000556C0000}"/>
    <cellStyle name="Migliaia 8 5 6" xfId="4996" xr:uid="{00000000-0005-0000-0000-0000566C0000}"/>
    <cellStyle name="Migliaia 8 5 6 2" xfId="15330" xr:uid="{00000000-0005-0000-0000-0000576C0000}"/>
    <cellStyle name="Migliaia 8 5 7" xfId="15325" xr:uid="{00000000-0005-0000-0000-0000586C0000}"/>
    <cellStyle name="Migliaia 8 6" xfId="4997" xr:uid="{00000000-0005-0000-0000-0000596C0000}"/>
    <cellStyle name="Migliaia 8 6 2" xfId="12428" xr:uid="{00000000-0005-0000-0000-00005A6C0000}"/>
    <cellStyle name="Migliaia 8 6 3" xfId="12429" xr:uid="{00000000-0005-0000-0000-00005B6C0000}"/>
    <cellStyle name="Migliaia 8 6 3 2" xfId="15874" xr:uid="{00000000-0005-0000-0000-00005C6C0000}"/>
    <cellStyle name="Migliaia 8 6 3 2 2" xfId="21220" xr:uid="{00000000-0005-0000-0000-00005D6C0000}"/>
    <cellStyle name="Migliaia 8 6 3 2 3" xfId="26522" xr:uid="{00000000-0005-0000-0000-00005E6C0000}"/>
    <cellStyle name="Migliaia 8 6 3 3" xfId="18569" xr:uid="{00000000-0005-0000-0000-00005F6C0000}"/>
    <cellStyle name="Migliaia 8 6 3 4" xfId="23871" xr:uid="{00000000-0005-0000-0000-0000606C0000}"/>
    <cellStyle name="Migliaia 8 6 4" xfId="15331" xr:uid="{00000000-0005-0000-0000-0000616C0000}"/>
    <cellStyle name="Migliaia 8 7" xfId="4998" xr:uid="{00000000-0005-0000-0000-0000626C0000}"/>
    <cellStyle name="Migliaia 8 7 2" xfId="12430" xr:uid="{00000000-0005-0000-0000-0000636C0000}"/>
    <cellStyle name="Migliaia 8 7 2 2" xfId="15875" xr:uid="{00000000-0005-0000-0000-0000646C0000}"/>
    <cellStyle name="Migliaia 8 7 2 2 2" xfId="21221" xr:uid="{00000000-0005-0000-0000-0000656C0000}"/>
    <cellStyle name="Migliaia 8 7 2 2 3" xfId="26523" xr:uid="{00000000-0005-0000-0000-0000666C0000}"/>
    <cellStyle name="Migliaia 8 7 2 3" xfId="18570" xr:uid="{00000000-0005-0000-0000-0000676C0000}"/>
    <cellStyle name="Migliaia 8 7 2 4" xfId="23872" xr:uid="{00000000-0005-0000-0000-0000686C0000}"/>
    <cellStyle name="Migliaia 8 7 3" xfId="15332" xr:uid="{00000000-0005-0000-0000-0000696C0000}"/>
    <cellStyle name="Migliaia 8 8" xfId="4999" xr:uid="{00000000-0005-0000-0000-00006A6C0000}"/>
    <cellStyle name="Migliaia 8 8 2" xfId="12431" xr:uid="{00000000-0005-0000-0000-00006B6C0000}"/>
    <cellStyle name="Migliaia 8 8 2 2" xfId="15876" xr:uid="{00000000-0005-0000-0000-00006C6C0000}"/>
    <cellStyle name="Migliaia 8 8 2 2 2" xfId="21222" xr:uid="{00000000-0005-0000-0000-00006D6C0000}"/>
    <cellStyle name="Migliaia 8 8 2 2 3" xfId="26524" xr:uid="{00000000-0005-0000-0000-00006E6C0000}"/>
    <cellStyle name="Migliaia 8 8 2 3" xfId="18571" xr:uid="{00000000-0005-0000-0000-00006F6C0000}"/>
    <cellStyle name="Migliaia 8 8 2 4" xfId="23873" xr:uid="{00000000-0005-0000-0000-0000706C0000}"/>
    <cellStyle name="Migliaia 8 8 3" xfId="15333" xr:uid="{00000000-0005-0000-0000-0000716C0000}"/>
    <cellStyle name="Migliaia 8 9" xfId="5000" xr:uid="{00000000-0005-0000-0000-0000726C0000}"/>
    <cellStyle name="Migliaia 8 9 2" xfId="15334" xr:uid="{00000000-0005-0000-0000-0000736C0000}"/>
    <cellStyle name="Migliaia 9" xfId="367" xr:uid="{00000000-0005-0000-0000-0000746C0000}"/>
    <cellStyle name="Migliaia 9 10" xfId="15335" xr:uid="{00000000-0005-0000-0000-0000756C0000}"/>
    <cellStyle name="Migliaia 9 11" xfId="5001" xr:uid="{00000000-0005-0000-0000-0000766C0000}"/>
    <cellStyle name="Migliaia 9 2" xfId="368" xr:uid="{00000000-0005-0000-0000-0000776C0000}"/>
    <cellStyle name="Migliaia 9 2 2" xfId="5003" xr:uid="{00000000-0005-0000-0000-0000786C0000}"/>
    <cellStyle name="Migliaia 9 2 2 2" xfId="5004" xr:uid="{00000000-0005-0000-0000-0000796C0000}"/>
    <cellStyle name="Migliaia 9 2 2 2 2" xfId="15338" xr:uid="{00000000-0005-0000-0000-00007A6C0000}"/>
    <cellStyle name="Migliaia 9 2 2 3" xfId="12432" xr:uid="{00000000-0005-0000-0000-00007B6C0000}"/>
    <cellStyle name="Migliaia 9 2 2 3 2" xfId="15877" xr:uid="{00000000-0005-0000-0000-00007C6C0000}"/>
    <cellStyle name="Migliaia 9 2 2 3 2 2" xfId="21223" xr:uid="{00000000-0005-0000-0000-00007D6C0000}"/>
    <cellStyle name="Migliaia 9 2 2 3 2 3" xfId="26525" xr:uid="{00000000-0005-0000-0000-00007E6C0000}"/>
    <cellStyle name="Migliaia 9 2 2 3 3" xfId="18572" xr:uid="{00000000-0005-0000-0000-00007F6C0000}"/>
    <cellStyle name="Migliaia 9 2 2 3 4" xfId="23874" xr:uid="{00000000-0005-0000-0000-0000806C0000}"/>
    <cellStyle name="Migliaia 9 2 2 4" xfId="15337" xr:uid="{00000000-0005-0000-0000-0000816C0000}"/>
    <cellStyle name="Migliaia 9 2 3" xfId="5005" xr:uid="{00000000-0005-0000-0000-0000826C0000}"/>
    <cellStyle name="Migliaia 9 2 3 2" xfId="12433" xr:uid="{00000000-0005-0000-0000-0000836C0000}"/>
    <cellStyle name="Migliaia 9 2 3 2 2" xfId="15878" xr:uid="{00000000-0005-0000-0000-0000846C0000}"/>
    <cellStyle name="Migliaia 9 2 3 2 2 2" xfId="21224" xr:uid="{00000000-0005-0000-0000-0000856C0000}"/>
    <cellStyle name="Migliaia 9 2 3 2 2 3" xfId="26526" xr:uid="{00000000-0005-0000-0000-0000866C0000}"/>
    <cellStyle name="Migliaia 9 2 3 2 3" xfId="18573" xr:uid="{00000000-0005-0000-0000-0000876C0000}"/>
    <cellStyle name="Migliaia 9 2 3 2 4" xfId="23875" xr:uid="{00000000-0005-0000-0000-0000886C0000}"/>
    <cellStyle name="Migliaia 9 2 3 3" xfId="15339" xr:uid="{00000000-0005-0000-0000-0000896C0000}"/>
    <cellStyle name="Migliaia 9 2 4" xfId="5006" xr:uid="{00000000-0005-0000-0000-00008A6C0000}"/>
    <cellStyle name="Migliaia 9 2 4 2" xfId="15340" xr:uid="{00000000-0005-0000-0000-00008B6C0000}"/>
    <cellStyle name="Migliaia 9 2 5" xfId="5007" xr:uid="{00000000-0005-0000-0000-00008C6C0000}"/>
    <cellStyle name="Migliaia 9 2 5 2" xfId="15341" xr:uid="{00000000-0005-0000-0000-00008D6C0000}"/>
    <cellStyle name="Migliaia 9 2 6" xfId="5008" xr:uid="{00000000-0005-0000-0000-00008E6C0000}"/>
    <cellStyle name="Migliaia 9 2 6 2" xfId="15342" xr:uid="{00000000-0005-0000-0000-00008F6C0000}"/>
    <cellStyle name="Migliaia 9 2 7" xfId="15336" xr:uid="{00000000-0005-0000-0000-0000906C0000}"/>
    <cellStyle name="Migliaia 9 2 8" xfId="5002" xr:uid="{00000000-0005-0000-0000-0000916C0000}"/>
    <cellStyle name="Migliaia 9 3" xfId="5009" xr:uid="{00000000-0005-0000-0000-0000926C0000}"/>
    <cellStyle name="Migliaia 9 3 2" xfId="5010" xr:uid="{00000000-0005-0000-0000-0000936C0000}"/>
    <cellStyle name="Migliaia 9 3 2 2" xfId="5011" xr:uid="{00000000-0005-0000-0000-0000946C0000}"/>
    <cellStyle name="Migliaia 9 3 2 2 2" xfId="5012" xr:uid="{00000000-0005-0000-0000-0000956C0000}"/>
    <cellStyle name="Migliaia 9 3 2 2 2 2" xfId="15346" xr:uid="{00000000-0005-0000-0000-0000966C0000}"/>
    <cellStyle name="Migliaia 9 3 2 2 3" xfId="15345" xr:uid="{00000000-0005-0000-0000-0000976C0000}"/>
    <cellStyle name="Migliaia 9 3 2 3" xfId="5013" xr:uid="{00000000-0005-0000-0000-0000986C0000}"/>
    <cellStyle name="Migliaia 9 3 2 3 2" xfId="15347" xr:uid="{00000000-0005-0000-0000-0000996C0000}"/>
    <cellStyle name="Migliaia 9 3 2 4" xfId="5014" xr:uid="{00000000-0005-0000-0000-00009A6C0000}"/>
    <cellStyle name="Migliaia 9 3 2 4 2" xfId="15348" xr:uid="{00000000-0005-0000-0000-00009B6C0000}"/>
    <cellStyle name="Migliaia 9 3 2 5" xfId="5015" xr:uid="{00000000-0005-0000-0000-00009C6C0000}"/>
    <cellStyle name="Migliaia 9 3 2 5 2" xfId="15349" xr:uid="{00000000-0005-0000-0000-00009D6C0000}"/>
    <cellStyle name="Migliaia 9 3 2 6" xfId="5016" xr:uid="{00000000-0005-0000-0000-00009E6C0000}"/>
    <cellStyle name="Migliaia 9 3 2 6 2" xfId="15350" xr:uid="{00000000-0005-0000-0000-00009F6C0000}"/>
    <cellStyle name="Migliaia 9 3 2 7" xfId="15344" xr:uid="{00000000-0005-0000-0000-0000A06C0000}"/>
    <cellStyle name="Migliaia 9 3 3" xfId="5017" xr:uid="{00000000-0005-0000-0000-0000A16C0000}"/>
    <cellStyle name="Migliaia 9 3 3 2" xfId="5018" xr:uid="{00000000-0005-0000-0000-0000A26C0000}"/>
    <cellStyle name="Migliaia 9 3 3 2 2" xfId="15352" xr:uid="{00000000-0005-0000-0000-0000A36C0000}"/>
    <cellStyle name="Migliaia 9 3 3 3" xfId="5019" xr:uid="{00000000-0005-0000-0000-0000A46C0000}"/>
    <cellStyle name="Migliaia 9 3 3 3 2" xfId="15353" xr:uid="{00000000-0005-0000-0000-0000A56C0000}"/>
    <cellStyle name="Migliaia 9 3 3 4" xfId="5020" xr:uid="{00000000-0005-0000-0000-0000A66C0000}"/>
    <cellStyle name="Migliaia 9 3 3 4 2" xfId="15354" xr:uid="{00000000-0005-0000-0000-0000A76C0000}"/>
    <cellStyle name="Migliaia 9 3 3 5" xfId="5021" xr:uid="{00000000-0005-0000-0000-0000A86C0000}"/>
    <cellStyle name="Migliaia 9 3 3 5 2" xfId="15355" xr:uid="{00000000-0005-0000-0000-0000A96C0000}"/>
    <cellStyle name="Migliaia 9 3 3 6" xfId="15351" xr:uid="{00000000-0005-0000-0000-0000AA6C0000}"/>
    <cellStyle name="Migliaia 9 3 4" xfId="5022" xr:uid="{00000000-0005-0000-0000-0000AB6C0000}"/>
    <cellStyle name="Migliaia 9 3 4 2" xfId="12434" xr:uid="{00000000-0005-0000-0000-0000AC6C0000}"/>
    <cellStyle name="Migliaia 9 3 4 3" xfId="12435" xr:uid="{00000000-0005-0000-0000-0000AD6C0000}"/>
    <cellStyle name="Migliaia 9 3 4 3 2" xfId="15879" xr:uid="{00000000-0005-0000-0000-0000AE6C0000}"/>
    <cellStyle name="Migliaia 9 3 4 3 2 2" xfId="21225" xr:uid="{00000000-0005-0000-0000-0000AF6C0000}"/>
    <cellStyle name="Migliaia 9 3 4 3 2 3" xfId="26527" xr:uid="{00000000-0005-0000-0000-0000B06C0000}"/>
    <cellStyle name="Migliaia 9 3 4 3 3" xfId="18574" xr:uid="{00000000-0005-0000-0000-0000B16C0000}"/>
    <cellStyle name="Migliaia 9 3 4 3 4" xfId="23876" xr:uid="{00000000-0005-0000-0000-0000B26C0000}"/>
    <cellStyle name="Migliaia 9 3 4 4" xfId="15356" xr:uid="{00000000-0005-0000-0000-0000B36C0000}"/>
    <cellStyle name="Migliaia 9 3 5" xfId="5023" xr:uid="{00000000-0005-0000-0000-0000B46C0000}"/>
    <cellStyle name="Migliaia 9 3 5 2" xfId="12436" xr:uid="{00000000-0005-0000-0000-0000B56C0000}"/>
    <cellStyle name="Migliaia 9 3 5 2 2" xfId="15880" xr:uid="{00000000-0005-0000-0000-0000B66C0000}"/>
    <cellStyle name="Migliaia 9 3 5 2 2 2" xfId="21226" xr:uid="{00000000-0005-0000-0000-0000B76C0000}"/>
    <cellStyle name="Migliaia 9 3 5 2 2 3" xfId="26528" xr:uid="{00000000-0005-0000-0000-0000B86C0000}"/>
    <cellStyle name="Migliaia 9 3 5 2 3" xfId="18575" xr:uid="{00000000-0005-0000-0000-0000B96C0000}"/>
    <cellStyle name="Migliaia 9 3 5 2 4" xfId="23877" xr:uid="{00000000-0005-0000-0000-0000BA6C0000}"/>
    <cellStyle name="Migliaia 9 3 5 3" xfId="15357" xr:uid="{00000000-0005-0000-0000-0000BB6C0000}"/>
    <cellStyle name="Migliaia 9 3 6" xfId="5024" xr:uid="{00000000-0005-0000-0000-0000BC6C0000}"/>
    <cellStyle name="Migliaia 9 3 6 2" xfId="15358" xr:uid="{00000000-0005-0000-0000-0000BD6C0000}"/>
    <cellStyle name="Migliaia 9 3 7" xfId="5025" xr:uid="{00000000-0005-0000-0000-0000BE6C0000}"/>
    <cellStyle name="Migliaia 9 3 7 2" xfId="15359" xr:uid="{00000000-0005-0000-0000-0000BF6C0000}"/>
    <cellStyle name="Migliaia 9 3 8" xfId="5026" xr:uid="{00000000-0005-0000-0000-0000C06C0000}"/>
    <cellStyle name="Migliaia 9 3 8 2" xfId="15360" xr:uid="{00000000-0005-0000-0000-0000C16C0000}"/>
    <cellStyle name="Migliaia 9 3 9" xfId="15343" xr:uid="{00000000-0005-0000-0000-0000C26C0000}"/>
    <cellStyle name="Migliaia 9 4" xfId="5027" xr:uid="{00000000-0005-0000-0000-0000C36C0000}"/>
    <cellStyle name="Migliaia 9 4 2" xfId="5028" xr:uid="{00000000-0005-0000-0000-0000C46C0000}"/>
    <cellStyle name="Migliaia 9 4 2 2" xfId="5029" xr:uid="{00000000-0005-0000-0000-0000C56C0000}"/>
    <cellStyle name="Migliaia 9 4 2 2 2" xfId="15363" xr:uid="{00000000-0005-0000-0000-0000C66C0000}"/>
    <cellStyle name="Migliaia 9 4 2 3" xfId="5030" xr:uid="{00000000-0005-0000-0000-0000C76C0000}"/>
    <cellStyle name="Migliaia 9 4 2 3 2" xfId="15364" xr:uid="{00000000-0005-0000-0000-0000C86C0000}"/>
    <cellStyle name="Migliaia 9 4 2 4" xfId="15362" xr:uid="{00000000-0005-0000-0000-0000C96C0000}"/>
    <cellStyle name="Migliaia 9 4 3" xfId="5031" xr:uid="{00000000-0005-0000-0000-0000CA6C0000}"/>
    <cellStyle name="Migliaia 9 4 3 2" xfId="15365" xr:uid="{00000000-0005-0000-0000-0000CB6C0000}"/>
    <cellStyle name="Migliaia 9 4 4" xfId="5032" xr:uid="{00000000-0005-0000-0000-0000CC6C0000}"/>
    <cellStyle name="Migliaia 9 4 4 2" xfId="15366" xr:uid="{00000000-0005-0000-0000-0000CD6C0000}"/>
    <cellStyle name="Migliaia 9 4 5" xfId="5033" xr:uid="{00000000-0005-0000-0000-0000CE6C0000}"/>
    <cellStyle name="Migliaia 9 4 5 2" xfId="15367" xr:uid="{00000000-0005-0000-0000-0000CF6C0000}"/>
    <cellStyle name="Migliaia 9 4 6" xfId="5034" xr:uid="{00000000-0005-0000-0000-0000D06C0000}"/>
    <cellStyle name="Migliaia 9 4 6 2" xfId="15368" xr:uid="{00000000-0005-0000-0000-0000D16C0000}"/>
    <cellStyle name="Migliaia 9 4 7" xfId="5035" xr:uid="{00000000-0005-0000-0000-0000D26C0000}"/>
    <cellStyle name="Migliaia 9 4 7 2" xfId="15369" xr:uid="{00000000-0005-0000-0000-0000D36C0000}"/>
    <cellStyle name="Migliaia 9 4 8" xfId="15361" xr:uid="{00000000-0005-0000-0000-0000D46C0000}"/>
    <cellStyle name="Migliaia 9 5" xfId="5036" xr:uid="{00000000-0005-0000-0000-0000D56C0000}"/>
    <cellStyle name="Migliaia 9 5 2" xfId="5037" xr:uid="{00000000-0005-0000-0000-0000D66C0000}"/>
    <cellStyle name="Migliaia 9 5 2 2" xfId="15371" xr:uid="{00000000-0005-0000-0000-0000D76C0000}"/>
    <cellStyle name="Migliaia 9 5 3" xfId="5038" xr:uid="{00000000-0005-0000-0000-0000D86C0000}"/>
    <cellStyle name="Migliaia 9 5 3 2" xfId="15372" xr:uid="{00000000-0005-0000-0000-0000D96C0000}"/>
    <cellStyle name="Migliaia 9 5 4" xfId="5039" xr:uid="{00000000-0005-0000-0000-0000DA6C0000}"/>
    <cellStyle name="Migliaia 9 5 4 2" xfId="15373" xr:uid="{00000000-0005-0000-0000-0000DB6C0000}"/>
    <cellStyle name="Migliaia 9 5 5" xfId="5040" xr:uid="{00000000-0005-0000-0000-0000DC6C0000}"/>
    <cellStyle name="Migliaia 9 5 5 2" xfId="15374" xr:uid="{00000000-0005-0000-0000-0000DD6C0000}"/>
    <cellStyle name="Migliaia 9 5 6" xfId="5041" xr:uid="{00000000-0005-0000-0000-0000DE6C0000}"/>
    <cellStyle name="Migliaia 9 5 6 2" xfId="15375" xr:uid="{00000000-0005-0000-0000-0000DF6C0000}"/>
    <cellStyle name="Migliaia 9 5 7" xfId="15370" xr:uid="{00000000-0005-0000-0000-0000E06C0000}"/>
    <cellStyle name="Migliaia 9 6" xfId="5042" xr:uid="{00000000-0005-0000-0000-0000E16C0000}"/>
    <cellStyle name="Migliaia 9 6 2" xfId="12437" xr:uid="{00000000-0005-0000-0000-0000E26C0000}"/>
    <cellStyle name="Migliaia 9 6 3" xfId="12438" xr:uid="{00000000-0005-0000-0000-0000E36C0000}"/>
    <cellStyle name="Migliaia 9 6 3 2" xfId="15881" xr:uid="{00000000-0005-0000-0000-0000E46C0000}"/>
    <cellStyle name="Migliaia 9 6 3 2 2" xfId="21227" xr:uid="{00000000-0005-0000-0000-0000E56C0000}"/>
    <cellStyle name="Migliaia 9 6 3 2 3" xfId="26529" xr:uid="{00000000-0005-0000-0000-0000E66C0000}"/>
    <cellStyle name="Migliaia 9 6 3 3" xfId="18576" xr:uid="{00000000-0005-0000-0000-0000E76C0000}"/>
    <cellStyle name="Migliaia 9 6 3 4" xfId="23878" xr:uid="{00000000-0005-0000-0000-0000E86C0000}"/>
    <cellStyle name="Migliaia 9 6 4" xfId="15376" xr:uid="{00000000-0005-0000-0000-0000E96C0000}"/>
    <cellStyle name="Migliaia 9 7" xfId="5043" xr:uid="{00000000-0005-0000-0000-0000EA6C0000}"/>
    <cellStyle name="Migliaia 9 7 2" xfId="12439" xr:uid="{00000000-0005-0000-0000-0000EB6C0000}"/>
    <cellStyle name="Migliaia 9 7 2 2" xfId="15882" xr:uid="{00000000-0005-0000-0000-0000EC6C0000}"/>
    <cellStyle name="Migliaia 9 7 2 2 2" xfId="21228" xr:uid="{00000000-0005-0000-0000-0000ED6C0000}"/>
    <cellStyle name="Migliaia 9 7 2 2 3" xfId="26530" xr:uid="{00000000-0005-0000-0000-0000EE6C0000}"/>
    <cellStyle name="Migliaia 9 7 2 3" xfId="18577" xr:uid="{00000000-0005-0000-0000-0000EF6C0000}"/>
    <cellStyle name="Migliaia 9 7 2 4" xfId="23879" xr:uid="{00000000-0005-0000-0000-0000F06C0000}"/>
    <cellStyle name="Migliaia 9 7 3" xfId="15377" xr:uid="{00000000-0005-0000-0000-0000F16C0000}"/>
    <cellStyle name="Migliaia 9 8" xfId="5044" xr:uid="{00000000-0005-0000-0000-0000F26C0000}"/>
    <cellStyle name="Migliaia 9 8 2" xfId="12440" xr:uid="{00000000-0005-0000-0000-0000F36C0000}"/>
    <cellStyle name="Migliaia 9 8 2 2" xfId="15883" xr:uid="{00000000-0005-0000-0000-0000F46C0000}"/>
    <cellStyle name="Migliaia 9 8 2 2 2" xfId="21229" xr:uid="{00000000-0005-0000-0000-0000F56C0000}"/>
    <cellStyle name="Migliaia 9 8 2 2 3" xfId="26531" xr:uid="{00000000-0005-0000-0000-0000F66C0000}"/>
    <cellStyle name="Migliaia 9 8 2 3" xfId="18578" xr:uid="{00000000-0005-0000-0000-0000F76C0000}"/>
    <cellStyle name="Migliaia 9 8 2 4" xfId="23880" xr:uid="{00000000-0005-0000-0000-0000F86C0000}"/>
    <cellStyle name="Migliaia 9 8 3" xfId="15378" xr:uid="{00000000-0005-0000-0000-0000F96C0000}"/>
    <cellStyle name="Migliaia 9 9" xfId="5045" xr:uid="{00000000-0005-0000-0000-0000FA6C0000}"/>
    <cellStyle name="Migliaia 9 9 2" xfId="15379" xr:uid="{00000000-0005-0000-0000-0000FB6C0000}"/>
    <cellStyle name="Neutral 2" xfId="5046" xr:uid="{00000000-0005-0000-0000-0000FD6C0000}"/>
    <cellStyle name="Neutral 2 2" xfId="5047" xr:uid="{00000000-0005-0000-0000-0000FE6C0000}"/>
    <cellStyle name="Neutral 2 2 2" xfId="15381" xr:uid="{00000000-0005-0000-0000-0000FF6C0000}"/>
    <cellStyle name="Neutral 2 3" xfId="15380" xr:uid="{00000000-0005-0000-0000-0000006D0000}"/>
    <cellStyle name="Neutral 2 4" xfId="29743" xr:uid="{00000000-0005-0000-0000-0000016D0000}"/>
    <cellStyle name="Neutral 3" xfId="29744" xr:uid="{00000000-0005-0000-0000-0000026D0000}"/>
    <cellStyle name="Neutral 4" xfId="29745" xr:uid="{00000000-0005-0000-0000-0000036D0000}"/>
    <cellStyle name="Neutral 5" xfId="29746" xr:uid="{00000000-0005-0000-0000-0000046D0000}"/>
    <cellStyle name="Neutral 5 2" xfId="31575" xr:uid="{00000000-0005-0000-0000-0000056D0000}"/>
    <cellStyle name="Neutral 6" xfId="29885" xr:uid="{00000000-0005-0000-0000-0000066D0000}"/>
    <cellStyle name="Neutral 7" xfId="29742" xr:uid="{00000000-0005-0000-0000-0000076D0000}"/>
    <cellStyle name="Neutrale" xfId="369" xr:uid="{00000000-0005-0000-0000-0000086D0000}"/>
    <cellStyle name="Neutrale 2" xfId="15382" xr:uid="{00000000-0005-0000-0000-0000096D0000}"/>
    <cellStyle name="Neutrale 3" xfId="5048" xr:uid="{00000000-0005-0000-0000-00000A6D0000}"/>
    <cellStyle name="Normal" xfId="0" builtinId="0"/>
    <cellStyle name="Normal 10" xfId="5049" xr:uid="{00000000-0005-0000-0000-00000C6D0000}"/>
    <cellStyle name="Normal 10 2" xfId="5050" xr:uid="{00000000-0005-0000-0000-00000D6D0000}"/>
    <cellStyle name="Normal 10 2 2" xfId="5051" xr:uid="{00000000-0005-0000-0000-00000E6D0000}"/>
    <cellStyle name="Normal 10 2 2 2" xfId="5052" xr:uid="{00000000-0005-0000-0000-00000F6D0000}"/>
    <cellStyle name="Normal 10 2 2 3" xfId="33308" xr:uid="{00000000-0005-0000-0000-0000106D0000}"/>
    <cellStyle name="Normal 10 2 3" xfId="5053" xr:uid="{00000000-0005-0000-0000-0000116D0000}"/>
    <cellStyle name="Normal 10 2 3 2" xfId="5054" xr:uid="{00000000-0005-0000-0000-0000126D0000}"/>
    <cellStyle name="Normal 10 2 4" xfId="5055" xr:uid="{00000000-0005-0000-0000-0000136D0000}"/>
    <cellStyle name="Normal 10 2 5" xfId="5056" xr:uid="{00000000-0005-0000-0000-0000146D0000}"/>
    <cellStyle name="Normal 10 2 6" xfId="29747" xr:uid="{00000000-0005-0000-0000-0000156D0000}"/>
    <cellStyle name="Normal 10 3" xfId="5057" xr:uid="{00000000-0005-0000-0000-0000166D0000}"/>
    <cellStyle name="Normal 10 3 2" xfId="5058" xr:uid="{00000000-0005-0000-0000-0000176D0000}"/>
    <cellStyle name="Normal 10 3 3" xfId="5059" xr:uid="{00000000-0005-0000-0000-0000186D0000}"/>
    <cellStyle name="Normal 10 4" xfId="5060" xr:uid="{00000000-0005-0000-0000-0000196D0000}"/>
    <cellStyle name="Normal 10 4 2" xfId="5061" xr:uid="{00000000-0005-0000-0000-00001A6D0000}"/>
    <cellStyle name="Normal 10 5" xfId="5062" xr:uid="{00000000-0005-0000-0000-00001B6D0000}"/>
    <cellStyle name="Normal 10 5 2" xfId="5063" xr:uid="{00000000-0005-0000-0000-00001C6D0000}"/>
    <cellStyle name="Normal 10 6" xfId="5064" xr:uid="{00000000-0005-0000-0000-00001D6D0000}"/>
    <cellStyle name="Normal 10 7" xfId="5065" xr:uid="{00000000-0005-0000-0000-00001E6D0000}"/>
    <cellStyle name="Normal 10 8" xfId="9643" xr:uid="{00000000-0005-0000-0000-00001F6D0000}"/>
    <cellStyle name="Normal 11" xfId="5066" xr:uid="{00000000-0005-0000-0000-0000206D0000}"/>
    <cellStyle name="Normal 11 10" xfId="29748" xr:uid="{00000000-0005-0000-0000-0000216D0000}"/>
    <cellStyle name="Normal 11 2" xfId="5067" xr:uid="{00000000-0005-0000-0000-0000226D0000}"/>
    <cellStyle name="Normal 11 2 2" xfId="5068" xr:uid="{00000000-0005-0000-0000-0000236D0000}"/>
    <cellStyle name="Normal 11 2 2 2" xfId="5069" xr:uid="{00000000-0005-0000-0000-0000246D0000}"/>
    <cellStyle name="Normal 11 2 2 3" xfId="5070" xr:uid="{00000000-0005-0000-0000-0000256D0000}"/>
    <cellStyle name="Normal 11 2 2 4" xfId="33309" xr:uid="{00000000-0005-0000-0000-0000266D0000}"/>
    <cellStyle name="Normal 11 2 3" xfId="5071" xr:uid="{00000000-0005-0000-0000-0000276D0000}"/>
    <cellStyle name="Normal 11 2 3 2" xfId="5072" xr:uid="{00000000-0005-0000-0000-0000286D0000}"/>
    <cellStyle name="Normal 11 2 4" xfId="5073" xr:uid="{00000000-0005-0000-0000-0000296D0000}"/>
    <cellStyle name="Normal 11 2 4 2" xfId="5074" xr:uid="{00000000-0005-0000-0000-00002A6D0000}"/>
    <cellStyle name="Normal 11 2 5" xfId="5075" xr:uid="{00000000-0005-0000-0000-00002B6D0000}"/>
    <cellStyle name="Normal 11 2 6" xfId="5076" xr:uid="{00000000-0005-0000-0000-00002C6D0000}"/>
    <cellStyle name="Normal 11 2 7" xfId="29749" xr:uid="{00000000-0005-0000-0000-00002D6D0000}"/>
    <cellStyle name="Normal 11 3" xfId="5077" xr:uid="{00000000-0005-0000-0000-00002E6D0000}"/>
    <cellStyle name="Normal 11 3 2" xfId="5078" xr:uid="{00000000-0005-0000-0000-00002F6D0000}"/>
    <cellStyle name="Normal 11 3 2 2" xfId="5079" xr:uid="{00000000-0005-0000-0000-0000306D0000}"/>
    <cellStyle name="Normal 11 3 3" xfId="5080" xr:uid="{00000000-0005-0000-0000-0000316D0000}"/>
    <cellStyle name="Normal 11 3 3 2" xfId="5081" xr:uid="{00000000-0005-0000-0000-0000326D0000}"/>
    <cellStyle name="Normal 11 3 4" xfId="5082" xr:uid="{00000000-0005-0000-0000-0000336D0000}"/>
    <cellStyle name="Normal 11 3 5" xfId="5083" xr:uid="{00000000-0005-0000-0000-0000346D0000}"/>
    <cellStyle name="Normal 11 4" xfId="5084" xr:uid="{00000000-0005-0000-0000-0000356D0000}"/>
    <cellStyle name="Normal 11 4 2" xfId="5085" xr:uid="{00000000-0005-0000-0000-0000366D0000}"/>
    <cellStyle name="Normal 11 5" xfId="5086" xr:uid="{00000000-0005-0000-0000-0000376D0000}"/>
    <cellStyle name="Normal 11 5 2" xfId="5087" xr:uid="{00000000-0005-0000-0000-0000386D0000}"/>
    <cellStyle name="Normal 11 6" xfId="5088" xr:uid="{00000000-0005-0000-0000-0000396D0000}"/>
    <cellStyle name="Normal 11 6 2" xfId="5089" xr:uid="{00000000-0005-0000-0000-00003A6D0000}"/>
    <cellStyle name="Normal 11 7" xfId="5090" xr:uid="{00000000-0005-0000-0000-00003B6D0000}"/>
    <cellStyle name="Normal 11 8" xfId="5091" xr:uid="{00000000-0005-0000-0000-00003C6D0000}"/>
    <cellStyle name="Normal 11 9" xfId="5092" xr:uid="{00000000-0005-0000-0000-00003D6D0000}"/>
    <cellStyle name="Normal 11 9 2" xfId="9642" xr:uid="{00000000-0005-0000-0000-00003E6D0000}"/>
    <cellStyle name="Normal 12" xfId="5093" xr:uid="{00000000-0005-0000-0000-00003F6D0000}"/>
    <cellStyle name="Normal 12 2" xfId="5094" xr:uid="{00000000-0005-0000-0000-0000406D0000}"/>
    <cellStyle name="Normal 12 2 2" xfId="5095" xr:uid="{00000000-0005-0000-0000-0000416D0000}"/>
    <cellStyle name="Normal 12 2 2 2" xfId="5096" xr:uid="{00000000-0005-0000-0000-0000426D0000}"/>
    <cellStyle name="Normal 12 2 2 3" xfId="33310" xr:uid="{00000000-0005-0000-0000-0000436D0000}"/>
    <cellStyle name="Normal 12 2 3" xfId="5097" xr:uid="{00000000-0005-0000-0000-0000446D0000}"/>
    <cellStyle name="Normal 12 2 3 2" xfId="5098" xr:uid="{00000000-0005-0000-0000-0000456D0000}"/>
    <cellStyle name="Normal 12 2 4" xfId="5099" xr:uid="{00000000-0005-0000-0000-0000466D0000}"/>
    <cellStyle name="Normal 12 2 5" xfId="29750" xr:uid="{00000000-0005-0000-0000-0000476D0000}"/>
    <cellStyle name="Normal 12 3" xfId="5100" xr:uid="{00000000-0005-0000-0000-0000486D0000}"/>
    <cellStyle name="Normal 12 3 2" xfId="5101" xr:uid="{00000000-0005-0000-0000-0000496D0000}"/>
    <cellStyle name="Normal 12 4" xfId="5102" xr:uid="{00000000-0005-0000-0000-00004A6D0000}"/>
    <cellStyle name="Normal 12 4 2" xfId="5103" xr:uid="{00000000-0005-0000-0000-00004B6D0000}"/>
    <cellStyle name="Normal 12 5" xfId="5104" xr:uid="{00000000-0005-0000-0000-00004C6D0000}"/>
    <cellStyle name="Normal 12 5 2" xfId="5105" xr:uid="{00000000-0005-0000-0000-00004D6D0000}"/>
    <cellStyle name="Normal 12 6" xfId="5106" xr:uid="{00000000-0005-0000-0000-00004E6D0000}"/>
    <cellStyle name="Normal 12 7" xfId="5107" xr:uid="{00000000-0005-0000-0000-00004F6D0000}"/>
    <cellStyle name="Normal 12 8" xfId="5108" xr:uid="{00000000-0005-0000-0000-0000506D0000}"/>
    <cellStyle name="Normal 13" xfId="5109" xr:uid="{00000000-0005-0000-0000-0000516D0000}"/>
    <cellStyle name="Normal 13 2" xfId="5110" xr:uid="{00000000-0005-0000-0000-0000526D0000}"/>
    <cellStyle name="Normal 13 2 2" xfId="5111" xr:uid="{00000000-0005-0000-0000-0000536D0000}"/>
    <cellStyle name="Normal 13 2 2 2" xfId="5112" xr:uid="{00000000-0005-0000-0000-0000546D0000}"/>
    <cellStyle name="Normal 13 2 3" xfId="5113" xr:uid="{00000000-0005-0000-0000-0000556D0000}"/>
    <cellStyle name="Normal 13 2 3 2" xfId="5114" xr:uid="{00000000-0005-0000-0000-0000566D0000}"/>
    <cellStyle name="Normal 13 2 4" xfId="5115" xr:uid="{00000000-0005-0000-0000-0000576D0000}"/>
    <cellStyle name="Normal 13 2 5" xfId="33381" xr:uid="{A94666C1-F04A-4A9C-A892-034E50205D92}"/>
    <cellStyle name="Normal 13 3" xfId="5116" xr:uid="{00000000-0005-0000-0000-0000586D0000}"/>
    <cellStyle name="Normal 13 3 2" xfId="5117" xr:uid="{00000000-0005-0000-0000-0000596D0000}"/>
    <cellStyle name="Normal 13 4" xfId="5118" xr:uid="{00000000-0005-0000-0000-00005A6D0000}"/>
    <cellStyle name="Normal 13 4 2" xfId="5119" xr:uid="{00000000-0005-0000-0000-00005B6D0000}"/>
    <cellStyle name="Normal 13 5" xfId="5120" xr:uid="{00000000-0005-0000-0000-00005C6D0000}"/>
    <cellStyle name="Normal 13 5 2" xfId="5121" xr:uid="{00000000-0005-0000-0000-00005D6D0000}"/>
    <cellStyle name="Normal 13 6" xfId="5122" xr:uid="{00000000-0005-0000-0000-00005E6D0000}"/>
    <cellStyle name="Normal 13 7" xfId="5123" xr:uid="{00000000-0005-0000-0000-00005F6D0000}"/>
    <cellStyle name="Normal 13 8" xfId="5124" xr:uid="{00000000-0005-0000-0000-0000606D0000}"/>
    <cellStyle name="Normal 14" xfId="5125" xr:uid="{00000000-0005-0000-0000-0000616D0000}"/>
    <cellStyle name="Normal 14 2" xfId="5126" xr:uid="{00000000-0005-0000-0000-0000626D0000}"/>
    <cellStyle name="Normal 14 2 2" xfId="29752" xr:uid="{00000000-0005-0000-0000-0000636D0000}"/>
    <cellStyle name="Normal 14 2 2 2" xfId="32662" xr:uid="{00000000-0005-0000-0000-0000646D0000}"/>
    <cellStyle name="Normal 14 2 3" xfId="31182" xr:uid="{00000000-0005-0000-0000-0000656D0000}"/>
    <cellStyle name="Normal 14 3" xfId="5127" xr:uid="{00000000-0005-0000-0000-0000666D0000}"/>
    <cellStyle name="Normal 14 3 2" xfId="31962" xr:uid="{00000000-0005-0000-0000-0000676D0000}"/>
    <cellStyle name="Normal 14 4" xfId="29751" xr:uid="{00000000-0005-0000-0000-0000686D0000}"/>
    <cellStyle name="Normal 15" xfId="5128" xr:uid="{00000000-0005-0000-0000-0000696D0000}"/>
    <cellStyle name="Normal 15 2" xfId="5129" xr:uid="{00000000-0005-0000-0000-00006A6D0000}"/>
    <cellStyle name="Normal 15 2 2" xfId="5130" xr:uid="{00000000-0005-0000-0000-00006B6D0000}"/>
    <cellStyle name="Normal 15 2 2 2" xfId="5131" xr:uid="{00000000-0005-0000-0000-00006C6D0000}"/>
    <cellStyle name="Normal 15 2 2 2 2" xfId="5132" xr:uid="{00000000-0005-0000-0000-00006D6D0000}"/>
    <cellStyle name="Normal 15 2 2 2 3" xfId="32663" xr:uid="{00000000-0005-0000-0000-00006E6D0000}"/>
    <cellStyle name="Normal 15 2 2 3" xfId="5133" xr:uid="{00000000-0005-0000-0000-00006F6D0000}"/>
    <cellStyle name="Normal 15 2 2 3 2" xfId="5134" xr:uid="{00000000-0005-0000-0000-0000706D0000}"/>
    <cellStyle name="Normal 15 2 2 4" xfId="5135" xr:uid="{00000000-0005-0000-0000-0000716D0000}"/>
    <cellStyle name="Normal 15 2 2 4 2" xfId="5136" xr:uid="{00000000-0005-0000-0000-0000726D0000}"/>
    <cellStyle name="Normal 15 2 2 5" xfId="5137" xr:uid="{00000000-0005-0000-0000-0000736D0000}"/>
    <cellStyle name="Normal 15 2 2 6" xfId="29755" xr:uid="{00000000-0005-0000-0000-0000746D0000}"/>
    <cellStyle name="Normal 15 2 3" xfId="5138" xr:uid="{00000000-0005-0000-0000-0000756D0000}"/>
    <cellStyle name="Normal 15 2 3 2" xfId="5139" xr:uid="{00000000-0005-0000-0000-0000766D0000}"/>
    <cellStyle name="Normal 15 2 3 2 2" xfId="5140" xr:uid="{00000000-0005-0000-0000-0000776D0000}"/>
    <cellStyle name="Normal 15 2 3 3" xfId="5141" xr:uid="{00000000-0005-0000-0000-0000786D0000}"/>
    <cellStyle name="Normal 15 2 3 3 2" xfId="5142" xr:uid="{00000000-0005-0000-0000-0000796D0000}"/>
    <cellStyle name="Normal 15 2 3 4" xfId="5143" xr:uid="{00000000-0005-0000-0000-00007A6D0000}"/>
    <cellStyle name="Normal 15 2 3 4 2" xfId="5144" xr:uid="{00000000-0005-0000-0000-00007B6D0000}"/>
    <cellStyle name="Normal 15 2 3 5" xfId="5145" xr:uid="{00000000-0005-0000-0000-00007C6D0000}"/>
    <cellStyle name="Normal 15 2 3 6" xfId="33312" xr:uid="{00000000-0005-0000-0000-00007D6D0000}"/>
    <cellStyle name="Normal 15 2 4" xfId="29754" xr:uid="{00000000-0005-0000-0000-00007E6D0000}"/>
    <cellStyle name="Normal 15 3" xfId="5146" xr:uid="{00000000-0005-0000-0000-00007F6D0000}"/>
    <cellStyle name="Normal 15 3 2" xfId="29757" xr:uid="{00000000-0005-0000-0000-0000806D0000}"/>
    <cellStyle name="Normal 15 3 3" xfId="31963" xr:uid="{00000000-0005-0000-0000-0000816D0000}"/>
    <cellStyle name="Normal 15 3 4" xfId="29756" xr:uid="{00000000-0005-0000-0000-0000826D0000}"/>
    <cellStyle name="Normal 15 4" xfId="5147" xr:uid="{00000000-0005-0000-0000-0000836D0000}"/>
    <cellStyle name="Normal 15 4 2" xfId="5148" xr:uid="{00000000-0005-0000-0000-0000846D0000}"/>
    <cellStyle name="Normal 15 4 3" xfId="33311" xr:uid="{00000000-0005-0000-0000-0000856D0000}"/>
    <cellStyle name="Normal 15 5" xfId="5149" xr:uid="{00000000-0005-0000-0000-0000866D0000}"/>
    <cellStyle name="Normal 15 5 2" xfId="5150" xr:uid="{00000000-0005-0000-0000-0000876D0000}"/>
    <cellStyle name="Normal 15 6" xfId="5151" xr:uid="{00000000-0005-0000-0000-0000886D0000}"/>
    <cellStyle name="Normal 15 7" xfId="5152" xr:uid="{00000000-0005-0000-0000-0000896D0000}"/>
    <cellStyle name="Normal 15 8" xfId="29753" xr:uid="{00000000-0005-0000-0000-00008A6D0000}"/>
    <cellStyle name="Normal 15_Trends fuels" xfId="5153" xr:uid="{00000000-0005-0000-0000-00008B6D0000}"/>
    <cellStyle name="Normal 16" xfId="5154" xr:uid="{00000000-0005-0000-0000-00008C6D0000}"/>
    <cellStyle name="Normal 16 2" xfId="5155" xr:uid="{00000000-0005-0000-0000-00008D6D0000}"/>
    <cellStyle name="Normal 16 2 2" xfId="5156" xr:uid="{00000000-0005-0000-0000-00008E6D0000}"/>
    <cellStyle name="Normal 16 2 3" xfId="5157" xr:uid="{00000000-0005-0000-0000-00008F6D0000}"/>
    <cellStyle name="Normal 16 2 4" xfId="29759" xr:uid="{00000000-0005-0000-0000-0000906D0000}"/>
    <cellStyle name="Normal 16 3" xfId="5158" xr:uid="{00000000-0005-0000-0000-0000916D0000}"/>
    <cellStyle name="Normal 16 3 2" xfId="5159" xr:uid="{00000000-0005-0000-0000-0000926D0000}"/>
    <cellStyle name="Normal 16 3 3" xfId="33313" xr:uid="{00000000-0005-0000-0000-0000936D0000}"/>
    <cellStyle name="Normal 16 4" xfId="5160" xr:uid="{00000000-0005-0000-0000-0000946D0000}"/>
    <cellStyle name="Normal 16 4 2" xfId="5161" xr:uid="{00000000-0005-0000-0000-0000956D0000}"/>
    <cellStyle name="Normal 16 5" xfId="5162" xr:uid="{00000000-0005-0000-0000-0000966D0000}"/>
    <cellStyle name="Normal 16 6" xfId="29758" xr:uid="{00000000-0005-0000-0000-0000976D0000}"/>
    <cellStyle name="Normal 17" xfId="5163" xr:uid="{00000000-0005-0000-0000-0000986D0000}"/>
    <cellStyle name="Normal 17 2" xfId="5164" xr:uid="{00000000-0005-0000-0000-0000996D0000}"/>
    <cellStyle name="Normal 17 2 2" xfId="5165" xr:uid="{00000000-0005-0000-0000-00009A6D0000}"/>
    <cellStyle name="Normal 17 2 3" xfId="5166" xr:uid="{00000000-0005-0000-0000-00009B6D0000}"/>
    <cellStyle name="Normal 17 3" xfId="5167" xr:uid="{00000000-0005-0000-0000-00009C6D0000}"/>
    <cellStyle name="Normal 17 3 2" xfId="5168" xr:uid="{00000000-0005-0000-0000-00009D6D0000}"/>
    <cellStyle name="Normal 17 3 3" xfId="33314" xr:uid="{00000000-0005-0000-0000-00009E6D0000}"/>
    <cellStyle name="Normal 17 4" xfId="5169" xr:uid="{00000000-0005-0000-0000-00009F6D0000}"/>
    <cellStyle name="Normal 17 4 2" xfId="5170" xr:uid="{00000000-0005-0000-0000-0000A06D0000}"/>
    <cellStyle name="Normal 17 5" xfId="5171" xr:uid="{00000000-0005-0000-0000-0000A16D0000}"/>
    <cellStyle name="Normal 17 6" xfId="5172" xr:uid="{00000000-0005-0000-0000-0000A26D0000}"/>
    <cellStyle name="Normal 17 7" xfId="29760" xr:uid="{00000000-0005-0000-0000-0000A36D0000}"/>
    <cellStyle name="Normal 18" xfId="5173" xr:uid="{00000000-0005-0000-0000-0000A46D0000}"/>
    <cellStyle name="Normal 18 2" xfId="5174" xr:uid="{00000000-0005-0000-0000-0000A56D0000}"/>
    <cellStyle name="Normal 18 2 2" xfId="5175" xr:uid="{00000000-0005-0000-0000-0000A66D0000}"/>
    <cellStyle name="Normal 18 2 3" xfId="5176" xr:uid="{00000000-0005-0000-0000-0000A76D0000}"/>
    <cellStyle name="Normal 18 2 4" xfId="33315" xr:uid="{00000000-0005-0000-0000-0000A86D0000}"/>
    <cellStyle name="Normal 18 3" xfId="5177" xr:uid="{00000000-0005-0000-0000-0000A96D0000}"/>
    <cellStyle name="Normal 18 3 2" xfId="5178" xr:uid="{00000000-0005-0000-0000-0000AA6D0000}"/>
    <cellStyle name="Normal 18 4" xfId="5179" xr:uid="{00000000-0005-0000-0000-0000AB6D0000}"/>
    <cellStyle name="Normal 18 4 2" xfId="5180" xr:uid="{00000000-0005-0000-0000-0000AC6D0000}"/>
    <cellStyle name="Normal 18 5" xfId="5181" xr:uid="{00000000-0005-0000-0000-0000AD6D0000}"/>
    <cellStyle name="Normal 18 6" xfId="5182" xr:uid="{00000000-0005-0000-0000-0000AE6D0000}"/>
    <cellStyle name="Normal 18 7" xfId="29761" xr:uid="{00000000-0005-0000-0000-0000AF6D0000}"/>
    <cellStyle name="Normal 19" xfId="5183" xr:uid="{00000000-0005-0000-0000-0000B06D0000}"/>
    <cellStyle name="Normal 19 2" xfId="5184" xr:uid="{00000000-0005-0000-0000-0000B16D0000}"/>
    <cellStyle name="Normal 19 2 2" xfId="5185" xr:uid="{00000000-0005-0000-0000-0000B26D0000}"/>
    <cellStyle name="Normal 19 2 3" xfId="5186" xr:uid="{00000000-0005-0000-0000-0000B36D0000}"/>
    <cellStyle name="Normal 19 2 4" xfId="29763" xr:uid="{00000000-0005-0000-0000-0000B46D0000}"/>
    <cellStyle name="Normal 19 3" xfId="5187" xr:uid="{00000000-0005-0000-0000-0000B56D0000}"/>
    <cellStyle name="Normal 19 3 2" xfId="31183" xr:uid="{00000000-0005-0000-0000-0000B66D0000}"/>
    <cellStyle name="Normal 19 4" xfId="29762" xr:uid="{00000000-0005-0000-0000-0000B76D0000}"/>
    <cellStyle name="Normal 2" xfId="3" xr:uid="{00000000-0005-0000-0000-0000B86D0000}"/>
    <cellStyle name="Normal 2 10" xfId="5189" xr:uid="{00000000-0005-0000-0000-0000B96D0000}"/>
    <cellStyle name="Normal 2 11" xfId="5190" xr:uid="{00000000-0005-0000-0000-0000BA6D0000}"/>
    <cellStyle name="Normal 2 11 2" xfId="5191" xr:uid="{00000000-0005-0000-0000-0000BB6D0000}"/>
    <cellStyle name="Normal 2 11 2 2" xfId="5192" xr:uid="{00000000-0005-0000-0000-0000BC6D0000}"/>
    <cellStyle name="Normal 2 11 3" xfId="5193" xr:uid="{00000000-0005-0000-0000-0000BD6D0000}"/>
    <cellStyle name="Normal 2 12" xfId="5194" xr:uid="{00000000-0005-0000-0000-0000BE6D0000}"/>
    <cellStyle name="Normal 2 12 2" xfId="5195" xr:uid="{00000000-0005-0000-0000-0000BF6D0000}"/>
    <cellStyle name="Normal 2 13" xfId="5196" xr:uid="{00000000-0005-0000-0000-0000C06D0000}"/>
    <cellStyle name="Normal 2 13 2" xfId="5197" xr:uid="{00000000-0005-0000-0000-0000C16D0000}"/>
    <cellStyle name="Normal 2 14" xfId="5198" xr:uid="{00000000-0005-0000-0000-0000C26D0000}"/>
    <cellStyle name="Normal 2 14 2" xfId="5199" xr:uid="{00000000-0005-0000-0000-0000C36D0000}"/>
    <cellStyle name="Normal 2 15" xfId="5200" xr:uid="{00000000-0005-0000-0000-0000C46D0000}"/>
    <cellStyle name="Normal 2 16" xfId="5188" xr:uid="{00000000-0005-0000-0000-0000C56D0000}"/>
    <cellStyle name="Normal 2 17" xfId="33377" xr:uid="{0DBC882B-DBEE-4BAE-965E-10AD9689C6E5}"/>
    <cellStyle name="Normal 2 2" xfId="370" xr:uid="{00000000-0005-0000-0000-0000C66D0000}"/>
    <cellStyle name="Normal 2 2 10" xfId="5201" xr:uid="{00000000-0005-0000-0000-0000C76D0000}"/>
    <cellStyle name="Normal 2 2 2" xfId="371" xr:uid="{00000000-0005-0000-0000-0000C86D0000}"/>
    <cellStyle name="Normal 2 2 2 10" xfId="29765" xr:uid="{00000000-0005-0000-0000-0000C96D0000}"/>
    <cellStyle name="Normal 2 2 2 2" xfId="5203" xr:uid="{00000000-0005-0000-0000-0000CA6D0000}"/>
    <cellStyle name="Normal 2 2 2 2 2" xfId="5204" xr:uid="{00000000-0005-0000-0000-0000CB6D0000}"/>
    <cellStyle name="Normal 2 2 2 2 2 2" xfId="5205" xr:uid="{00000000-0005-0000-0000-0000CC6D0000}"/>
    <cellStyle name="Normal 2 2 2 2 2 3" xfId="33318" xr:uid="{00000000-0005-0000-0000-0000CD6D0000}"/>
    <cellStyle name="Normal 2 2 2 2 3" xfId="5206" xr:uid="{00000000-0005-0000-0000-0000CE6D0000}"/>
    <cellStyle name="Normal 2 2 2 2 4" xfId="5207" xr:uid="{00000000-0005-0000-0000-0000CF6D0000}"/>
    <cellStyle name="Normal 2 2 2 2 5" xfId="5208" xr:uid="{00000000-0005-0000-0000-0000D06D0000}"/>
    <cellStyle name="Normal 2 2 2 2 6" xfId="29766" xr:uid="{00000000-0005-0000-0000-0000D16D0000}"/>
    <cellStyle name="Normal 2 2 2 3" xfId="5209" xr:uid="{00000000-0005-0000-0000-0000D26D0000}"/>
    <cellStyle name="Normal 2 2 2 3 2" xfId="5210" xr:uid="{00000000-0005-0000-0000-0000D36D0000}"/>
    <cellStyle name="Normal 2 2 2 3 2 2" xfId="5211" xr:uid="{00000000-0005-0000-0000-0000D46D0000}"/>
    <cellStyle name="Normal 2 2 2 3 2 2 2" xfId="33320" xr:uid="{00000000-0005-0000-0000-0000D56D0000}"/>
    <cellStyle name="Normal 2 2 2 3 2 3" xfId="29768" xr:uid="{00000000-0005-0000-0000-0000D66D0000}"/>
    <cellStyle name="Normal 2 2 2 3 3" xfId="5212" xr:uid="{00000000-0005-0000-0000-0000D76D0000}"/>
    <cellStyle name="Normal 2 2 2 3 3 2" xfId="33319" xr:uid="{00000000-0005-0000-0000-0000D86D0000}"/>
    <cellStyle name="Normal 2 2 2 3 4" xfId="5213" xr:uid="{00000000-0005-0000-0000-0000D96D0000}"/>
    <cellStyle name="Normal 2 2 2 3 5" xfId="29767" xr:uid="{00000000-0005-0000-0000-0000DA6D0000}"/>
    <cellStyle name="Normal 2 2 2 4" xfId="5214" xr:uid="{00000000-0005-0000-0000-0000DB6D0000}"/>
    <cellStyle name="Normal 2 2 2 4 2" xfId="5215" xr:uid="{00000000-0005-0000-0000-0000DC6D0000}"/>
    <cellStyle name="Normal 2 2 2 4 3" xfId="5216" xr:uid="{00000000-0005-0000-0000-0000DD6D0000}"/>
    <cellStyle name="Normal 2 2 2 5" xfId="5217" xr:uid="{00000000-0005-0000-0000-0000DE6D0000}"/>
    <cellStyle name="Normal 2 2 2 5 2" xfId="5218" xr:uid="{00000000-0005-0000-0000-0000DF6D0000}"/>
    <cellStyle name="Normal 2 2 2 5 3" xfId="33317" xr:uid="{00000000-0005-0000-0000-0000E06D0000}"/>
    <cellStyle name="Normal 2 2 2 6" xfId="5219" xr:uid="{00000000-0005-0000-0000-0000E16D0000}"/>
    <cellStyle name="Normal 2 2 2 7" xfId="5220" xr:uid="{00000000-0005-0000-0000-0000E26D0000}"/>
    <cellStyle name="Normal 2 2 2 8" xfId="5221" xr:uid="{00000000-0005-0000-0000-0000E36D0000}"/>
    <cellStyle name="Normal 2 2 2 9" xfId="5202" xr:uid="{00000000-0005-0000-0000-0000E46D0000}"/>
    <cellStyle name="Normal 2 2 3" xfId="5222" xr:uid="{00000000-0005-0000-0000-0000E56D0000}"/>
    <cellStyle name="Normal 2 2 3 2" xfId="5223" xr:uid="{00000000-0005-0000-0000-0000E66D0000}"/>
    <cellStyle name="Normal 2 2 3 2 2" xfId="5224" xr:uid="{00000000-0005-0000-0000-0000E76D0000}"/>
    <cellStyle name="Normal 2 2 3 3" xfId="5225" xr:uid="{00000000-0005-0000-0000-0000E86D0000}"/>
    <cellStyle name="Normal 2 2 3 4" xfId="5226" xr:uid="{00000000-0005-0000-0000-0000E96D0000}"/>
    <cellStyle name="Normal 2 2 3 5" xfId="5227" xr:uid="{00000000-0005-0000-0000-0000EA6D0000}"/>
    <cellStyle name="Normal 2 2 3 6" xfId="5228" xr:uid="{00000000-0005-0000-0000-0000EB6D0000}"/>
    <cellStyle name="Normal 2 2 4" xfId="5229" xr:uid="{00000000-0005-0000-0000-0000EC6D0000}"/>
    <cellStyle name="Normal 2 2 4 2" xfId="5230" xr:uid="{00000000-0005-0000-0000-0000ED6D0000}"/>
    <cellStyle name="Normal 2 2 4 2 2" xfId="5231" xr:uid="{00000000-0005-0000-0000-0000EE6D0000}"/>
    <cellStyle name="Normal 2 2 4 2 3" xfId="33316" xr:uid="{00000000-0005-0000-0000-0000EF6D0000}"/>
    <cellStyle name="Normal 2 2 4 3" xfId="5232" xr:uid="{00000000-0005-0000-0000-0000F06D0000}"/>
    <cellStyle name="Normal 2 2 4 4" xfId="29764" xr:uid="{00000000-0005-0000-0000-0000F16D0000}"/>
    <cellStyle name="Normal 2 2 5" xfId="5233" xr:uid="{00000000-0005-0000-0000-0000F26D0000}"/>
    <cellStyle name="Normal 2 2 5 2" xfId="5234" xr:uid="{00000000-0005-0000-0000-0000F36D0000}"/>
    <cellStyle name="Normal 2 2 6" xfId="5235" xr:uid="{00000000-0005-0000-0000-0000F46D0000}"/>
    <cellStyle name="Normal 2 2 6 2" xfId="5236" xr:uid="{00000000-0005-0000-0000-0000F56D0000}"/>
    <cellStyle name="Normal 2 2 7" xfId="5237" xr:uid="{00000000-0005-0000-0000-0000F66D0000}"/>
    <cellStyle name="Normal 2 2 8" xfId="5238" xr:uid="{00000000-0005-0000-0000-0000F76D0000}"/>
    <cellStyle name="Normal 2 2 9" xfId="5239" xr:uid="{00000000-0005-0000-0000-0000F86D0000}"/>
    <cellStyle name="Normal 2 3" xfId="5240" xr:uid="{00000000-0005-0000-0000-0000F96D0000}"/>
    <cellStyle name="Normal 2 3 10" xfId="5241" xr:uid="{00000000-0005-0000-0000-0000FA6D0000}"/>
    <cellStyle name="Normal 2 3 11" xfId="9673" xr:uid="{00000000-0005-0000-0000-0000FB6D0000}"/>
    <cellStyle name="Normal 2 3 2" xfId="5242" xr:uid="{00000000-0005-0000-0000-0000FC6D0000}"/>
    <cellStyle name="Normal 2 3 2 2" xfId="5243" xr:uid="{00000000-0005-0000-0000-0000FD6D0000}"/>
    <cellStyle name="Normal 2 3 2 2 2" xfId="5244" xr:uid="{00000000-0005-0000-0000-0000FE6D0000}"/>
    <cellStyle name="Normal 2 3 2 3" xfId="5245" xr:uid="{00000000-0005-0000-0000-0000FF6D0000}"/>
    <cellStyle name="Normal 2 3 2 3 2" xfId="5246" xr:uid="{00000000-0005-0000-0000-0000006E0000}"/>
    <cellStyle name="Normal 2 3 2 4" xfId="5247" xr:uid="{00000000-0005-0000-0000-0000016E0000}"/>
    <cellStyle name="Normal 2 3 3" xfId="5248" xr:uid="{00000000-0005-0000-0000-0000026E0000}"/>
    <cellStyle name="Normal 2 3 3 2" xfId="5249" xr:uid="{00000000-0005-0000-0000-0000036E0000}"/>
    <cellStyle name="Normal 2 3 4" xfId="5250" xr:uid="{00000000-0005-0000-0000-0000046E0000}"/>
    <cellStyle name="Normal 2 3 4 2" xfId="5251" xr:uid="{00000000-0005-0000-0000-0000056E0000}"/>
    <cellStyle name="Normal 2 3 5" xfId="5252" xr:uid="{00000000-0005-0000-0000-0000066E0000}"/>
    <cellStyle name="Normal 2 3 5 2" xfId="5253" xr:uid="{00000000-0005-0000-0000-0000076E0000}"/>
    <cellStyle name="Normal 2 3 6" xfId="5254" xr:uid="{00000000-0005-0000-0000-0000086E0000}"/>
    <cellStyle name="Normal 2 3 6 2" xfId="5255" xr:uid="{00000000-0005-0000-0000-0000096E0000}"/>
    <cellStyle name="Normal 2 3 7" xfId="5256" xr:uid="{00000000-0005-0000-0000-00000A6E0000}"/>
    <cellStyle name="Normal 2 3 7 2" xfId="5257" xr:uid="{00000000-0005-0000-0000-00000B6E0000}"/>
    <cellStyle name="Normal 2 3 8" xfId="5258" xr:uid="{00000000-0005-0000-0000-00000C6E0000}"/>
    <cellStyle name="Normal 2 3 9" xfId="5259" xr:uid="{00000000-0005-0000-0000-00000D6E0000}"/>
    <cellStyle name="Normal 2 4" xfId="5260" xr:uid="{00000000-0005-0000-0000-00000E6E0000}"/>
    <cellStyle name="Normal 2 4 2" xfId="5261" xr:uid="{00000000-0005-0000-0000-00000F6E0000}"/>
    <cellStyle name="Normal 2 4 2 2" xfId="5262" xr:uid="{00000000-0005-0000-0000-0000106E0000}"/>
    <cellStyle name="Normal 2 4 2 2 2" xfId="5263" xr:uid="{00000000-0005-0000-0000-0000116E0000}"/>
    <cellStyle name="Normal 2 4 2 3" xfId="5264" xr:uid="{00000000-0005-0000-0000-0000126E0000}"/>
    <cellStyle name="Normal 2 4 2 3 2" xfId="5265" xr:uid="{00000000-0005-0000-0000-0000136E0000}"/>
    <cellStyle name="Normal 2 4 2 4" xfId="5266" xr:uid="{00000000-0005-0000-0000-0000146E0000}"/>
    <cellStyle name="Normal 2 4 2 5" xfId="5267" xr:uid="{00000000-0005-0000-0000-0000156E0000}"/>
    <cellStyle name="Normal 2 4 2 6" xfId="5268" xr:uid="{00000000-0005-0000-0000-0000166E0000}"/>
    <cellStyle name="Normal 2 4 3" xfId="5269" xr:uid="{00000000-0005-0000-0000-0000176E0000}"/>
    <cellStyle name="Normal 2 4 3 2" xfId="5270" xr:uid="{00000000-0005-0000-0000-0000186E0000}"/>
    <cellStyle name="Normal 2 4 4" xfId="5271" xr:uid="{00000000-0005-0000-0000-0000196E0000}"/>
    <cellStyle name="Normal 2 4 4 2" xfId="5272" xr:uid="{00000000-0005-0000-0000-00001A6E0000}"/>
    <cellStyle name="Normal 2 4 5" xfId="5273" xr:uid="{00000000-0005-0000-0000-00001B6E0000}"/>
    <cellStyle name="Normal 2 4 5 2" xfId="5274" xr:uid="{00000000-0005-0000-0000-00001C6E0000}"/>
    <cellStyle name="Normal 2 4 6" xfId="5275" xr:uid="{00000000-0005-0000-0000-00001D6E0000}"/>
    <cellStyle name="Normal 2 4 6 2" xfId="5276" xr:uid="{00000000-0005-0000-0000-00001E6E0000}"/>
    <cellStyle name="Normal 2 4 7" xfId="5277" xr:uid="{00000000-0005-0000-0000-00001F6E0000}"/>
    <cellStyle name="Normal 2 4 7 2" xfId="5278" xr:uid="{00000000-0005-0000-0000-0000206E0000}"/>
    <cellStyle name="Normal 2 4 8" xfId="5279" xr:uid="{00000000-0005-0000-0000-0000216E0000}"/>
    <cellStyle name="Normal 2 4 9" xfId="5280" xr:uid="{00000000-0005-0000-0000-0000226E0000}"/>
    <cellStyle name="Normal 2 5" xfId="5281" xr:uid="{00000000-0005-0000-0000-0000236E0000}"/>
    <cellStyle name="Normal 2 5 10" xfId="29769" xr:uid="{00000000-0005-0000-0000-0000246E0000}"/>
    <cellStyle name="Normal 2 5 2" xfId="5282" xr:uid="{00000000-0005-0000-0000-0000256E0000}"/>
    <cellStyle name="Normal 2 5 2 2" xfId="5283" xr:uid="{00000000-0005-0000-0000-0000266E0000}"/>
    <cellStyle name="Normal 2 5 2 2 2" xfId="5284" xr:uid="{00000000-0005-0000-0000-0000276E0000}"/>
    <cellStyle name="Normal 2 5 2 3" xfId="5285" xr:uid="{00000000-0005-0000-0000-0000286E0000}"/>
    <cellStyle name="Normal 2 5 2 3 2" xfId="5286" xr:uid="{00000000-0005-0000-0000-0000296E0000}"/>
    <cellStyle name="Normal 2 5 2 4" xfId="5287" xr:uid="{00000000-0005-0000-0000-00002A6E0000}"/>
    <cellStyle name="Normal 2 5 2 5" xfId="33321" xr:uid="{00000000-0005-0000-0000-00002B6E0000}"/>
    <cellStyle name="Normal 2 5 3" xfId="5288" xr:uid="{00000000-0005-0000-0000-00002C6E0000}"/>
    <cellStyle name="Normal 2 5 3 2" xfId="5289" xr:uid="{00000000-0005-0000-0000-00002D6E0000}"/>
    <cellStyle name="Normal 2 5 4" xfId="5290" xr:uid="{00000000-0005-0000-0000-00002E6E0000}"/>
    <cellStyle name="Normal 2 5 4 2" xfId="5291" xr:uid="{00000000-0005-0000-0000-00002F6E0000}"/>
    <cellStyle name="Normal 2 5 5" xfId="5292" xr:uid="{00000000-0005-0000-0000-0000306E0000}"/>
    <cellStyle name="Normal 2 5 5 2" xfId="5293" xr:uid="{00000000-0005-0000-0000-0000316E0000}"/>
    <cellStyle name="Normal 2 5 6" xfId="5294" xr:uid="{00000000-0005-0000-0000-0000326E0000}"/>
    <cellStyle name="Normal 2 5 6 2" xfId="5295" xr:uid="{00000000-0005-0000-0000-0000336E0000}"/>
    <cellStyle name="Normal 2 5 7" xfId="5296" xr:uid="{00000000-0005-0000-0000-0000346E0000}"/>
    <cellStyle name="Normal 2 5 8" xfId="5297" xr:uid="{00000000-0005-0000-0000-0000356E0000}"/>
    <cellStyle name="Normal 2 5 9" xfId="5298" xr:uid="{00000000-0005-0000-0000-0000366E0000}"/>
    <cellStyle name="Normal 2 6" xfId="5299" xr:uid="{00000000-0005-0000-0000-0000376E0000}"/>
    <cellStyle name="Normal 2 6 2" xfId="5300" xr:uid="{00000000-0005-0000-0000-0000386E0000}"/>
    <cellStyle name="Normal 2 6 2 2" xfId="5301" xr:uid="{00000000-0005-0000-0000-0000396E0000}"/>
    <cellStyle name="Normal 2 6 2 2 2" xfId="5302" xr:uid="{00000000-0005-0000-0000-00003A6E0000}"/>
    <cellStyle name="Normal 2 6 2 3" xfId="5303" xr:uid="{00000000-0005-0000-0000-00003B6E0000}"/>
    <cellStyle name="Normal 2 6 2 3 2" xfId="5304" xr:uid="{00000000-0005-0000-0000-00003C6E0000}"/>
    <cellStyle name="Normal 2 6 2 4" xfId="5305" xr:uid="{00000000-0005-0000-0000-00003D6E0000}"/>
    <cellStyle name="Normal 2 6 3" xfId="5306" xr:uid="{00000000-0005-0000-0000-00003E6E0000}"/>
    <cellStyle name="Normal 2 6 3 2" xfId="5307" xr:uid="{00000000-0005-0000-0000-00003F6E0000}"/>
    <cellStyle name="Normal 2 6 4" xfId="5308" xr:uid="{00000000-0005-0000-0000-0000406E0000}"/>
    <cellStyle name="Normal 2 6 4 2" xfId="5309" xr:uid="{00000000-0005-0000-0000-0000416E0000}"/>
    <cellStyle name="Normal 2 6 5" xfId="5310" xr:uid="{00000000-0005-0000-0000-0000426E0000}"/>
    <cellStyle name="Normal 2 6 5 2" xfId="5311" xr:uid="{00000000-0005-0000-0000-0000436E0000}"/>
    <cellStyle name="Normal 2 6 6" xfId="5312" xr:uid="{00000000-0005-0000-0000-0000446E0000}"/>
    <cellStyle name="Normal 2 6 6 2" xfId="5313" xr:uid="{00000000-0005-0000-0000-0000456E0000}"/>
    <cellStyle name="Normal 2 7" xfId="5314" xr:uid="{00000000-0005-0000-0000-0000466E0000}"/>
    <cellStyle name="Normal 2 7 2" xfId="5315" xr:uid="{00000000-0005-0000-0000-0000476E0000}"/>
    <cellStyle name="Normal 2 7 2 2" xfId="5316" xr:uid="{00000000-0005-0000-0000-0000486E0000}"/>
    <cellStyle name="Normal 2 7 2 2 2" xfId="5317" xr:uid="{00000000-0005-0000-0000-0000496E0000}"/>
    <cellStyle name="Normal 2 7 2 3" xfId="5318" xr:uid="{00000000-0005-0000-0000-00004A6E0000}"/>
    <cellStyle name="Normal 2 7 2 3 2" xfId="5319" xr:uid="{00000000-0005-0000-0000-00004B6E0000}"/>
    <cellStyle name="Normal 2 7 2 4" xfId="5320" xr:uid="{00000000-0005-0000-0000-00004C6E0000}"/>
    <cellStyle name="Normal 2 7 3" xfId="5321" xr:uid="{00000000-0005-0000-0000-00004D6E0000}"/>
    <cellStyle name="Normal 2 7 3 2" xfId="5322" xr:uid="{00000000-0005-0000-0000-00004E6E0000}"/>
    <cellStyle name="Normal 2 7 4" xfId="5323" xr:uid="{00000000-0005-0000-0000-00004F6E0000}"/>
    <cellStyle name="Normal 2 7 4 2" xfId="5324" xr:uid="{00000000-0005-0000-0000-0000506E0000}"/>
    <cellStyle name="Normal 2 7 5" xfId="5325" xr:uid="{00000000-0005-0000-0000-0000516E0000}"/>
    <cellStyle name="Normal 2 7 5 2" xfId="5326" xr:uid="{00000000-0005-0000-0000-0000526E0000}"/>
    <cellStyle name="Normal 2 7 6" xfId="5327" xr:uid="{00000000-0005-0000-0000-0000536E0000}"/>
    <cellStyle name="Normal 2 7 7" xfId="29770" xr:uid="{00000000-0005-0000-0000-0000546E0000}"/>
    <cellStyle name="Normal 2 8" xfId="5328" xr:uid="{00000000-0005-0000-0000-0000556E0000}"/>
    <cellStyle name="Normal 2 8 2" xfId="5329" xr:uid="{00000000-0005-0000-0000-0000566E0000}"/>
    <cellStyle name="Normal 2 8 2 2" xfId="5330" xr:uid="{00000000-0005-0000-0000-0000576E0000}"/>
    <cellStyle name="Normal 2 8 2 2 2" xfId="5331" xr:uid="{00000000-0005-0000-0000-0000586E0000}"/>
    <cellStyle name="Normal 2 8 2 3" xfId="5332" xr:uid="{00000000-0005-0000-0000-0000596E0000}"/>
    <cellStyle name="Normal 2 8 2 3 2" xfId="5333" xr:uid="{00000000-0005-0000-0000-00005A6E0000}"/>
    <cellStyle name="Normal 2 8 2 4" xfId="5334" xr:uid="{00000000-0005-0000-0000-00005B6E0000}"/>
    <cellStyle name="Normal 2 8 3" xfId="5335" xr:uid="{00000000-0005-0000-0000-00005C6E0000}"/>
    <cellStyle name="Normal 2 8 3 2" xfId="5336" xr:uid="{00000000-0005-0000-0000-00005D6E0000}"/>
    <cellStyle name="Normal 2 8 4" xfId="5337" xr:uid="{00000000-0005-0000-0000-00005E6E0000}"/>
    <cellStyle name="Normal 2 8 4 2" xfId="5338" xr:uid="{00000000-0005-0000-0000-00005F6E0000}"/>
    <cellStyle name="Normal 2 8 5" xfId="5339" xr:uid="{00000000-0005-0000-0000-0000606E0000}"/>
    <cellStyle name="Normal 2 8 5 2" xfId="5340" xr:uid="{00000000-0005-0000-0000-0000616E0000}"/>
    <cellStyle name="Normal 2 8 6" xfId="5341" xr:uid="{00000000-0005-0000-0000-0000626E0000}"/>
    <cellStyle name="Normal 2 9" xfId="5342" xr:uid="{00000000-0005-0000-0000-0000636E0000}"/>
    <cellStyle name="Normal 2 9 2" xfId="5343" xr:uid="{00000000-0005-0000-0000-0000646E0000}"/>
    <cellStyle name="Normal 2 9 2 2" xfId="5344" xr:uid="{00000000-0005-0000-0000-0000656E0000}"/>
    <cellStyle name="Normal 2 9 2 2 2" xfId="5345" xr:uid="{00000000-0005-0000-0000-0000666E0000}"/>
    <cellStyle name="Normal 2 9 2 3" xfId="5346" xr:uid="{00000000-0005-0000-0000-0000676E0000}"/>
    <cellStyle name="Normal 2 9 2 3 2" xfId="5347" xr:uid="{00000000-0005-0000-0000-0000686E0000}"/>
    <cellStyle name="Normal 2 9 2 4" xfId="5348" xr:uid="{00000000-0005-0000-0000-0000696E0000}"/>
    <cellStyle name="Normal 2 9 3" xfId="5349" xr:uid="{00000000-0005-0000-0000-00006A6E0000}"/>
    <cellStyle name="Normal 2 9 3 2" xfId="5350" xr:uid="{00000000-0005-0000-0000-00006B6E0000}"/>
    <cellStyle name="Normal 2 9 4" xfId="5351" xr:uid="{00000000-0005-0000-0000-00006C6E0000}"/>
    <cellStyle name="Normal 2 9 4 2" xfId="5352" xr:uid="{00000000-0005-0000-0000-00006D6E0000}"/>
    <cellStyle name="Normal 2 9 5" xfId="5353" xr:uid="{00000000-0005-0000-0000-00006E6E0000}"/>
    <cellStyle name="Normal 2_Plants" xfId="5354" xr:uid="{00000000-0005-0000-0000-00006F6E0000}"/>
    <cellStyle name="Normal 20" xfId="5355" xr:uid="{00000000-0005-0000-0000-0000706E0000}"/>
    <cellStyle name="Normal 20 2" xfId="5356" xr:uid="{00000000-0005-0000-0000-0000716E0000}"/>
    <cellStyle name="Normal 20 2 2" xfId="33363" xr:uid="{00000000-0005-0000-0000-0000726E0000}"/>
    <cellStyle name="Normal 20 2 3" xfId="33076" xr:uid="{00000000-0005-0000-0000-0000736E0000}"/>
    <cellStyle name="Normal 20 3" xfId="5357" xr:uid="{00000000-0005-0000-0000-0000746E0000}"/>
    <cellStyle name="Normal 20 3 2" xfId="33322" xr:uid="{00000000-0005-0000-0000-0000756E0000}"/>
    <cellStyle name="Normal 20 4" xfId="29771" xr:uid="{00000000-0005-0000-0000-0000766E0000}"/>
    <cellStyle name="Normal 21" xfId="5358" xr:uid="{00000000-0005-0000-0000-0000776E0000}"/>
    <cellStyle name="Normal 21 2" xfId="5359" xr:uid="{00000000-0005-0000-0000-0000786E0000}"/>
    <cellStyle name="Normal 21 2 2" xfId="33293" xr:uid="{00000000-0005-0000-0000-0000796E0000}"/>
    <cellStyle name="Normal 21 3" xfId="5360" xr:uid="{00000000-0005-0000-0000-00007A6E0000}"/>
    <cellStyle name="Normal 21 4" xfId="26545" xr:uid="{00000000-0005-0000-0000-00007B6E0000}"/>
    <cellStyle name="Normal 22" xfId="5361" xr:uid="{00000000-0005-0000-0000-00007C6E0000}"/>
    <cellStyle name="Normal 22 2" xfId="5362" xr:uid="{00000000-0005-0000-0000-00007D6E0000}"/>
    <cellStyle name="Normal 22 3" xfId="5363" xr:uid="{00000000-0005-0000-0000-00007E6E0000}"/>
    <cellStyle name="Normal 23" xfId="5364" xr:uid="{00000000-0005-0000-0000-00007F6E0000}"/>
    <cellStyle name="Normal 23 2" xfId="5365" xr:uid="{00000000-0005-0000-0000-0000806E0000}"/>
    <cellStyle name="Normal 23 2 2" xfId="33364" xr:uid="{00000000-0005-0000-0000-0000816E0000}"/>
    <cellStyle name="Normal 23 3" xfId="5366" xr:uid="{00000000-0005-0000-0000-0000826E0000}"/>
    <cellStyle name="Normal 23 4" xfId="26540" xr:uid="{00000000-0005-0000-0000-0000836E0000}"/>
    <cellStyle name="Normal 23 5" xfId="33374" xr:uid="{B22967D2-ADD5-462F-9B77-07E1A01DAD5E}"/>
    <cellStyle name="Normal 24" xfId="5367" xr:uid="{00000000-0005-0000-0000-0000846E0000}"/>
    <cellStyle name="Normal 24 2" xfId="5368" xr:uid="{00000000-0005-0000-0000-0000856E0000}"/>
    <cellStyle name="Normal 24 2 2" xfId="33368" xr:uid="{00000000-0005-0000-0000-0000866E0000}"/>
    <cellStyle name="Normal 24 3" xfId="33290" xr:uid="{00000000-0005-0000-0000-0000876E0000}"/>
    <cellStyle name="Normal 25" xfId="5369" xr:uid="{00000000-0005-0000-0000-0000886E0000}"/>
    <cellStyle name="Normal 25 2" xfId="5370" xr:uid="{00000000-0005-0000-0000-0000896E0000}"/>
    <cellStyle name="Normal 25 3" xfId="33365" xr:uid="{00000000-0005-0000-0000-00008A6E0000}"/>
    <cellStyle name="Normal 26" xfId="5371" xr:uid="{00000000-0005-0000-0000-00008B6E0000}"/>
    <cellStyle name="Normal 26 2" xfId="5372" xr:uid="{00000000-0005-0000-0000-00008C6E0000}"/>
    <cellStyle name="Normal 27" xfId="5373" xr:uid="{00000000-0005-0000-0000-00008D6E0000}"/>
    <cellStyle name="Normal 27 2" xfId="5374" xr:uid="{00000000-0005-0000-0000-00008E6E0000}"/>
    <cellStyle name="Normal 28" xfId="5375" xr:uid="{00000000-0005-0000-0000-00008F6E0000}"/>
    <cellStyle name="Normal 28 2" xfId="5376" xr:uid="{00000000-0005-0000-0000-0000906E0000}"/>
    <cellStyle name="Normal 29" xfId="5377" xr:uid="{00000000-0005-0000-0000-0000916E0000}"/>
    <cellStyle name="Normal 29 2" xfId="5378" xr:uid="{00000000-0005-0000-0000-0000926E0000}"/>
    <cellStyle name="Normal 29 3" xfId="5379" xr:uid="{00000000-0005-0000-0000-0000936E0000}"/>
    <cellStyle name="Normal 3" xfId="4" xr:uid="{00000000-0005-0000-0000-0000946E0000}"/>
    <cellStyle name="Normal 3 10" xfId="5381" xr:uid="{00000000-0005-0000-0000-0000956E0000}"/>
    <cellStyle name="Normal 3 10 2" xfId="5382" xr:uid="{00000000-0005-0000-0000-0000966E0000}"/>
    <cellStyle name="Normal 3 10 2 2" xfId="5383" xr:uid="{00000000-0005-0000-0000-0000976E0000}"/>
    <cellStyle name="Normal 3 10 3" xfId="5384" xr:uid="{00000000-0005-0000-0000-0000986E0000}"/>
    <cellStyle name="Normal 3 10 4" xfId="5385" xr:uid="{00000000-0005-0000-0000-0000996E0000}"/>
    <cellStyle name="Normal 3 10 5" xfId="33380" xr:uid="{193DECA5-8389-493F-9CEE-E2B3BD493FCD}"/>
    <cellStyle name="Normal 3 11" xfId="5386" xr:uid="{00000000-0005-0000-0000-00009A6E0000}"/>
    <cellStyle name="Normal 3 11 2" xfId="5387" xr:uid="{00000000-0005-0000-0000-00009B6E0000}"/>
    <cellStyle name="Normal 3 11 3" xfId="5388" xr:uid="{00000000-0005-0000-0000-00009C6E0000}"/>
    <cellStyle name="Normal 3 12" xfId="5389" xr:uid="{00000000-0005-0000-0000-00009D6E0000}"/>
    <cellStyle name="Normal 3 12 2" xfId="5390" xr:uid="{00000000-0005-0000-0000-00009E6E0000}"/>
    <cellStyle name="Normal 3 12 3" xfId="5391" xr:uid="{00000000-0005-0000-0000-00009F6E0000}"/>
    <cellStyle name="Normal 3 13" xfId="5392" xr:uid="{00000000-0005-0000-0000-0000A06E0000}"/>
    <cellStyle name="Normal 3 13 2" xfId="5393" xr:uid="{00000000-0005-0000-0000-0000A16E0000}"/>
    <cellStyle name="Normal 3 13 3" xfId="5394" xr:uid="{00000000-0005-0000-0000-0000A26E0000}"/>
    <cellStyle name="Normal 3 14" xfId="5395" xr:uid="{00000000-0005-0000-0000-0000A36E0000}"/>
    <cellStyle name="Normal 3 14 2" xfId="5396" xr:uid="{00000000-0005-0000-0000-0000A46E0000}"/>
    <cellStyle name="Normal 3 14 3" xfId="5397" xr:uid="{00000000-0005-0000-0000-0000A56E0000}"/>
    <cellStyle name="Normal 3 15" xfId="5398" xr:uid="{00000000-0005-0000-0000-0000A66E0000}"/>
    <cellStyle name="Normal 3 15 2" xfId="5399" xr:uid="{00000000-0005-0000-0000-0000A76E0000}"/>
    <cellStyle name="Normal 3 16" xfId="5400" xr:uid="{00000000-0005-0000-0000-0000A86E0000}"/>
    <cellStyle name="Normal 3 16 2" xfId="5401" xr:uid="{00000000-0005-0000-0000-0000A96E0000}"/>
    <cellStyle name="Normal 3 17" xfId="5380" xr:uid="{00000000-0005-0000-0000-0000AA6E0000}"/>
    <cellStyle name="Normal 3 18" xfId="33378" xr:uid="{D1E1B989-5CB9-4CBC-8B92-8E0E5932048F}"/>
    <cellStyle name="Normal 3 2" xfId="372" xr:uid="{00000000-0005-0000-0000-0000AB6E0000}"/>
    <cellStyle name="Normal 3 2 2" xfId="5403" xr:uid="{00000000-0005-0000-0000-0000AC6E0000}"/>
    <cellStyle name="Normal 3 2 2 2" xfId="5404" xr:uid="{00000000-0005-0000-0000-0000AD6E0000}"/>
    <cellStyle name="Normal 3 2 2 2 2" xfId="5405" xr:uid="{00000000-0005-0000-0000-0000AE6E0000}"/>
    <cellStyle name="Normal 3 2 2 2 3" xfId="5406" xr:uid="{00000000-0005-0000-0000-0000AF6E0000}"/>
    <cellStyle name="Normal 3 2 2 2 4" xfId="33324" xr:uid="{00000000-0005-0000-0000-0000B06E0000}"/>
    <cellStyle name="Normal 3 2 2 3" xfId="5407" xr:uid="{00000000-0005-0000-0000-0000B16E0000}"/>
    <cellStyle name="Normal 3 2 2 3 2" xfId="5408" xr:uid="{00000000-0005-0000-0000-0000B26E0000}"/>
    <cellStyle name="Normal 3 2 2 3 3" xfId="5409" xr:uid="{00000000-0005-0000-0000-0000B36E0000}"/>
    <cellStyle name="Normal 3 2 2 4" xfId="5410" xr:uid="{00000000-0005-0000-0000-0000B46E0000}"/>
    <cellStyle name="Normal 3 2 2 4 2" xfId="5411" xr:uid="{00000000-0005-0000-0000-0000B56E0000}"/>
    <cellStyle name="Normal 3 2 2 5" xfId="5412" xr:uid="{00000000-0005-0000-0000-0000B66E0000}"/>
    <cellStyle name="Normal 3 2 2 6" xfId="5413" xr:uid="{00000000-0005-0000-0000-0000B76E0000}"/>
    <cellStyle name="Normal 3 2 2 7" xfId="29773" xr:uid="{00000000-0005-0000-0000-0000B86E0000}"/>
    <cellStyle name="Normal 3 2 3" xfId="5414" xr:uid="{00000000-0005-0000-0000-0000B96E0000}"/>
    <cellStyle name="Normal 3 2 3 2" xfId="5415" xr:uid="{00000000-0005-0000-0000-0000BA6E0000}"/>
    <cellStyle name="Normal 3 2 3 2 2" xfId="5416" xr:uid="{00000000-0005-0000-0000-0000BB6E0000}"/>
    <cellStyle name="Normal 3 2 3 3" xfId="5417" xr:uid="{00000000-0005-0000-0000-0000BC6E0000}"/>
    <cellStyle name="Normal 3 2 3 4" xfId="12681" xr:uid="{00000000-0005-0000-0000-0000BD6E0000}"/>
    <cellStyle name="Normal 3 2 4" xfId="5418" xr:uid="{00000000-0005-0000-0000-0000BE6E0000}"/>
    <cellStyle name="Normal 3 2 4 2" xfId="5419" xr:uid="{00000000-0005-0000-0000-0000BF6E0000}"/>
    <cellStyle name="Normal 3 2 4 3" xfId="5420" xr:uid="{00000000-0005-0000-0000-0000C06E0000}"/>
    <cellStyle name="Normal 3 2 5" xfId="5421" xr:uid="{00000000-0005-0000-0000-0000C16E0000}"/>
    <cellStyle name="Normal 3 2 5 2" xfId="5422" xr:uid="{00000000-0005-0000-0000-0000C26E0000}"/>
    <cellStyle name="Normal 3 2 5 3" xfId="5423" xr:uid="{00000000-0005-0000-0000-0000C36E0000}"/>
    <cellStyle name="Normal 3 2 6" xfId="5424" xr:uid="{00000000-0005-0000-0000-0000C46E0000}"/>
    <cellStyle name="Normal 3 2 6 2" xfId="5425" xr:uid="{00000000-0005-0000-0000-0000C56E0000}"/>
    <cellStyle name="Normal 3 2 7" xfId="5426" xr:uid="{00000000-0005-0000-0000-0000C66E0000}"/>
    <cellStyle name="Normal 3 2 7 2" xfId="5427" xr:uid="{00000000-0005-0000-0000-0000C76E0000}"/>
    <cellStyle name="Normal 3 2 8" xfId="5428" xr:uid="{00000000-0005-0000-0000-0000C86E0000}"/>
    <cellStyle name="Normal 3 2 9" xfId="5402" xr:uid="{00000000-0005-0000-0000-0000C96E0000}"/>
    <cellStyle name="Normal 3 3" xfId="5429" xr:uid="{00000000-0005-0000-0000-0000CA6E0000}"/>
    <cellStyle name="Normal 3 3 2" xfId="5430" xr:uid="{00000000-0005-0000-0000-0000CB6E0000}"/>
    <cellStyle name="Normal 3 3 2 2" xfId="5431" xr:uid="{00000000-0005-0000-0000-0000CC6E0000}"/>
    <cellStyle name="Normal 3 3 2 2 2" xfId="5432" xr:uid="{00000000-0005-0000-0000-0000CD6E0000}"/>
    <cellStyle name="Normal 3 3 2 2 3" xfId="5433" xr:uid="{00000000-0005-0000-0000-0000CE6E0000}"/>
    <cellStyle name="Normal 3 3 2 3" xfId="5434" xr:uid="{00000000-0005-0000-0000-0000CF6E0000}"/>
    <cellStyle name="Normal 3 3 2 3 2" xfId="5435" xr:uid="{00000000-0005-0000-0000-0000D06E0000}"/>
    <cellStyle name="Normal 3 3 2 4" xfId="5436" xr:uid="{00000000-0005-0000-0000-0000D16E0000}"/>
    <cellStyle name="Normal 3 3 2 5" xfId="5437" xr:uid="{00000000-0005-0000-0000-0000D26E0000}"/>
    <cellStyle name="Normal 3 3 2 6" xfId="33325" xr:uid="{00000000-0005-0000-0000-0000D36E0000}"/>
    <cellStyle name="Normal 3 3 3" xfId="5438" xr:uid="{00000000-0005-0000-0000-0000D46E0000}"/>
    <cellStyle name="Normal 3 3 3 2" xfId="5439" xr:uid="{00000000-0005-0000-0000-0000D56E0000}"/>
    <cellStyle name="Normal 3 3 3 3" xfId="5440" xr:uid="{00000000-0005-0000-0000-0000D66E0000}"/>
    <cellStyle name="Normal 3 3 4" xfId="5441" xr:uid="{00000000-0005-0000-0000-0000D76E0000}"/>
    <cellStyle name="Normal 3 3 4 2" xfId="5442" xr:uid="{00000000-0005-0000-0000-0000D86E0000}"/>
    <cellStyle name="Normal 3 3 4 3" xfId="5443" xr:uid="{00000000-0005-0000-0000-0000D96E0000}"/>
    <cellStyle name="Normal 3 3 5" xfId="5444" xr:uid="{00000000-0005-0000-0000-0000DA6E0000}"/>
    <cellStyle name="Normal 3 3 5 2" xfId="5445" xr:uid="{00000000-0005-0000-0000-0000DB6E0000}"/>
    <cellStyle name="Normal 3 3 6" xfId="5446" xr:uid="{00000000-0005-0000-0000-0000DC6E0000}"/>
    <cellStyle name="Normal 3 3 6 2" xfId="5447" xr:uid="{00000000-0005-0000-0000-0000DD6E0000}"/>
    <cellStyle name="Normal 3 3 7" xfId="5448" xr:uid="{00000000-0005-0000-0000-0000DE6E0000}"/>
    <cellStyle name="Normal 3 3 8" xfId="5449" xr:uid="{00000000-0005-0000-0000-0000DF6E0000}"/>
    <cellStyle name="Normal 3 3 9" xfId="29774" xr:uid="{00000000-0005-0000-0000-0000E06E0000}"/>
    <cellStyle name="Normal 3 4" xfId="5450" xr:uid="{00000000-0005-0000-0000-0000E16E0000}"/>
    <cellStyle name="Normal 3 4 10" xfId="29772" xr:uid="{00000000-0005-0000-0000-0000E26E0000}"/>
    <cellStyle name="Normal 3 4 2" xfId="5451" xr:uid="{00000000-0005-0000-0000-0000E36E0000}"/>
    <cellStyle name="Normal 3 4 2 2" xfId="5452" xr:uid="{00000000-0005-0000-0000-0000E46E0000}"/>
    <cellStyle name="Normal 3 4 2 2 2" xfId="5453" xr:uid="{00000000-0005-0000-0000-0000E56E0000}"/>
    <cellStyle name="Normal 3 4 2 3" xfId="5454" xr:uid="{00000000-0005-0000-0000-0000E66E0000}"/>
    <cellStyle name="Normal 3 4 2 3 2" xfId="5455" xr:uid="{00000000-0005-0000-0000-0000E76E0000}"/>
    <cellStyle name="Normal 3 4 2 4" xfId="5456" xr:uid="{00000000-0005-0000-0000-0000E86E0000}"/>
    <cellStyle name="Normal 3 4 2 5" xfId="5457" xr:uid="{00000000-0005-0000-0000-0000E96E0000}"/>
    <cellStyle name="Normal 3 4 2 6" xfId="33323" xr:uid="{00000000-0005-0000-0000-0000EA6E0000}"/>
    <cellStyle name="Normal 3 4 3" xfId="5458" xr:uid="{00000000-0005-0000-0000-0000EB6E0000}"/>
    <cellStyle name="Normal 3 4 3 2" xfId="5459" xr:uid="{00000000-0005-0000-0000-0000EC6E0000}"/>
    <cellStyle name="Normal 3 4 4" xfId="5460" xr:uid="{00000000-0005-0000-0000-0000ED6E0000}"/>
    <cellStyle name="Normal 3 4 4 2" xfId="5461" xr:uid="{00000000-0005-0000-0000-0000EE6E0000}"/>
    <cellStyle name="Normal 3 4 5" xfId="5462" xr:uid="{00000000-0005-0000-0000-0000EF6E0000}"/>
    <cellStyle name="Normal 3 4 5 2" xfId="5463" xr:uid="{00000000-0005-0000-0000-0000F06E0000}"/>
    <cellStyle name="Normal 3 4 6" xfId="5464" xr:uid="{00000000-0005-0000-0000-0000F16E0000}"/>
    <cellStyle name="Normal 3 4 6 2" xfId="5465" xr:uid="{00000000-0005-0000-0000-0000F26E0000}"/>
    <cellStyle name="Normal 3 4 7" xfId="5466" xr:uid="{00000000-0005-0000-0000-0000F36E0000}"/>
    <cellStyle name="Normal 3 4 8" xfId="5467" xr:uid="{00000000-0005-0000-0000-0000F46E0000}"/>
    <cellStyle name="Normal 3 4 9" xfId="5468" xr:uid="{00000000-0005-0000-0000-0000F56E0000}"/>
    <cellStyle name="Normal 3 5" xfId="5469" xr:uid="{00000000-0005-0000-0000-0000F66E0000}"/>
    <cellStyle name="Normal 3 5 2" xfId="5470" xr:uid="{00000000-0005-0000-0000-0000F76E0000}"/>
    <cellStyle name="Normal 3 5 2 2" xfId="5471" xr:uid="{00000000-0005-0000-0000-0000F86E0000}"/>
    <cellStyle name="Normal 3 5 2 2 2" xfId="5472" xr:uid="{00000000-0005-0000-0000-0000F96E0000}"/>
    <cellStyle name="Normal 3 5 2 3" xfId="5473" xr:uid="{00000000-0005-0000-0000-0000FA6E0000}"/>
    <cellStyle name="Normal 3 5 2 3 2" xfId="5474" xr:uid="{00000000-0005-0000-0000-0000FB6E0000}"/>
    <cellStyle name="Normal 3 5 2 4" xfId="5475" xr:uid="{00000000-0005-0000-0000-0000FC6E0000}"/>
    <cellStyle name="Normal 3 5 3" xfId="5476" xr:uid="{00000000-0005-0000-0000-0000FD6E0000}"/>
    <cellStyle name="Normal 3 5 3 2" xfId="5477" xr:uid="{00000000-0005-0000-0000-0000FE6E0000}"/>
    <cellStyle name="Normal 3 5 4" xfId="5478" xr:uid="{00000000-0005-0000-0000-0000FF6E0000}"/>
    <cellStyle name="Normal 3 5 4 2" xfId="5479" xr:uid="{00000000-0005-0000-0000-0000006F0000}"/>
    <cellStyle name="Normal 3 5 5" xfId="5480" xr:uid="{00000000-0005-0000-0000-0000016F0000}"/>
    <cellStyle name="Normal 3 5 5 2" xfId="5481" xr:uid="{00000000-0005-0000-0000-0000026F0000}"/>
    <cellStyle name="Normal 3 5 6" xfId="5482" xr:uid="{00000000-0005-0000-0000-0000036F0000}"/>
    <cellStyle name="Normal 3 5 7" xfId="5483" xr:uid="{00000000-0005-0000-0000-0000046F0000}"/>
    <cellStyle name="Normal 3 5 8" xfId="5484" xr:uid="{00000000-0005-0000-0000-0000056F0000}"/>
    <cellStyle name="Normal 3 6" xfId="5485" xr:uid="{00000000-0005-0000-0000-0000066F0000}"/>
    <cellStyle name="Normal 3 6 2" xfId="5486" xr:uid="{00000000-0005-0000-0000-0000076F0000}"/>
    <cellStyle name="Normal 3 6 2 2" xfId="5487" xr:uid="{00000000-0005-0000-0000-0000086F0000}"/>
    <cellStyle name="Normal 3 6 2 2 2" xfId="5488" xr:uid="{00000000-0005-0000-0000-0000096F0000}"/>
    <cellStyle name="Normal 3 6 2 3" xfId="5489" xr:uid="{00000000-0005-0000-0000-00000A6F0000}"/>
    <cellStyle name="Normal 3 6 2 3 2" xfId="5490" xr:uid="{00000000-0005-0000-0000-00000B6F0000}"/>
    <cellStyle name="Normal 3 6 2 4" xfId="5491" xr:uid="{00000000-0005-0000-0000-00000C6F0000}"/>
    <cellStyle name="Normal 3 6 3" xfId="5492" xr:uid="{00000000-0005-0000-0000-00000D6F0000}"/>
    <cellStyle name="Normal 3 6 3 2" xfId="5493" xr:uid="{00000000-0005-0000-0000-00000E6F0000}"/>
    <cellStyle name="Normal 3 6 4" xfId="5494" xr:uid="{00000000-0005-0000-0000-00000F6F0000}"/>
    <cellStyle name="Normal 3 6 4 2" xfId="5495" xr:uid="{00000000-0005-0000-0000-0000106F0000}"/>
    <cellStyle name="Normal 3 6 5" xfId="5496" xr:uid="{00000000-0005-0000-0000-0000116F0000}"/>
    <cellStyle name="Normal 3 6 5 2" xfId="5497" xr:uid="{00000000-0005-0000-0000-0000126F0000}"/>
    <cellStyle name="Normal 3 6 6" xfId="5498" xr:uid="{00000000-0005-0000-0000-0000136F0000}"/>
    <cellStyle name="Normal 3 6 7" xfId="5499" xr:uid="{00000000-0005-0000-0000-0000146F0000}"/>
    <cellStyle name="Normal 3 6 8" xfId="5500" xr:uid="{00000000-0005-0000-0000-0000156F0000}"/>
    <cellStyle name="Normal 3 7" xfId="5501" xr:uid="{00000000-0005-0000-0000-0000166F0000}"/>
    <cellStyle name="Normal 3 7 2" xfId="5502" xr:uid="{00000000-0005-0000-0000-0000176F0000}"/>
    <cellStyle name="Normal 3 7 2 2" xfId="5503" xr:uid="{00000000-0005-0000-0000-0000186F0000}"/>
    <cellStyle name="Normal 3 7 2 2 2" xfId="5504" xr:uid="{00000000-0005-0000-0000-0000196F0000}"/>
    <cellStyle name="Normal 3 7 2 3" xfId="5505" xr:uid="{00000000-0005-0000-0000-00001A6F0000}"/>
    <cellStyle name="Normal 3 7 2 3 2" xfId="5506" xr:uid="{00000000-0005-0000-0000-00001B6F0000}"/>
    <cellStyle name="Normal 3 7 2 4" xfId="5507" xr:uid="{00000000-0005-0000-0000-00001C6F0000}"/>
    <cellStyle name="Normal 3 7 3" xfId="5508" xr:uid="{00000000-0005-0000-0000-00001D6F0000}"/>
    <cellStyle name="Normal 3 7 3 2" xfId="5509" xr:uid="{00000000-0005-0000-0000-00001E6F0000}"/>
    <cellStyle name="Normal 3 7 4" xfId="5510" xr:uid="{00000000-0005-0000-0000-00001F6F0000}"/>
    <cellStyle name="Normal 3 7 4 2" xfId="5511" xr:uid="{00000000-0005-0000-0000-0000206F0000}"/>
    <cellStyle name="Normal 3 7 5" xfId="5512" xr:uid="{00000000-0005-0000-0000-0000216F0000}"/>
    <cellStyle name="Normal 3 7 5 2" xfId="5513" xr:uid="{00000000-0005-0000-0000-0000226F0000}"/>
    <cellStyle name="Normal 3 7 6" xfId="5514" xr:uid="{00000000-0005-0000-0000-0000236F0000}"/>
    <cellStyle name="Normal 3 7 7" xfId="5515" xr:uid="{00000000-0005-0000-0000-0000246F0000}"/>
    <cellStyle name="Normal 3 8" xfId="5516" xr:uid="{00000000-0005-0000-0000-0000256F0000}"/>
    <cellStyle name="Normal 3 8 2" xfId="5517" xr:uid="{00000000-0005-0000-0000-0000266F0000}"/>
    <cellStyle name="Normal 3 8 2 2" xfId="5518" xr:uid="{00000000-0005-0000-0000-0000276F0000}"/>
    <cellStyle name="Normal 3 8 2 2 2" xfId="5519" xr:uid="{00000000-0005-0000-0000-0000286F0000}"/>
    <cellStyle name="Normal 3 8 2 3" xfId="5520" xr:uid="{00000000-0005-0000-0000-0000296F0000}"/>
    <cellStyle name="Normal 3 8 2 3 2" xfId="5521" xr:uid="{00000000-0005-0000-0000-00002A6F0000}"/>
    <cellStyle name="Normal 3 8 2 4" xfId="5522" xr:uid="{00000000-0005-0000-0000-00002B6F0000}"/>
    <cellStyle name="Normal 3 8 3" xfId="5523" xr:uid="{00000000-0005-0000-0000-00002C6F0000}"/>
    <cellStyle name="Normal 3 8 3 2" xfId="5524" xr:uid="{00000000-0005-0000-0000-00002D6F0000}"/>
    <cellStyle name="Normal 3 8 4" xfId="5525" xr:uid="{00000000-0005-0000-0000-00002E6F0000}"/>
    <cellStyle name="Normal 3 8 4 2" xfId="5526" xr:uid="{00000000-0005-0000-0000-00002F6F0000}"/>
    <cellStyle name="Normal 3 8 5" xfId="5527" xr:uid="{00000000-0005-0000-0000-0000306F0000}"/>
    <cellStyle name="Normal 3 8 5 2" xfId="5528" xr:uid="{00000000-0005-0000-0000-0000316F0000}"/>
    <cellStyle name="Normal 3 8 6" xfId="5529" xr:uid="{00000000-0005-0000-0000-0000326F0000}"/>
    <cellStyle name="Normal 3 8 7" xfId="5530" xr:uid="{00000000-0005-0000-0000-0000336F0000}"/>
    <cellStyle name="Normal 3 9" xfId="5531" xr:uid="{00000000-0005-0000-0000-0000346F0000}"/>
    <cellStyle name="Normal 3 9 2" xfId="5532" xr:uid="{00000000-0005-0000-0000-0000356F0000}"/>
    <cellStyle name="Normal 3 9 2 2" xfId="5533" xr:uid="{00000000-0005-0000-0000-0000366F0000}"/>
    <cellStyle name="Normal 3 9 3" xfId="5534" xr:uid="{00000000-0005-0000-0000-0000376F0000}"/>
    <cellStyle name="Normal 3 9 3 2" xfId="5535" xr:uid="{00000000-0005-0000-0000-0000386F0000}"/>
    <cellStyle name="Normal 3 9 4" xfId="5536" xr:uid="{00000000-0005-0000-0000-0000396F0000}"/>
    <cellStyle name="Normal 3 9 5" xfId="5537" xr:uid="{00000000-0005-0000-0000-00003A6F0000}"/>
    <cellStyle name="Normal 30" xfId="5538" xr:uid="{00000000-0005-0000-0000-00003B6F0000}"/>
    <cellStyle name="Normal 30 2" xfId="5539" xr:uid="{00000000-0005-0000-0000-00003C6F0000}"/>
    <cellStyle name="Normal 31" xfId="5540" xr:uid="{00000000-0005-0000-0000-00003D6F0000}"/>
    <cellStyle name="Normal 31 2" xfId="5541" xr:uid="{00000000-0005-0000-0000-00003E6F0000}"/>
    <cellStyle name="Normal 32" xfId="5542" xr:uid="{00000000-0005-0000-0000-00003F6F0000}"/>
    <cellStyle name="Normal 32 2" xfId="5543" xr:uid="{00000000-0005-0000-0000-0000406F0000}"/>
    <cellStyle name="Normal 33" xfId="5544" xr:uid="{00000000-0005-0000-0000-0000416F0000}"/>
    <cellStyle name="Normal 33 2" xfId="5545" xr:uid="{00000000-0005-0000-0000-0000426F0000}"/>
    <cellStyle name="Normal 34" xfId="5546" xr:uid="{00000000-0005-0000-0000-0000436F0000}"/>
    <cellStyle name="Normal 35" xfId="9644" xr:uid="{00000000-0005-0000-0000-0000446F0000}"/>
    <cellStyle name="Normal 36" xfId="9655" xr:uid="{00000000-0005-0000-0000-0000456F0000}"/>
    <cellStyle name="Normal 36 2" xfId="15384" xr:uid="{00000000-0005-0000-0000-0000466F0000}"/>
    <cellStyle name="Normal 37" xfId="716" xr:uid="{00000000-0005-0000-0000-0000476F0000}"/>
    <cellStyle name="Normal 38" xfId="1" xr:uid="{00000000-0005-0000-0000-0000486F0000}"/>
    <cellStyle name="Normal 39" xfId="33369" xr:uid="{00000000-0005-0000-0000-0000496F0000}"/>
    <cellStyle name="Normal 4" xfId="7" xr:uid="{00000000-0005-0000-0000-00004A6F0000}"/>
    <cellStyle name="Normal 4 10" xfId="5548" xr:uid="{00000000-0005-0000-0000-00004B6F0000}"/>
    <cellStyle name="Normal 4 11" xfId="5549" xr:uid="{00000000-0005-0000-0000-00004C6F0000}"/>
    <cellStyle name="Normal 4 12" xfId="5550" xr:uid="{00000000-0005-0000-0000-00004D6F0000}"/>
    <cellStyle name="Normal 4 13" xfId="5551" xr:uid="{00000000-0005-0000-0000-00004E6F0000}"/>
    <cellStyle name="Normal 4 14" xfId="5552" xr:uid="{00000000-0005-0000-0000-00004F6F0000}"/>
    <cellStyle name="Normal 4 15" xfId="5553" xr:uid="{00000000-0005-0000-0000-0000506F0000}"/>
    <cellStyle name="Normal 4 16" xfId="9663" xr:uid="{00000000-0005-0000-0000-0000516F0000}"/>
    <cellStyle name="Normal 4 17" xfId="5547" xr:uid="{00000000-0005-0000-0000-0000526F0000}"/>
    <cellStyle name="Normal 4 18" xfId="33373" xr:uid="{6AFF2862-A535-4951-B0FC-6C93957AB8B1}"/>
    <cellStyle name="Normal 4 19" xfId="33379" xr:uid="{830AB1BF-EFE5-413A-AD27-CBAB14ABB512}"/>
    <cellStyle name="Normal 4 2" xfId="373" xr:uid="{00000000-0005-0000-0000-0000536F0000}"/>
    <cellStyle name="Normal 4 2 2" xfId="5555" xr:uid="{00000000-0005-0000-0000-0000546F0000}"/>
    <cellStyle name="Normal 4 2 2 2" xfId="29776" xr:uid="{00000000-0005-0000-0000-0000556F0000}"/>
    <cellStyle name="Normal 4 2 3" xfId="5556" xr:uid="{00000000-0005-0000-0000-0000566F0000}"/>
    <cellStyle name="Normal 4 2 3 2" xfId="32854" xr:uid="{00000000-0005-0000-0000-0000576F0000}"/>
    <cellStyle name="Normal 4 2 4" xfId="5557" xr:uid="{00000000-0005-0000-0000-0000586F0000}"/>
    <cellStyle name="Normal 4 2 5" xfId="5554" xr:uid="{00000000-0005-0000-0000-0000596F0000}"/>
    <cellStyle name="Normal 4 3" xfId="5558" xr:uid="{00000000-0005-0000-0000-00005A6F0000}"/>
    <cellStyle name="Normal 4 3 2" xfId="5559" xr:uid="{00000000-0005-0000-0000-00005B6F0000}"/>
    <cellStyle name="Normal 4 3 2 2" xfId="5560" xr:uid="{00000000-0005-0000-0000-00005C6F0000}"/>
    <cellStyle name="Normal 4 3 3" xfId="5561" xr:uid="{00000000-0005-0000-0000-00005D6F0000}"/>
    <cellStyle name="Normal 4 3 3 2" xfId="5562" xr:uid="{00000000-0005-0000-0000-00005E6F0000}"/>
    <cellStyle name="Normal 4 3 4" xfId="5563" xr:uid="{00000000-0005-0000-0000-00005F6F0000}"/>
    <cellStyle name="Normal 4 3 5" xfId="5564" xr:uid="{00000000-0005-0000-0000-0000606F0000}"/>
    <cellStyle name="Normal 4 3 6" xfId="5565" xr:uid="{00000000-0005-0000-0000-0000616F0000}"/>
    <cellStyle name="Normal 4 3 7" xfId="5566" xr:uid="{00000000-0005-0000-0000-0000626F0000}"/>
    <cellStyle name="Normal 4 3 8" xfId="29777" xr:uid="{00000000-0005-0000-0000-0000636F0000}"/>
    <cellStyle name="Normal 4 4" xfId="5567" xr:uid="{00000000-0005-0000-0000-0000646F0000}"/>
    <cellStyle name="Normal 4 4 2" xfId="5568" xr:uid="{00000000-0005-0000-0000-0000656F0000}"/>
    <cellStyle name="Normal 4 4 2 2" xfId="33326" xr:uid="{00000000-0005-0000-0000-0000666F0000}"/>
    <cellStyle name="Normal 4 4 3" xfId="5569" xr:uid="{00000000-0005-0000-0000-0000676F0000}"/>
    <cellStyle name="Normal 4 4 4" xfId="29775" xr:uid="{00000000-0005-0000-0000-0000686F0000}"/>
    <cellStyle name="Normal 4 5" xfId="5570" xr:uid="{00000000-0005-0000-0000-0000696F0000}"/>
    <cellStyle name="Normal 4 5 2" xfId="5571" xr:uid="{00000000-0005-0000-0000-00006A6F0000}"/>
    <cellStyle name="Normal 4 5 3" xfId="5572" xr:uid="{00000000-0005-0000-0000-00006B6F0000}"/>
    <cellStyle name="Normal 4 6" xfId="5573" xr:uid="{00000000-0005-0000-0000-00006C6F0000}"/>
    <cellStyle name="Normal 4 7" xfId="5574" xr:uid="{00000000-0005-0000-0000-00006D6F0000}"/>
    <cellStyle name="Normal 4 7 2" xfId="5575" xr:uid="{00000000-0005-0000-0000-00006E6F0000}"/>
    <cellStyle name="Normal 4 8" xfId="5576" xr:uid="{00000000-0005-0000-0000-00006F6F0000}"/>
    <cellStyle name="Normal 4 8 2" xfId="5577" xr:uid="{00000000-0005-0000-0000-0000706F0000}"/>
    <cellStyle name="Normal 4 9" xfId="5578" xr:uid="{00000000-0005-0000-0000-0000716F0000}"/>
    <cellStyle name="Normal 40" xfId="33372" xr:uid="{FF77EA85-F476-4102-B401-5D38C45B4938}"/>
    <cellStyle name="Normal 41" xfId="26533" xr:uid="{00000000-0005-0000-0000-0000726F0000}"/>
    <cellStyle name="Normal 42" xfId="33370" xr:uid="{00000000-0005-0000-0000-0000736F0000}"/>
    <cellStyle name="Normal 43" xfId="33376" xr:uid="{4B95DB7B-4D0E-42DD-B774-F1D0682304B3}"/>
    <cellStyle name="Normal 44" xfId="33385" xr:uid="{7AA34D94-1967-486F-B8FC-2767A979FC3A}"/>
    <cellStyle name="Normal 45" xfId="33388" xr:uid="{34AA85B9-A87B-4C7B-B5E4-AB941C592CB6}"/>
    <cellStyle name="Normal 5" xfId="6" xr:uid="{00000000-0005-0000-0000-0000746F0000}"/>
    <cellStyle name="Normal 5 10" xfId="5580" xr:uid="{00000000-0005-0000-0000-0000756F0000}"/>
    <cellStyle name="Normal 5 10 2" xfId="5581" xr:uid="{00000000-0005-0000-0000-0000766F0000}"/>
    <cellStyle name="Normal 5 11" xfId="5582" xr:uid="{00000000-0005-0000-0000-0000776F0000}"/>
    <cellStyle name="Normal 5 11 2" xfId="5583" xr:uid="{00000000-0005-0000-0000-0000786F0000}"/>
    <cellStyle name="Normal 5 12" xfId="5584" xr:uid="{00000000-0005-0000-0000-0000796F0000}"/>
    <cellStyle name="Normal 5 12 2" xfId="5585" xr:uid="{00000000-0005-0000-0000-00007A6F0000}"/>
    <cellStyle name="Normal 5 13" xfId="5586" xr:uid="{00000000-0005-0000-0000-00007B6F0000}"/>
    <cellStyle name="Normal 5 13 2" xfId="5587" xr:uid="{00000000-0005-0000-0000-00007C6F0000}"/>
    <cellStyle name="Normal 5 14" xfId="5588" xr:uid="{00000000-0005-0000-0000-00007D6F0000}"/>
    <cellStyle name="Normal 5 15" xfId="5589" xr:uid="{00000000-0005-0000-0000-00007E6F0000}"/>
    <cellStyle name="Normal 5 16" xfId="5579" xr:uid="{00000000-0005-0000-0000-00007F6F0000}"/>
    <cellStyle name="Normal 5 17" xfId="33383" xr:uid="{30A8E541-3996-494E-B197-CFF70DF24B57}"/>
    <cellStyle name="Normal 5 2" xfId="5590" xr:uid="{00000000-0005-0000-0000-0000806F0000}"/>
    <cellStyle name="Normal 5 2 2" xfId="5591" xr:uid="{00000000-0005-0000-0000-0000816F0000}"/>
    <cellStyle name="Normal 5 2 2 2" xfId="5592" xr:uid="{00000000-0005-0000-0000-0000826F0000}"/>
    <cellStyle name="Normal 5 2 2 2 2" xfId="5593" xr:uid="{00000000-0005-0000-0000-0000836F0000}"/>
    <cellStyle name="Normal 5 2 2 2 3" xfId="5594" xr:uid="{00000000-0005-0000-0000-0000846F0000}"/>
    <cellStyle name="Normal 5 2 2 2 4" xfId="33328" xr:uid="{00000000-0005-0000-0000-0000856F0000}"/>
    <cellStyle name="Normal 5 2 2 3" xfId="5595" xr:uid="{00000000-0005-0000-0000-0000866F0000}"/>
    <cellStyle name="Normal 5 2 2 3 2" xfId="5596" xr:uid="{00000000-0005-0000-0000-0000876F0000}"/>
    <cellStyle name="Normal 5 2 2 3 3" xfId="5597" xr:uid="{00000000-0005-0000-0000-0000886F0000}"/>
    <cellStyle name="Normal 5 2 2 4" xfId="5598" xr:uid="{00000000-0005-0000-0000-0000896F0000}"/>
    <cellStyle name="Normal 5 2 2 5" xfId="5599" xr:uid="{00000000-0005-0000-0000-00008A6F0000}"/>
    <cellStyle name="Normal 5 2 2 6" xfId="29779" xr:uid="{00000000-0005-0000-0000-00008B6F0000}"/>
    <cellStyle name="Normal 5 2 3" xfId="5600" xr:uid="{00000000-0005-0000-0000-00008C6F0000}"/>
    <cellStyle name="Normal 5 2 3 2" xfId="5601" xr:uid="{00000000-0005-0000-0000-00008D6F0000}"/>
    <cellStyle name="Normal 5 2 3 2 2" xfId="5602" xr:uid="{00000000-0005-0000-0000-00008E6F0000}"/>
    <cellStyle name="Normal 5 2 3 3" xfId="5603" xr:uid="{00000000-0005-0000-0000-00008F6F0000}"/>
    <cellStyle name="Normal 5 2 4" xfId="5604" xr:uid="{00000000-0005-0000-0000-0000906F0000}"/>
    <cellStyle name="Normal 5 2 4 2" xfId="5605" xr:uid="{00000000-0005-0000-0000-0000916F0000}"/>
    <cellStyle name="Normal 5 2 5" xfId="5606" xr:uid="{00000000-0005-0000-0000-0000926F0000}"/>
    <cellStyle name="Normal 5 2 5 2" xfId="5607" xr:uid="{00000000-0005-0000-0000-0000936F0000}"/>
    <cellStyle name="Normal 5 2 6" xfId="5608" xr:uid="{00000000-0005-0000-0000-0000946F0000}"/>
    <cellStyle name="Normal 5 2 6 2" xfId="5609" xr:uid="{00000000-0005-0000-0000-0000956F0000}"/>
    <cellStyle name="Normal 5 2 7" xfId="5610" xr:uid="{00000000-0005-0000-0000-0000966F0000}"/>
    <cellStyle name="Normal 5 2 7 2" xfId="5611" xr:uid="{00000000-0005-0000-0000-0000976F0000}"/>
    <cellStyle name="Normal 5 2 8" xfId="5612" xr:uid="{00000000-0005-0000-0000-0000986F0000}"/>
    <cellStyle name="Normal 5 2 9" xfId="5613" xr:uid="{00000000-0005-0000-0000-0000996F0000}"/>
    <cellStyle name="Normal 5 3" xfId="5614" xr:uid="{00000000-0005-0000-0000-00009A6F0000}"/>
    <cellStyle name="Normal 5 3 10" xfId="29780" xr:uid="{00000000-0005-0000-0000-00009B6F0000}"/>
    <cellStyle name="Normal 5 3 2" xfId="5615" xr:uid="{00000000-0005-0000-0000-00009C6F0000}"/>
    <cellStyle name="Normal 5 3 2 2" xfId="5616" xr:uid="{00000000-0005-0000-0000-00009D6F0000}"/>
    <cellStyle name="Normal 5 3 2 2 2" xfId="5617" xr:uid="{00000000-0005-0000-0000-00009E6F0000}"/>
    <cellStyle name="Normal 5 3 2 3" xfId="5618" xr:uid="{00000000-0005-0000-0000-00009F6F0000}"/>
    <cellStyle name="Normal 5 3 2 3 2" xfId="5619" xr:uid="{00000000-0005-0000-0000-0000A06F0000}"/>
    <cellStyle name="Normal 5 3 2 4" xfId="5620" xr:uid="{00000000-0005-0000-0000-0000A16F0000}"/>
    <cellStyle name="Normal 5 3 2 5" xfId="33329" xr:uid="{00000000-0005-0000-0000-0000A26F0000}"/>
    <cellStyle name="Normal 5 3 3" xfId="5621" xr:uid="{00000000-0005-0000-0000-0000A36F0000}"/>
    <cellStyle name="Normal 5 3 3 2" xfId="5622" xr:uid="{00000000-0005-0000-0000-0000A46F0000}"/>
    <cellStyle name="Normal 5 3 4" xfId="5623" xr:uid="{00000000-0005-0000-0000-0000A56F0000}"/>
    <cellStyle name="Normal 5 3 4 2" xfId="5624" xr:uid="{00000000-0005-0000-0000-0000A66F0000}"/>
    <cellStyle name="Normal 5 3 5" xfId="5625" xr:uid="{00000000-0005-0000-0000-0000A76F0000}"/>
    <cellStyle name="Normal 5 3 5 2" xfId="5626" xr:uid="{00000000-0005-0000-0000-0000A86F0000}"/>
    <cellStyle name="Normal 5 3 6" xfId="5627" xr:uid="{00000000-0005-0000-0000-0000A96F0000}"/>
    <cellStyle name="Normal 5 3 6 2" xfId="5628" xr:uid="{00000000-0005-0000-0000-0000AA6F0000}"/>
    <cellStyle name="Normal 5 3 7" xfId="5629" xr:uid="{00000000-0005-0000-0000-0000AB6F0000}"/>
    <cellStyle name="Normal 5 3 8" xfId="5630" xr:uid="{00000000-0005-0000-0000-0000AC6F0000}"/>
    <cellStyle name="Normal 5 3 9" xfId="5631" xr:uid="{00000000-0005-0000-0000-0000AD6F0000}"/>
    <cellStyle name="Normal 5 4" xfId="5632" xr:uid="{00000000-0005-0000-0000-0000AE6F0000}"/>
    <cellStyle name="Normal 5 4 2" xfId="5633" xr:uid="{00000000-0005-0000-0000-0000AF6F0000}"/>
    <cellStyle name="Normal 5 4 2 2" xfId="5634" xr:uid="{00000000-0005-0000-0000-0000B06F0000}"/>
    <cellStyle name="Normal 5 4 2 2 2" xfId="5635" xr:uid="{00000000-0005-0000-0000-0000B16F0000}"/>
    <cellStyle name="Normal 5 4 2 3" xfId="5636" xr:uid="{00000000-0005-0000-0000-0000B26F0000}"/>
    <cellStyle name="Normal 5 4 2 3 2" xfId="5637" xr:uid="{00000000-0005-0000-0000-0000B36F0000}"/>
    <cellStyle name="Normal 5 4 2 4" xfId="5638" xr:uid="{00000000-0005-0000-0000-0000B46F0000}"/>
    <cellStyle name="Normal 5 4 2 5" xfId="33327" xr:uid="{00000000-0005-0000-0000-0000B56F0000}"/>
    <cellStyle name="Normal 5 4 3" xfId="5639" xr:uid="{00000000-0005-0000-0000-0000B66F0000}"/>
    <cellStyle name="Normal 5 4 3 2" xfId="5640" xr:uid="{00000000-0005-0000-0000-0000B76F0000}"/>
    <cellStyle name="Normal 5 4 4" xfId="5641" xr:uid="{00000000-0005-0000-0000-0000B86F0000}"/>
    <cellStyle name="Normal 5 4 4 2" xfId="5642" xr:uid="{00000000-0005-0000-0000-0000B96F0000}"/>
    <cellStyle name="Normal 5 4 5" xfId="5643" xr:uid="{00000000-0005-0000-0000-0000BA6F0000}"/>
    <cellStyle name="Normal 5 4 5 2" xfId="5644" xr:uid="{00000000-0005-0000-0000-0000BB6F0000}"/>
    <cellStyle name="Normal 5 4 6" xfId="5645" xr:uid="{00000000-0005-0000-0000-0000BC6F0000}"/>
    <cellStyle name="Normal 5 4 7" xfId="29778" xr:uid="{00000000-0005-0000-0000-0000BD6F0000}"/>
    <cellStyle name="Normal 5 5" xfId="5646" xr:uid="{00000000-0005-0000-0000-0000BE6F0000}"/>
    <cellStyle name="Normal 5 5 2" xfId="5647" xr:uid="{00000000-0005-0000-0000-0000BF6F0000}"/>
    <cellStyle name="Normal 5 5 2 2" xfId="5648" xr:uid="{00000000-0005-0000-0000-0000C06F0000}"/>
    <cellStyle name="Normal 5 5 2 2 2" xfId="5649" xr:uid="{00000000-0005-0000-0000-0000C16F0000}"/>
    <cellStyle name="Normal 5 5 2 3" xfId="5650" xr:uid="{00000000-0005-0000-0000-0000C26F0000}"/>
    <cellStyle name="Normal 5 5 2 3 2" xfId="5651" xr:uid="{00000000-0005-0000-0000-0000C36F0000}"/>
    <cellStyle name="Normal 5 5 2 4" xfId="5652" xr:uid="{00000000-0005-0000-0000-0000C46F0000}"/>
    <cellStyle name="Normal 5 5 3" xfId="5653" xr:uid="{00000000-0005-0000-0000-0000C56F0000}"/>
    <cellStyle name="Normal 5 5 3 2" xfId="5654" xr:uid="{00000000-0005-0000-0000-0000C66F0000}"/>
    <cellStyle name="Normal 5 5 4" xfId="5655" xr:uid="{00000000-0005-0000-0000-0000C76F0000}"/>
    <cellStyle name="Normal 5 5 4 2" xfId="5656" xr:uid="{00000000-0005-0000-0000-0000C86F0000}"/>
    <cellStyle name="Normal 5 5 5" xfId="5657" xr:uid="{00000000-0005-0000-0000-0000C96F0000}"/>
    <cellStyle name="Normal 5 5 5 2" xfId="5658" xr:uid="{00000000-0005-0000-0000-0000CA6F0000}"/>
    <cellStyle name="Normal 5 5 6" xfId="5659" xr:uid="{00000000-0005-0000-0000-0000CB6F0000}"/>
    <cellStyle name="Normal 5 6" xfId="5660" xr:uid="{00000000-0005-0000-0000-0000CC6F0000}"/>
    <cellStyle name="Normal 5 6 2" xfId="5661" xr:uid="{00000000-0005-0000-0000-0000CD6F0000}"/>
    <cellStyle name="Normal 5 6 2 2" xfId="5662" xr:uid="{00000000-0005-0000-0000-0000CE6F0000}"/>
    <cellStyle name="Normal 5 6 2 2 2" xfId="5663" xr:uid="{00000000-0005-0000-0000-0000CF6F0000}"/>
    <cellStyle name="Normal 5 6 2 3" xfId="5664" xr:uid="{00000000-0005-0000-0000-0000D06F0000}"/>
    <cellStyle name="Normal 5 6 2 3 2" xfId="5665" xr:uid="{00000000-0005-0000-0000-0000D16F0000}"/>
    <cellStyle name="Normal 5 6 2 4" xfId="5666" xr:uid="{00000000-0005-0000-0000-0000D26F0000}"/>
    <cellStyle name="Normal 5 6 3" xfId="5667" xr:uid="{00000000-0005-0000-0000-0000D36F0000}"/>
    <cellStyle name="Normal 5 6 3 2" xfId="5668" xr:uid="{00000000-0005-0000-0000-0000D46F0000}"/>
    <cellStyle name="Normal 5 6 4" xfId="5669" xr:uid="{00000000-0005-0000-0000-0000D56F0000}"/>
    <cellStyle name="Normal 5 6 4 2" xfId="5670" xr:uid="{00000000-0005-0000-0000-0000D66F0000}"/>
    <cellStyle name="Normal 5 6 5" xfId="5671" xr:uid="{00000000-0005-0000-0000-0000D76F0000}"/>
    <cellStyle name="Normal 5 6 5 2" xfId="5672" xr:uid="{00000000-0005-0000-0000-0000D86F0000}"/>
    <cellStyle name="Normal 5 6 6" xfId="5673" xr:uid="{00000000-0005-0000-0000-0000D96F0000}"/>
    <cellStyle name="Normal 5 7" xfId="5674" xr:uid="{00000000-0005-0000-0000-0000DA6F0000}"/>
    <cellStyle name="Normal 5 7 2" xfId="5675" xr:uid="{00000000-0005-0000-0000-0000DB6F0000}"/>
    <cellStyle name="Normal 5 7 2 2" xfId="5676" xr:uid="{00000000-0005-0000-0000-0000DC6F0000}"/>
    <cellStyle name="Normal 5 7 2 2 2" xfId="5677" xr:uid="{00000000-0005-0000-0000-0000DD6F0000}"/>
    <cellStyle name="Normal 5 7 2 3" xfId="5678" xr:uid="{00000000-0005-0000-0000-0000DE6F0000}"/>
    <cellStyle name="Normal 5 7 2 3 2" xfId="5679" xr:uid="{00000000-0005-0000-0000-0000DF6F0000}"/>
    <cellStyle name="Normal 5 7 2 4" xfId="5680" xr:uid="{00000000-0005-0000-0000-0000E06F0000}"/>
    <cellStyle name="Normal 5 7 3" xfId="5681" xr:uid="{00000000-0005-0000-0000-0000E16F0000}"/>
    <cellStyle name="Normal 5 7 3 2" xfId="5682" xr:uid="{00000000-0005-0000-0000-0000E26F0000}"/>
    <cellStyle name="Normal 5 7 4" xfId="5683" xr:uid="{00000000-0005-0000-0000-0000E36F0000}"/>
    <cellStyle name="Normal 5 7 4 2" xfId="5684" xr:uid="{00000000-0005-0000-0000-0000E46F0000}"/>
    <cellStyle name="Normal 5 7 5" xfId="5685" xr:uid="{00000000-0005-0000-0000-0000E56F0000}"/>
    <cellStyle name="Normal 5 7 5 2" xfId="5686" xr:uid="{00000000-0005-0000-0000-0000E66F0000}"/>
    <cellStyle name="Normal 5 7 6" xfId="5687" xr:uid="{00000000-0005-0000-0000-0000E76F0000}"/>
    <cellStyle name="Normal 5 8" xfId="5688" xr:uid="{00000000-0005-0000-0000-0000E86F0000}"/>
    <cellStyle name="Normal 5 8 2" xfId="5689" xr:uid="{00000000-0005-0000-0000-0000E96F0000}"/>
    <cellStyle name="Normal 5 8 2 2" xfId="5690" xr:uid="{00000000-0005-0000-0000-0000EA6F0000}"/>
    <cellStyle name="Normal 5 8 3" xfId="5691" xr:uid="{00000000-0005-0000-0000-0000EB6F0000}"/>
    <cellStyle name="Normal 5 8 3 2" xfId="5692" xr:uid="{00000000-0005-0000-0000-0000EC6F0000}"/>
    <cellStyle name="Normal 5 8 4" xfId="5693" xr:uid="{00000000-0005-0000-0000-0000ED6F0000}"/>
    <cellStyle name="Normal 5 9" xfId="5694" xr:uid="{00000000-0005-0000-0000-0000EE6F0000}"/>
    <cellStyle name="Normal 5 9 2" xfId="5695" xr:uid="{00000000-0005-0000-0000-0000EF6F0000}"/>
    <cellStyle name="Normal 5 9 2 2" xfId="5696" xr:uid="{00000000-0005-0000-0000-0000F06F0000}"/>
    <cellStyle name="Normal 5 9 3" xfId="5697" xr:uid="{00000000-0005-0000-0000-0000F16F0000}"/>
    <cellStyle name="Normal 6" xfId="374" xr:uid="{00000000-0005-0000-0000-0000F26F0000}"/>
    <cellStyle name="Normal 6 10" xfId="5699" xr:uid="{00000000-0005-0000-0000-0000F36F0000}"/>
    <cellStyle name="Normal 6 10 2" xfId="5700" xr:uid="{00000000-0005-0000-0000-0000F46F0000}"/>
    <cellStyle name="Normal 6 11" xfId="5701" xr:uid="{00000000-0005-0000-0000-0000F56F0000}"/>
    <cellStyle name="Normal 6 11 2" xfId="5702" xr:uid="{00000000-0005-0000-0000-0000F66F0000}"/>
    <cellStyle name="Normal 6 12" xfId="5703" xr:uid="{00000000-0005-0000-0000-0000F76F0000}"/>
    <cellStyle name="Normal 6 12 2" xfId="5704" xr:uid="{00000000-0005-0000-0000-0000F86F0000}"/>
    <cellStyle name="Normal 6 13" xfId="5705" xr:uid="{00000000-0005-0000-0000-0000F96F0000}"/>
    <cellStyle name="Normal 6 13 2" xfId="5706" xr:uid="{00000000-0005-0000-0000-0000FA6F0000}"/>
    <cellStyle name="Normal 6 14" xfId="5707" xr:uid="{00000000-0005-0000-0000-0000FB6F0000}"/>
    <cellStyle name="Normal 6 15" xfId="5708" xr:uid="{00000000-0005-0000-0000-0000FC6F0000}"/>
    <cellStyle name="Normal 6 16" xfId="5698" xr:uid="{00000000-0005-0000-0000-0000FD6F0000}"/>
    <cellStyle name="Normal 6 2" xfId="5709" xr:uid="{00000000-0005-0000-0000-0000FE6F0000}"/>
    <cellStyle name="Normal 6 2 10" xfId="5710" xr:uid="{00000000-0005-0000-0000-0000FF6F0000}"/>
    <cellStyle name="Normal 6 2 2" xfId="5711" xr:uid="{00000000-0005-0000-0000-000000700000}"/>
    <cellStyle name="Normal 6 2 2 2" xfId="5712" xr:uid="{00000000-0005-0000-0000-000001700000}"/>
    <cellStyle name="Normal 6 2 2 2 2" xfId="5713" xr:uid="{00000000-0005-0000-0000-000002700000}"/>
    <cellStyle name="Normal 6 2 2 3" xfId="5714" xr:uid="{00000000-0005-0000-0000-000003700000}"/>
    <cellStyle name="Normal 6 2 2 3 2" xfId="5715" xr:uid="{00000000-0005-0000-0000-000004700000}"/>
    <cellStyle name="Normal 6 2 2 4" xfId="5716" xr:uid="{00000000-0005-0000-0000-000005700000}"/>
    <cellStyle name="Normal 6 2 2 4 2" xfId="5717" xr:uid="{00000000-0005-0000-0000-000006700000}"/>
    <cellStyle name="Normal 6 2 2 5" xfId="5718" xr:uid="{00000000-0005-0000-0000-000007700000}"/>
    <cellStyle name="Normal 6 2 2 6" xfId="5719" xr:uid="{00000000-0005-0000-0000-000008700000}"/>
    <cellStyle name="Normal 6 2 3" xfId="5720" xr:uid="{00000000-0005-0000-0000-000009700000}"/>
    <cellStyle name="Normal 6 2 3 2" xfId="5721" xr:uid="{00000000-0005-0000-0000-00000A700000}"/>
    <cellStyle name="Normal 6 2 3 2 2" xfId="5722" xr:uid="{00000000-0005-0000-0000-00000B700000}"/>
    <cellStyle name="Normal 6 2 3 3" xfId="5723" xr:uid="{00000000-0005-0000-0000-00000C700000}"/>
    <cellStyle name="Normal 6 2 3 4" xfId="5724" xr:uid="{00000000-0005-0000-0000-00000D700000}"/>
    <cellStyle name="Normal 6 2 4" xfId="5725" xr:uid="{00000000-0005-0000-0000-00000E700000}"/>
    <cellStyle name="Normal 6 2 4 2" xfId="5726" xr:uid="{00000000-0005-0000-0000-00000F700000}"/>
    <cellStyle name="Normal 6 2 5" xfId="5727" xr:uid="{00000000-0005-0000-0000-000010700000}"/>
    <cellStyle name="Normal 6 2 5 2" xfId="5728" xr:uid="{00000000-0005-0000-0000-000011700000}"/>
    <cellStyle name="Normal 6 2 6" xfId="5729" xr:uid="{00000000-0005-0000-0000-000012700000}"/>
    <cellStyle name="Normal 6 2 6 2" xfId="5730" xr:uid="{00000000-0005-0000-0000-000013700000}"/>
    <cellStyle name="Normal 6 2 7" xfId="5731" xr:uid="{00000000-0005-0000-0000-000014700000}"/>
    <cellStyle name="Normal 6 2 7 2" xfId="5732" xr:uid="{00000000-0005-0000-0000-000015700000}"/>
    <cellStyle name="Normal 6 2 8" xfId="5733" xr:uid="{00000000-0005-0000-0000-000016700000}"/>
    <cellStyle name="Normal 6 2 9" xfId="5734" xr:uid="{00000000-0005-0000-0000-000017700000}"/>
    <cellStyle name="Normal 6 3" xfId="5735" xr:uid="{00000000-0005-0000-0000-000018700000}"/>
    <cellStyle name="Normal 6 3 10" xfId="29782" xr:uid="{00000000-0005-0000-0000-000019700000}"/>
    <cellStyle name="Normal 6 3 2" xfId="5736" xr:uid="{00000000-0005-0000-0000-00001A700000}"/>
    <cellStyle name="Normal 6 3 2 2" xfId="5737" xr:uid="{00000000-0005-0000-0000-00001B700000}"/>
    <cellStyle name="Normal 6 3 2 2 2" xfId="5738" xr:uid="{00000000-0005-0000-0000-00001C700000}"/>
    <cellStyle name="Normal 6 3 2 3" xfId="5739" xr:uid="{00000000-0005-0000-0000-00001D700000}"/>
    <cellStyle name="Normal 6 3 2 3 2" xfId="5740" xr:uid="{00000000-0005-0000-0000-00001E700000}"/>
    <cellStyle name="Normal 6 3 2 4" xfId="5741" xr:uid="{00000000-0005-0000-0000-00001F700000}"/>
    <cellStyle name="Normal 6 3 2 5" xfId="5742" xr:uid="{00000000-0005-0000-0000-000020700000}"/>
    <cellStyle name="Normal 6 3 2 6" xfId="29783" xr:uid="{00000000-0005-0000-0000-000021700000}"/>
    <cellStyle name="Normal 6 3 3" xfId="5743" xr:uid="{00000000-0005-0000-0000-000022700000}"/>
    <cellStyle name="Normal 6 3 3 2" xfId="5744" xr:uid="{00000000-0005-0000-0000-000023700000}"/>
    <cellStyle name="Normal 6 3 3 3" xfId="33331" xr:uid="{00000000-0005-0000-0000-000024700000}"/>
    <cellStyle name="Normal 6 3 4" xfId="5745" xr:uid="{00000000-0005-0000-0000-000025700000}"/>
    <cellStyle name="Normal 6 3 4 2" xfId="5746" xr:uid="{00000000-0005-0000-0000-000026700000}"/>
    <cellStyle name="Normal 6 3 5" xfId="5747" xr:uid="{00000000-0005-0000-0000-000027700000}"/>
    <cellStyle name="Normal 6 3 5 2" xfId="5748" xr:uid="{00000000-0005-0000-0000-000028700000}"/>
    <cellStyle name="Normal 6 3 6" xfId="5749" xr:uid="{00000000-0005-0000-0000-000029700000}"/>
    <cellStyle name="Normal 6 3 6 2" xfId="5750" xr:uid="{00000000-0005-0000-0000-00002A700000}"/>
    <cellStyle name="Normal 6 3 7" xfId="5751" xr:uid="{00000000-0005-0000-0000-00002B700000}"/>
    <cellStyle name="Normal 6 3 7 2" xfId="5752" xr:uid="{00000000-0005-0000-0000-00002C700000}"/>
    <cellStyle name="Normal 6 3 8" xfId="5753" xr:uid="{00000000-0005-0000-0000-00002D700000}"/>
    <cellStyle name="Normal 6 3 9" xfId="5754" xr:uid="{00000000-0005-0000-0000-00002E700000}"/>
    <cellStyle name="Normal 6 4" xfId="5755" xr:uid="{00000000-0005-0000-0000-00002F700000}"/>
    <cellStyle name="Normal 6 4 2" xfId="5756" xr:uid="{00000000-0005-0000-0000-000030700000}"/>
    <cellStyle name="Normal 6 4 2 2" xfId="5757" xr:uid="{00000000-0005-0000-0000-000031700000}"/>
    <cellStyle name="Normal 6 4 2 2 2" xfId="5758" xr:uid="{00000000-0005-0000-0000-000032700000}"/>
    <cellStyle name="Normal 6 4 2 3" xfId="5759" xr:uid="{00000000-0005-0000-0000-000033700000}"/>
    <cellStyle name="Normal 6 4 2 3 2" xfId="5760" xr:uid="{00000000-0005-0000-0000-000034700000}"/>
    <cellStyle name="Normal 6 4 2 4" xfId="5761" xr:uid="{00000000-0005-0000-0000-000035700000}"/>
    <cellStyle name="Normal 6 4 3" xfId="5762" xr:uid="{00000000-0005-0000-0000-000036700000}"/>
    <cellStyle name="Normal 6 4 3 2" xfId="5763" xr:uid="{00000000-0005-0000-0000-000037700000}"/>
    <cellStyle name="Normal 6 4 4" xfId="5764" xr:uid="{00000000-0005-0000-0000-000038700000}"/>
    <cellStyle name="Normal 6 4 4 2" xfId="5765" xr:uid="{00000000-0005-0000-0000-000039700000}"/>
    <cellStyle name="Normal 6 4 5" xfId="5766" xr:uid="{00000000-0005-0000-0000-00003A700000}"/>
    <cellStyle name="Normal 6 4 5 2" xfId="5767" xr:uid="{00000000-0005-0000-0000-00003B700000}"/>
    <cellStyle name="Normal 6 4 6" xfId="5768" xr:uid="{00000000-0005-0000-0000-00003C700000}"/>
    <cellStyle name="Normal 6 4 6 2" xfId="5769" xr:uid="{00000000-0005-0000-0000-00003D700000}"/>
    <cellStyle name="Normal 6 4 7" xfId="5770" xr:uid="{00000000-0005-0000-0000-00003E700000}"/>
    <cellStyle name="Normal 6 4 8" xfId="5771" xr:uid="{00000000-0005-0000-0000-00003F700000}"/>
    <cellStyle name="Normal 6 5" xfId="5772" xr:uid="{00000000-0005-0000-0000-000040700000}"/>
    <cellStyle name="Normal 6 5 2" xfId="5773" xr:uid="{00000000-0005-0000-0000-000041700000}"/>
    <cellStyle name="Normal 6 5 2 2" xfId="5774" xr:uid="{00000000-0005-0000-0000-000042700000}"/>
    <cellStyle name="Normal 6 5 2 2 2" xfId="5775" xr:uid="{00000000-0005-0000-0000-000043700000}"/>
    <cellStyle name="Normal 6 5 2 3" xfId="5776" xr:uid="{00000000-0005-0000-0000-000044700000}"/>
    <cellStyle name="Normal 6 5 2 3 2" xfId="5777" xr:uid="{00000000-0005-0000-0000-000045700000}"/>
    <cellStyle name="Normal 6 5 2 4" xfId="5778" xr:uid="{00000000-0005-0000-0000-000046700000}"/>
    <cellStyle name="Normal 6 5 3" xfId="5779" xr:uid="{00000000-0005-0000-0000-000047700000}"/>
    <cellStyle name="Normal 6 5 3 2" xfId="5780" xr:uid="{00000000-0005-0000-0000-000048700000}"/>
    <cellStyle name="Normal 6 5 4" xfId="5781" xr:uid="{00000000-0005-0000-0000-000049700000}"/>
    <cellStyle name="Normal 6 5 4 2" xfId="5782" xr:uid="{00000000-0005-0000-0000-00004A700000}"/>
    <cellStyle name="Normal 6 5 5" xfId="5783" xr:uid="{00000000-0005-0000-0000-00004B700000}"/>
    <cellStyle name="Normal 6 5 5 2" xfId="5784" xr:uid="{00000000-0005-0000-0000-00004C700000}"/>
    <cellStyle name="Normal 6 5 6" xfId="5785" xr:uid="{00000000-0005-0000-0000-00004D700000}"/>
    <cellStyle name="Normal 6 5 7" xfId="5786" xr:uid="{00000000-0005-0000-0000-00004E700000}"/>
    <cellStyle name="Normal 6 6" xfId="5787" xr:uid="{00000000-0005-0000-0000-00004F700000}"/>
    <cellStyle name="Normal 6 6 2" xfId="5788" xr:uid="{00000000-0005-0000-0000-000050700000}"/>
    <cellStyle name="Normal 6 6 2 2" xfId="5789" xr:uid="{00000000-0005-0000-0000-000051700000}"/>
    <cellStyle name="Normal 6 6 2 2 2" xfId="5790" xr:uid="{00000000-0005-0000-0000-000052700000}"/>
    <cellStyle name="Normal 6 6 2 3" xfId="5791" xr:uid="{00000000-0005-0000-0000-000053700000}"/>
    <cellStyle name="Normal 6 6 2 3 2" xfId="5792" xr:uid="{00000000-0005-0000-0000-000054700000}"/>
    <cellStyle name="Normal 6 6 2 4" xfId="5793" xr:uid="{00000000-0005-0000-0000-000055700000}"/>
    <cellStyle name="Normal 6 6 2 5" xfId="33330" xr:uid="{00000000-0005-0000-0000-000056700000}"/>
    <cellStyle name="Normal 6 6 3" xfId="5794" xr:uid="{00000000-0005-0000-0000-000057700000}"/>
    <cellStyle name="Normal 6 6 3 2" xfId="5795" xr:uid="{00000000-0005-0000-0000-000058700000}"/>
    <cellStyle name="Normal 6 6 4" xfId="5796" xr:uid="{00000000-0005-0000-0000-000059700000}"/>
    <cellStyle name="Normal 6 6 4 2" xfId="5797" xr:uid="{00000000-0005-0000-0000-00005A700000}"/>
    <cellStyle name="Normal 6 6 5" xfId="5798" xr:uid="{00000000-0005-0000-0000-00005B700000}"/>
    <cellStyle name="Normal 6 6 5 2" xfId="5799" xr:uid="{00000000-0005-0000-0000-00005C700000}"/>
    <cellStyle name="Normal 6 6 6" xfId="5800" xr:uid="{00000000-0005-0000-0000-00005D700000}"/>
    <cellStyle name="Normal 6 6 7" xfId="29781" xr:uid="{00000000-0005-0000-0000-00005E700000}"/>
    <cellStyle name="Normal 6 7" xfId="5801" xr:uid="{00000000-0005-0000-0000-00005F700000}"/>
    <cellStyle name="Normal 6 7 2" xfId="5802" xr:uid="{00000000-0005-0000-0000-000060700000}"/>
    <cellStyle name="Normal 6 7 2 2" xfId="5803" xr:uid="{00000000-0005-0000-0000-000061700000}"/>
    <cellStyle name="Normal 6 7 2 2 2" xfId="5804" xr:uid="{00000000-0005-0000-0000-000062700000}"/>
    <cellStyle name="Normal 6 7 2 3" xfId="5805" xr:uid="{00000000-0005-0000-0000-000063700000}"/>
    <cellStyle name="Normal 6 7 2 3 2" xfId="5806" xr:uid="{00000000-0005-0000-0000-000064700000}"/>
    <cellStyle name="Normal 6 7 2 4" xfId="5807" xr:uid="{00000000-0005-0000-0000-000065700000}"/>
    <cellStyle name="Normal 6 7 3" xfId="5808" xr:uid="{00000000-0005-0000-0000-000066700000}"/>
    <cellStyle name="Normal 6 7 3 2" xfId="5809" xr:uid="{00000000-0005-0000-0000-000067700000}"/>
    <cellStyle name="Normal 6 7 4" xfId="5810" xr:uid="{00000000-0005-0000-0000-000068700000}"/>
    <cellStyle name="Normal 6 7 4 2" xfId="5811" xr:uid="{00000000-0005-0000-0000-000069700000}"/>
    <cellStyle name="Normal 6 7 5" xfId="5812" xr:uid="{00000000-0005-0000-0000-00006A700000}"/>
    <cellStyle name="Normal 6 7 5 2" xfId="5813" xr:uid="{00000000-0005-0000-0000-00006B700000}"/>
    <cellStyle name="Normal 6 7 6" xfId="5814" xr:uid="{00000000-0005-0000-0000-00006C700000}"/>
    <cellStyle name="Normal 6 8" xfId="5815" xr:uid="{00000000-0005-0000-0000-00006D700000}"/>
    <cellStyle name="Normal 6 8 2" xfId="5816" xr:uid="{00000000-0005-0000-0000-00006E700000}"/>
    <cellStyle name="Normal 6 8 2 2" xfId="5817" xr:uid="{00000000-0005-0000-0000-00006F700000}"/>
    <cellStyle name="Normal 6 8 3" xfId="5818" xr:uid="{00000000-0005-0000-0000-000070700000}"/>
    <cellStyle name="Normal 6 8 3 2" xfId="5819" xr:uid="{00000000-0005-0000-0000-000071700000}"/>
    <cellStyle name="Normal 6 8 4" xfId="5820" xr:uid="{00000000-0005-0000-0000-000072700000}"/>
    <cellStyle name="Normal 6 9" xfId="5821" xr:uid="{00000000-0005-0000-0000-000073700000}"/>
    <cellStyle name="Normal 6 9 2" xfId="5822" xr:uid="{00000000-0005-0000-0000-000074700000}"/>
    <cellStyle name="Normal 6 9 2 2" xfId="5823" xr:uid="{00000000-0005-0000-0000-000075700000}"/>
    <cellStyle name="Normal 6 9 3" xfId="5824" xr:uid="{00000000-0005-0000-0000-000076700000}"/>
    <cellStyle name="Normal 7" xfId="5825" xr:uid="{00000000-0005-0000-0000-000077700000}"/>
    <cellStyle name="Normal 7 10" xfId="5826" xr:uid="{00000000-0005-0000-0000-000078700000}"/>
    <cellStyle name="Normal 7 2" xfId="5827" xr:uid="{00000000-0005-0000-0000-000079700000}"/>
    <cellStyle name="Normal 7 2 2" xfId="5828" xr:uid="{00000000-0005-0000-0000-00007A700000}"/>
    <cellStyle name="Normal 7 2 2 2" xfId="5829" xr:uid="{00000000-0005-0000-0000-00007B700000}"/>
    <cellStyle name="Normal 7 2 2 3" xfId="5830" xr:uid="{00000000-0005-0000-0000-00007C700000}"/>
    <cellStyle name="Normal 7 2 2 4" xfId="5831" xr:uid="{00000000-0005-0000-0000-00007D700000}"/>
    <cellStyle name="Normal 7 2 3" xfId="5832" xr:uid="{00000000-0005-0000-0000-00007E700000}"/>
    <cellStyle name="Normal 7 2 3 2" xfId="5833" xr:uid="{00000000-0005-0000-0000-00007F700000}"/>
    <cellStyle name="Normal 7 2 3 2 2" xfId="5834" xr:uid="{00000000-0005-0000-0000-000080700000}"/>
    <cellStyle name="Normal 7 2 3 3" xfId="5835" xr:uid="{00000000-0005-0000-0000-000081700000}"/>
    <cellStyle name="Normal 7 2 3 4" xfId="33332" xr:uid="{00000000-0005-0000-0000-000082700000}"/>
    <cellStyle name="Normal 7 2 4" xfId="5836" xr:uid="{00000000-0005-0000-0000-000083700000}"/>
    <cellStyle name="Normal 7 2 5" xfId="5837" xr:uid="{00000000-0005-0000-0000-000084700000}"/>
    <cellStyle name="Normal 7 2 6" xfId="5838" xr:uid="{00000000-0005-0000-0000-000085700000}"/>
    <cellStyle name="Normal 7 2 7" xfId="29784" xr:uid="{00000000-0005-0000-0000-000086700000}"/>
    <cellStyle name="Normal 7 3" xfId="5839" xr:uid="{00000000-0005-0000-0000-000087700000}"/>
    <cellStyle name="Normal 7 3 2" xfId="5840" xr:uid="{00000000-0005-0000-0000-000088700000}"/>
    <cellStyle name="Normal 7 3 2 2" xfId="5841" xr:uid="{00000000-0005-0000-0000-000089700000}"/>
    <cellStyle name="Normal 7 3 2 3" xfId="33333" xr:uid="{00000000-0005-0000-0000-00008A700000}"/>
    <cellStyle name="Normal 7 3 3" xfId="5842" xr:uid="{00000000-0005-0000-0000-00008B700000}"/>
    <cellStyle name="Normal 7 3 3 2" xfId="5843" xr:uid="{00000000-0005-0000-0000-00008C700000}"/>
    <cellStyle name="Normal 7 3 4" xfId="5844" xr:uid="{00000000-0005-0000-0000-00008D700000}"/>
    <cellStyle name="Normal 7 3 4 2" xfId="5845" xr:uid="{00000000-0005-0000-0000-00008E700000}"/>
    <cellStyle name="Normal 7 3 5" xfId="5846" xr:uid="{00000000-0005-0000-0000-00008F700000}"/>
    <cellStyle name="Normal 7 3 6" xfId="29785" xr:uid="{00000000-0005-0000-0000-000090700000}"/>
    <cellStyle name="Normal 7 4" xfId="5847" xr:uid="{00000000-0005-0000-0000-000091700000}"/>
    <cellStyle name="Normal 7 4 2" xfId="5848" xr:uid="{00000000-0005-0000-0000-000092700000}"/>
    <cellStyle name="Normal 7 4 2 2" xfId="5849" xr:uid="{00000000-0005-0000-0000-000093700000}"/>
    <cellStyle name="Normal 7 4 3" xfId="5850" xr:uid="{00000000-0005-0000-0000-000094700000}"/>
    <cellStyle name="Normal 7 4 3 2" xfId="5851" xr:uid="{00000000-0005-0000-0000-000095700000}"/>
    <cellStyle name="Normal 7 4 4" xfId="5852" xr:uid="{00000000-0005-0000-0000-000096700000}"/>
    <cellStyle name="Normal 7 5" xfId="5853" xr:uid="{00000000-0005-0000-0000-000097700000}"/>
    <cellStyle name="Normal 7 5 2" xfId="5854" xr:uid="{00000000-0005-0000-0000-000098700000}"/>
    <cellStyle name="Normal 7 6" xfId="5855" xr:uid="{00000000-0005-0000-0000-000099700000}"/>
    <cellStyle name="Normal 7 6 2" xfId="5856" xr:uid="{00000000-0005-0000-0000-00009A700000}"/>
    <cellStyle name="Normal 7 7" xfId="5857" xr:uid="{00000000-0005-0000-0000-00009B700000}"/>
    <cellStyle name="Normal 7 7 2" xfId="5858" xr:uid="{00000000-0005-0000-0000-00009C700000}"/>
    <cellStyle name="Normal 7 8" xfId="5859" xr:uid="{00000000-0005-0000-0000-00009D700000}"/>
    <cellStyle name="Normal 7 8 2" xfId="5860" xr:uid="{00000000-0005-0000-0000-00009E700000}"/>
    <cellStyle name="Normal 7 9" xfId="5861" xr:uid="{00000000-0005-0000-0000-00009F700000}"/>
    <cellStyle name="Normal 8" xfId="5862" xr:uid="{00000000-0005-0000-0000-0000A0700000}"/>
    <cellStyle name="Normal 8 2" xfId="5863" xr:uid="{00000000-0005-0000-0000-0000A1700000}"/>
    <cellStyle name="Normal 8 2 2" xfId="5864" xr:uid="{00000000-0005-0000-0000-0000A2700000}"/>
    <cellStyle name="Normal 8 2 2 2" xfId="5865" xr:uid="{00000000-0005-0000-0000-0000A3700000}"/>
    <cellStyle name="Normal 8 2 2 2 2" xfId="5866" xr:uid="{00000000-0005-0000-0000-0000A4700000}"/>
    <cellStyle name="Normal 8 2 2 3" xfId="5867" xr:uid="{00000000-0005-0000-0000-0000A5700000}"/>
    <cellStyle name="Normal 8 2 2 4" xfId="12682" xr:uid="{00000000-0005-0000-0000-0000A6700000}"/>
    <cellStyle name="Normal 8 2 2 5" xfId="33334" xr:uid="{00000000-0005-0000-0000-0000A7700000}"/>
    <cellStyle name="Normal 8 2 3" xfId="5868" xr:uid="{00000000-0005-0000-0000-0000A8700000}"/>
    <cellStyle name="Normal 8 2 3 2" xfId="5869" xr:uid="{00000000-0005-0000-0000-0000A9700000}"/>
    <cellStyle name="Normal 8 2 3 3" xfId="5870" xr:uid="{00000000-0005-0000-0000-0000AA700000}"/>
    <cellStyle name="Normal 8 2 4" xfId="5871" xr:uid="{00000000-0005-0000-0000-0000AB700000}"/>
    <cellStyle name="Normal 8 2 4 2" xfId="5872" xr:uid="{00000000-0005-0000-0000-0000AC700000}"/>
    <cellStyle name="Normal 8 2 5" xfId="5873" xr:uid="{00000000-0005-0000-0000-0000AD700000}"/>
    <cellStyle name="Normal 8 2 6" xfId="5874" xr:uid="{00000000-0005-0000-0000-0000AE700000}"/>
    <cellStyle name="Normal 8 2 7" xfId="29786" xr:uid="{00000000-0005-0000-0000-0000AF700000}"/>
    <cellStyle name="Normal 8 3" xfId="5875" xr:uid="{00000000-0005-0000-0000-0000B0700000}"/>
    <cellStyle name="Normal 8 3 2" xfId="5876" xr:uid="{00000000-0005-0000-0000-0000B1700000}"/>
    <cellStyle name="Normal 8 3 2 2" xfId="5877" xr:uid="{00000000-0005-0000-0000-0000B2700000}"/>
    <cellStyle name="Normal 8 3 2 3" xfId="33335" xr:uid="{00000000-0005-0000-0000-0000B3700000}"/>
    <cellStyle name="Normal 8 3 3" xfId="5878" xr:uid="{00000000-0005-0000-0000-0000B4700000}"/>
    <cellStyle name="Normal 8 3 3 2" xfId="5879" xr:uid="{00000000-0005-0000-0000-0000B5700000}"/>
    <cellStyle name="Normal 8 3 4" xfId="5880" xr:uid="{00000000-0005-0000-0000-0000B6700000}"/>
    <cellStyle name="Normal 8 3 5" xfId="5881" xr:uid="{00000000-0005-0000-0000-0000B7700000}"/>
    <cellStyle name="Normal 8 3 6" xfId="5882" xr:uid="{00000000-0005-0000-0000-0000B8700000}"/>
    <cellStyle name="Normal 8 3 7" xfId="29787" xr:uid="{00000000-0005-0000-0000-0000B9700000}"/>
    <cellStyle name="Normal 8 4" xfId="5883" xr:uid="{00000000-0005-0000-0000-0000BA700000}"/>
    <cellStyle name="Normal 8 4 2" xfId="5884" xr:uid="{00000000-0005-0000-0000-0000BB700000}"/>
    <cellStyle name="Normal 8 4 2 2" xfId="33336" xr:uid="{00000000-0005-0000-0000-0000BC700000}"/>
    <cellStyle name="Normal 8 4 3" xfId="29788" xr:uid="{00000000-0005-0000-0000-0000BD700000}"/>
    <cellStyle name="Normal 8 5" xfId="5885" xr:uid="{00000000-0005-0000-0000-0000BE700000}"/>
    <cellStyle name="Normal 8 5 2" xfId="5886" xr:uid="{00000000-0005-0000-0000-0000BF700000}"/>
    <cellStyle name="Normal 8 5 3" xfId="29789" xr:uid="{00000000-0005-0000-0000-0000C0700000}"/>
    <cellStyle name="Normal 8 6" xfId="5887" xr:uid="{00000000-0005-0000-0000-0000C1700000}"/>
    <cellStyle name="Normal 8 6 2" xfId="5888" xr:uid="{00000000-0005-0000-0000-0000C2700000}"/>
    <cellStyle name="Normal 8 7" xfId="5889" xr:uid="{00000000-0005-0000-0000-0000C3700000}"/>
    <cellStyle name="Normal 8 7 2" xfId="5890" xr:uid="{00000000-0005-0000-0000-0000C4700000}"/>
    <cellStyle name="Normal 8 8" xfId="5891" xr:uid="{00000000-0005-0000-0000-0000C5700000}"/>
    <cellStyle name="Normal 8 9" xfId="26544" xr:uid="{00000000-0005-0000-0000-0000C6700000}"/>
    <cellStyle name="Normal 9" xfId="5892" xr:uid="{00000000-0005-0000-0000-0000C7700000}"/>
    <cellStyle name="Normal 9 2" xfId="5893" xr:uid="{00000000-0005-0000-0000-0000C8700000}"/>
    <cellStyle name="Normal 9 2 2" xfId="5894" xr:uid="{00000000-0005-0000-0000-0000C9700000}"/>
    <cellStyle name="Normal 9 2 2 2" xfId="5895" xr:uid="{00000000-0005-0000-0000-0000CA700000}"/>
    <cellStyle name="Normal 9 2 3" xfId="5896" xr:uid="{00000000-0005-0000-0000-0000CB700000}"/>
    <cellStyle name="Normal 9 2 3 2" xfId="5897" xr:uid="{00000000-0005-0000-0000-0000CC700000}"/>
    <cellStyle name="Normal 9 2 4" xfId="5898" xr:uid="{00000000-0005-0000-0000-0000CD700000}"/>
    <cellStyle name="Normal 9 2 5" xfId="5899" xr:uid="{00000000-0005-0000-0000-0000CE700000}"/>
    <cellStyle name="Normal 9 2 6" xfId="5900" xr:uid="{00000000-0005-0000-0000-0000CF700000}"/>
    <cellStyle name="Normal 9 2 7" xfId="29790" xr:uid="{00000000-0005-0000-0000-0000D0700000}"/>
    <cellStyle name="Normal 9 3" xfId="5901" xr:uid="{00000000-0005-0000-0000-0000D1700000}"/>
    <cellStyle name="Normal 9 3 2" xfId="5902" xr:uid="{00000000-0005-0000-0000-0000D2700000}"/>
    <cellStyle name="Normal 9 4" xfId="5903" xr:uid="{00000000-0005-0000-0000-0000D3700000}"/>
    <cellStyle name="Normal 9 4 2" xfId="5904" xr:uid="{00000000-0005-0000-0000-0000D4700000}"/>
    <cellStyle name="Normal 9 5" xfId="5905" xr:uid="{00000000-0005-0000-0000-0000D5700000}"/>
    <cellStyle name="Normal 9 5 2" xfId="5906" xr:uid="{00000000-0005-0000-0000-0000D6700000}"/>
    <cellStyle name="Normal 9 6" xfId="5907" xr:uid="{00000000-0005-0000-0000-0000D7700000}"/>
    <cellStyle name="Normal 9 7" xfId="5908" xr:uid="{00000000-0005-0000-0000-0000D8700000}"/>
    <cellStyle name="Normal 9 8" xfId="5909" xr:uid="{00000000-0005-0000-0000-0000D9700000}"/>
    <cellStyle name="Normal GHG Numbers (0.00)" xfId="5910" xr:uid="{00000000-0005-0000-0000-0000DA700000}"/>
    <cellStyle name="Normal GHG Numbers (0.00) 2" xfId="5911" xr:uid="{00000000-0005-0000-0000-0000DB700000}"/>
    <cellStyle name="Normal GHG Numbers (0.00) 2 2" xfId="5912" xr:uid="{00000000-0005-0000-0000-0000DC700000}"/>
    <cellStyle name="Normal GHG Numbers (0.00) 2 2 2" xfId="12683" xr:uid="{00000000-0005-0000-0000-0000DD700000}"/>
    <cellStyle name="Normal GHG Numbers (0.00) 2 2 2 2" xfId="15919" xr:uid="{00000000-0005-0000-0000-0000DE700000}"/>
    <cellStyle name="Normal GHG Numbers (0.00) 2 3" xfId="5913" xr:uid="{00000000-0005-0000-0000-0000DF700000}"/>
    <cellStyle name="Normal GHG Numbers (0.00) 2 3 2" xfId="12684" xr:uid="{00000000-0005-0000-0000-0000E0700000}"/>
    <cellStyle name="Normal GHG Numbers (0.00) 2 3 2 2" xfId="15920" xr:uid="{00000000-0005-0000-0000-0000E1700000}"/>
    <cellStyle name="Normal GHG Numbers (0.00) 2 4" xfId="5914" xr:uid="{00000000-0005-0000-0000-0000E2700000}"/>
    <cellStyle name="Normal GHG Numbers (0.00) 2 4 2" xfId="12685" xr:uid="{00000000-0005-0000-0000-0000E3700000}"/>
    <cellStyle name="Normal GHG Numbers (0.00) 2 4 2 2" xfId="15921" xr:uid="{00000000-0005-0000-0000-0000E4700000}"/>
    <cellStyle name="Normal GHG Numbers (0.00) 2 5" xfId="5915" xr:uid="{00000000-0005-0000-0000-0000E5700000}"/>
    <cellStyle name="Normal GHG Numbers (0.00) 2 5 2" xfId="12686" xr:uid="{00000000-0005-0000-0000-0000E6700000}"/>
    <cellStyle name="Normal GHG Numbers (0.00) 2 5 2 2" xfId="15922" xr:uid="{00000000-0005-0000-0000-0000E7700000}"/>
    <cellStyle name="Normal GHG Numbers (0.00) 2 6" xfId="12687" xr:uid="{00000000-0005-0000-0000-0000E8700000}"/>
    <cellStyle name="Normal GHG Numbers (0.00) 2 6 2" xfId="15923" xr:uid="{00000000-0005-0000-0000-0000E9700000}"/>
    <cellStyle name="Normal GHG Numbers (0.00) 3" xfId="5916" xr:uid="{00000000-0005-0000-0000-0000EA700000}"/>
    <cellStyle name="Normal GHG Numbers (0.00) 3 2" xfId="12441" xr:uid="{00000000-0005-0000-0000-0000EB700000}"/>
    <cellStyle name="Normal GHG Numbers (0.00) 3 2 2" xfId="15884" xr:uid="{00000000-0005-0000-0000-0000EC700000}"/>
    <cellStyle name="Normal GHG Numbers (0.00) 4" xfId="5917" xr:uid="{00000000-0005-0000-0000-0000ED700000}"/>
    <cellStyle name="Normal GHG Numbers (0.00) 4 2" xfId="12688" xr:uid="{00000000-0005-0000-0000-0000EE700000}"/>
    <cellStyle name="Normal GHG Numbers (0.00) 4 2 2" xfId="15924" xr:uid="{00000000-0005-0000-0000-0000EF700000}"/>
    <cellStyle name="Normal GHG Numbers (0.00) 5" xfId="5918" xr:uid="{00000000-0005-0000-0000-0000F0700000}"/>
    <cellStyle name="Normal GHG Numbers (0.00) 5 2" xfId="12689" xr:uid="{00000000-0005-0000-0000-0000F1700000}"/>
    <cellStyle name="Normal GHG Numbers (0.00) 5 2 2" xfId="15925" xr:uid="{00000000-0005-0000-0000-0000F2700000}"/>
    <cellStyle name="Normal GHG Numbers (0.00) 6" xfId="5919" xr:uid="{00000000-0005-0000-0000-0000F3700000}"/>
    <cellStyle name="Normal GHG Numbers (0.00) 6 2" xfId="12690" xr:uid="{00000000-0005-0000-0000-0000F4700000}"/>
    <cellStyle name="Normal GHG Numbers (0.00) 6 2 2" xfId="15926" xr:uid="{00000000-0005-0000-0000-0000F5700000}"/>
    <cellStyle name="Normal GHG Numbers (0.00) 7" xfId="12691" xr:uid="{00000000-0005-0000-0000-0000F6700000}"/>
    <cellStyle name="Normal GHG Numbers (0.00) 7 2" xfId="15927" xr:uid="{00000000-0005-0000-0000-0000F7700000}"/>
    <cellStyle name="Normal GHG Textfiels Bold" xfId="5920" xr:uid="{00000000-0005-0000-0000-0000F8700000}"/>
    <cellStyle name="Normal GHG Textfiels Bold 2" xfId="29791" xr:uid="{00000000-0005-0000-0000-0000F9700000}"/>
    <cellStyle name="Normal GHG-Shade" xfId="5921" xr:uid="{00000000-0005-0000-0000-0000FA700000}"/>
    <cellStyle name="Normal GHG-Shade 2" xfId="5922" xr:uid="{00000000-0005-0000-0000-0000FB700000}"/>
    <cellStyle name="Normal_Copia de Alla Grundindikatorer 2008_2, 3, 5 UK" xfId="33391" xr:uid="{2A6781D9-FF3A-48E6-9A76-24658A4705C4}"/>
    <cellStyle name="Normal_Tabell till fig 16 -Transportsektorn till ETC" xfId="33390" xr:uid="{FE249AAB-FF7C-49BA-B2BE-809AA7D3195C}"/>
    <cellStyle name="Normal_Tabell till fig 25 - 27 Fjärrvärme &amp; fjärrkyla (Till GA 10 okt) till ETC" xfId="33389" xr:uid="{2C80A2D4-F097-4A07-8AF5-000A7D76E49B}"/>
    <cellStyle name="Normale 10" xfId="375" xr:uid="{00000000-0005-0000-0000-0000FC700000}"/>
    <cellStyle name="Normale 10 2" xfId="376" xr:uid="{00000000-0005-0000-0000-0000FD700000}"/>
    <cellStyle name="Normale 10 2 2" xfId="5925" xr:uid="{00000000-0005-0000-0000-0000FE700000}"/>
    <cellStyle name="Normale 10 2 3" xfId="5924" xr:uid="{00000000-0005-0000-0000-0000FF700000}"/>
    <cellStyle name="Normale 10 3" xfId="377" xr:uid="{00000000-0005-0000-0000-000000710000}"/>
    <cellStyle name="Normale 10 3 2" xfId="5927" xr:uid="{00000000-0005-0000-0000-000001710000}"/>
    <cellStyle name="Normale 10 3 3" xfId="5926" xr:uid="{00000000-0005-0000-0000-000002710000}"/>
    <cellStyle name="Normale 10 4" xfId="5928" xr:uid="{00000000-0005-0000-0000-000003710000}"/>
    <cellStyle name="Normale 10 5" xfId="5923" xr:uid="{00000000-0005-0000-0000-000004710000}"/>
    <cellStyle name="Normale 10_EDEN industria 2008 rev" xfId="378" xr:uid="{00000000-0005-0000-0000-000005710000}"/>
    <cellStyle name="Normale 11" xfId="379" xr:uid="{00000000-0005-0000-0000-000006710000}"/>
    <cellStyle name="Normale 11 2" xfId="380" xr:uid="{00000000-0005-0000-0000-000007710000}"/>
    <cellStyle name="Normale 11 2 2" xfId="5931" xr:uid="{00000000-0005-0000-0000-000008710000}"/>
    <cellStyle name="Normale 11 2 3" xfId="5930" xr:uid="{00000000-0005-0000-0000-000009710000}"/>
    <cellStyle name="Normale 11 3" xfId="381" xr:uid="{00000000-0005-0000-0000-00000A710000}"/>
    <cellStyle name="Normale 11 3 2" xfId="5933" xr:uid="{00000000-0005-0000-0000-00000B710000}"/>
    <cellStyle name="Normale 11 3 3" xfId="5932" xr:uid="{00000000-0005-0000-0000-00000C710000}"/>
    <cellStyle name="Normale 11 4" xfId="5934" xr:uid="{00000000-0005-0000-0000-00000D710000}"/>
    <cellStyle name="Normale 11 5" xfId="5929" xr:uid="{00000000-0005-0000-0000-00000E710000}"/>
    <cellStyle name="Normale 11_EDEN industria 2008 rev" xfId="382" xr:uid="{00000000-0005-0000-0000-00000F710000}"/>
    <cellStyle name="Normale 12" xfId="383" xr:uid="{00000000-0005-0000-0000-000010710000}"/>
    <cellStyle name="Normale 12 2" xfId="384" xr:uid="{00000000-0005-0000-0000-000011710000}"/>
    <cellStyle name="Normale 12 2 2" xfId="5937" xr:uid="{00000000-0005-0000-0000-000012710000}"/>
    <cellStyle name="Normale 12 2 3" xfId="5936" xr:uid="{00000000-0005-0000-0000-000013710000}"/>
    <cellStyle name="Normale 12 3" xfId="385" xr:uid="{00000000-0005-0000-0000-000014710000}"/>
    <cellStyle name="Normale 12 3 2" xfId="5939" xr:uid="{00000000-0005-0000-0000-000015710000}"/>
    <cellStyle name="Normale 12 3 3" xfId="5938" xr:uid="{00000000-0005-0000-0000-000016710000}"/>
    <cellStyle name="Normale 12 4" xfId="5940" xr:uid="{00000000-0005-0000-0000-000017710000}"/>
    <cellStyle name="Normale 12 5" xfId="5935" xr:uid="{00000000-0005-0000-0000-000018710000}"/>
    <cellStyle name="Normale 12_EDEN industria 2008 rev" xfId="386" xr:uid="{00000000-0005-0000-0000-000019710000}"/>
    <cellStyle name="Normale 13" xfId="387" xr:uid="{00000000-0005-0000-0000-00001A710000}"/>
    <cellStyle name="Normale 13 2" xfId="388" xr:uid="{00000000-0005-0000-0000-00001B710000}"/>
    <cellStyle name="Normale 13 2 2" xfId="5943" xr:uid="{00000000-0005-0000-0000-00001C710000}"/>
    <cellStyle name="Normale 13 2 3" xfId="5942" xr:uid="{00000000-0005-0000-0000-00001D710000}"/>
    <cellStyle name="Normale 13 3" xfId="389" xr:uid="{00000000-0005-0000-0000-00001E710000}"/>
    <cellStyle name="Normale 13 3 2" xfId="5945" xr:uid="{00000000-0005-0000-0000-00001F710000}"/>
    <cellStyle name="Normale 13 3 3" xfId="5944" xr:uid="{00000000-0005-0000-0000-000020710000}"/>
    <cellStyle name="Normale 13 4" xfId="5946" xr:uid="{00000000-0005-0000-0000-000021710000}"/>
    <cellStyle name="Normale 13 5" xfId="5941" xr:uid="{00000000-0005-0000-0000-000022710000}"/>
    <cellStyle name="Normale 13_EDEN industria 2008 rev" xfId="390" xr:uid="{00000000-0005-0000-0000-000023710000}"/>
    <cellStyle name="Normale 14" xfId="391" xr:uid="{00000000-0005-0000-0000-000024710000}"/>
    <cellStyle name="Normale 14 2" xfId="392" xr:uid="{00000000-0005-0000-0000-000025710000}"/>
    <cellStyle name="Normale 14 2 2" xfId="5949" xr:uid="{00000000-0005-0000-0000-000026710000}"/>
    <cellStyle name="Normale 14 2 3" xfId="5948" xr:uid="{00000000-0005-0000-0000-000027710000}"/>
    <cellStyle name="Normale 14 3" xfId="393" xr:uid="{00000000-0005-0000-0000-000028710000}"/>
    <cellStyle name="Normale 14 3 2" xfId="5951" xr:uid="{00000000-0005-0000-0000-000029710000}"/>
    <cellStyle name="Normale 14 3 3" xfId="5950" xr:uid="{00000000-0005-0000-0000-00002A710000}"/>
    <cellStyle name="Normale 14 4" xfId="5952" xr:uid="{00000000-0005-0000-0000-00002B710000}"/>
    <cellStyle name="Normale 14 5" xfId="5947" xr:uid="{00000000-0005-0000-0000-00002C710000}"/>
    <cellStyle name="Normale 14_EDEN industria 2008 rev" xfId="394" xr:uid="{00000000-0005-0000-0000-00002D710000}"/>
    <cellStyle name="Normale 15" xfId="395" xr:uid="{00000000-0005-0000-0000-00002E710000}"/>
    <cellStyle name="Normale 15 2" xfId="396" xr:uid="{00000000-0005-0000-0000-00002F710000}"/>
    <cellStyle name="Normale 15 2 2" xfId="5955" xr:uid="{00000000-0005-0000-0000-000030710000}"/>
    <cellStyle name="Normale 15 2 3" xfId="5954" xr:uid="{00000000-0005-0000-0000-000031710000}"/>
    <cellStyle name="Normale 15 3" xfId="397" xr:uid="{00000000-0005-0000-0000-000032710000}"/>
    <cellStyle name="Normale 15 3 2" xfId="5957" xr:uid="{00000000-0005-0000-0000-000033710000}"/>
    <cellStyle name="Normale 15 3 3" xfId="5956" xr:uid="{00000000-0005-0000-0000-000034710000}"/>
    <cellStyle name="Normale 15 4" xfId="5958" xr:uid="{00000000-0005-0000-0000-000035710000}"/>
    <cellStyle name="Normale 15 5" xfId="5953" xr:uid="{00000000-0005-0000-0000-000036710000}"/>
    <cellStyle name="Normale 15_EDEN industria 2008 rev" xfId="398" xr:uid="{00000000-0005-0000-0000-000037710000}"/>
    <cellStyle name="Normale 16" xfId="399" xr:uid="{00000000-0005-0000-0000-000038710000}"/>
    <cellStyle name="Normale 16 2" xfId="5960" xr:uid="{00000000-0005-0000-0000-000039710000}"/>
    <cellStyle name="Normale 16 3" xfId="5959" xr:uid="{00000000-0005-0000-0000-00003A710000}"/>
    <cellStyle name="Normale 17" xfId="400" xr:uid="{00000000-0005-0000-0000-00003B710000}"/>
    <cellStyle name="Normale 17 2" xfId="5962" xr:uid="{00000000-0005-0000-0000-00003C710000}"/>
    <cellStyle name="Normale 17 3" xfId="5961" xr:uid="{00000000-0005-0000-0000-00003D710000}"/>
    <cellStyle name="Normale 18" xfId="401" xr:uid="{00000000-0005-0000-0000-00003E710000}"/>
    <cellStyle name="Normale 18 2" xfId="5964" xr:uid="{00000000-0005-0000-0000-00003F710000}"/>
    <cellStyle name="Normale 18 3" xfId="5963" xr:uid="{00000000-0005-0000-0000-000040710000}"/>
    <cellStyle name="Normale 19" xfId="402" xr:uid="{00000000-0005-0000-0000-000041710000}"/>
    <cellStyle name="Normale 19 2" xfId="5966" xr:uid="{00000000-0005-0000-0000-000042710000}"/>
    <cellStyle name="Normale 19 3" xfId="5965" xr:uid="{00000000-0005-0000-0000-000043710000}"/>
    <cellStyle name="Normale 2" xfId="403" xr:uid="{00000000-0005-0000-0000-000044710000}"/>
    <cellStyle name="Normale 2 2" xfId="404" xr:uid="{00000000-0005-0000-0000-000045710000}"/>
    <cellStyle name="Normale 2 2 2" xfId="5969" xr:uid="{00000000-0005-0000-0000-000046710000}"/>
    <cellStyle name="Normale 2 2 3" xfId="5968" xr:uid="{00000000-0005-0000-0000-000047710000}"/>
    <cellStyle name="Normale 2 3" xfId="5970" xr:uid="{00000000-0005-0000-0000-000048710000}"/>
    <cellStyle name="Normale 2 4" xfId="5967" xr:uid="{00000000-0005-0000-0000-000049710000}"/>
    <cellStyle name="Normale 2_EDEN industria 2008 rev" xfId="405" xr:uid="{00000000-0005-0000-0000-00004A710000}"/>
    <cellStyle name="Normale 20" xfId="406" xr:uid="{00000000-0005-0000-0000-00004B710000}"/>
    <cellStyle name="Normale 20 2" xfId="5972" xr:uid="{00000000-0005-0000-0000-00004C710000}"/>
    <cellStyle name="Normale 20 3" xfId="5971" xr:uid="{00000000-0005-0000-0000-00004D710000}"/>
    <cellStyle name="Normale 21" xfId="407" xr:uid="{00000000-0005-0000-0000-00004E710000}"/>
    <cellStyle name="Normale 21 2" xfId="5974" xr:uid="{00000000-0005-0000-0000-00004F710000}"/>
    <cellStyle name="Normale 21 3" xfId="5973" xr:uid="{00000000-0005-0000-0000-000050710000}"/>
    <cellStyle name="Normale 22" xfId="408" xr:uid="{00000000-0005-0000-0000-000051710000}"/>
    <cellStyle name="Normale 22 2" xfId="5976" xr:uid="{00000000-0005-0000-0000-000052710000}"/>
    <cellStyle name="Normale 22 3" xfId="5975" xr:uid="{00000000-0005-0000-0000-000053710000}"/>
    <cellStyle name="Normale 23" xfId="409" xr:uid="{00000000-0005-0000-0000-000054710000}"/>
    <cellStyle name="Normale 23 2" xfId="5978" xr:uid="{00000000-0005-0000-0000-000055710000}"/>
    <cellStyle name="Normale 23 3" xfId="5977" xr:uid="{00000000-0005-0000-0000-000056710000}"/>
    <cellStyle name="Normale 24" xfId="410" xr:uid="{00000000-0005-0000-0000-000057710000}"/>
    <cellStyle name="Normale 24 2" xfId="5980" xr:uid="{00000000-0005-0000-0000-000058710000}"/>
    <cellStyle name="Normale 24 3" xfId="5979" xr:uid="{00000000-0005-0000-0000-000059710000}"/>
    <cellStyle name="Normale 25" xfId="411" xr:uid="{00000000-0005-0000-0000-00005A710000}"/>
    <cellStyle name="Normale 25 2" xfId="5982" xr:uid="{00000000-0005-0000-0000-00005B710000}"/>
    <cellStyle name="Normale 25 3" xfId="5981" xr:uid="{00000000-0005-0000-0000-00005C710000}"/>
    <cellStyle name="Normale 26" xfId="412" xr:uid="{00000000-0005-0000-0000-00005D710000}"/>
    <cellStyle name="Normale 26 2" xfId="5984" xr:uid="{00000000-0005-0000-0000-00005E710000}"/>
    <cellStyle name="Normale 26 3" xfId="5983" xr:uid="{00000000-0005-0000-0000-00005F710000}"/>
    <cellStyle name="Normale 27" xfId="413" xr:uid="{00000000-0005-0000-0000-000060710000}"/>
    <cellStyle name="Normale 27 2" xfId="5986" xr:uid="{00000000-0005-0000-0000-000061710000}"/>
    <cellStyle name="Normale 27 3" xfId="5985" xr:uid="{00000000-0005-0000-0000-000062710000}"/>
    <cellStyle name="Normale 28" xfId="414" xr:uid="{00000000-0005-0000-0000-000063710000}"/>
    <cellStyle name="Normale 28 2" xfId="5988" xr:uid="{00000000-0005-0000-0000-000064710000}"/>
    <cellStyle name="Normale 28 3" xfId="5987" xr:uid="{00000000-0005-0000-0000-000065710000}"/>
    <cellStyle name="Normale 29" xfId="415" xr:uid="{00000000-0005-0000-0000-000066710000}"/>
    <cellStyle name="Normale 29 2" xfId="5990" xr:uid="{00000000-0005-0000-0000-000067710000}"/>
    <cellStyle name="Normale 29 3" xfId="5989" xr:uid="{00000000-0005-0000-0000-000068710000}"/>
    <cellStyle name="Normale 3" xfId="416" xr:uid="{00000000-0005-0000-0000-000069710000}"/>
    <cellStyle name="Normale 3 2" xfId="417" xr:uid="{00000000-0005-0000-0000-00006A710000}"/>
    <cellStyle name="Normale 3 2 2" xfId="5993" xr:uid="{00000000-0005-0000-0000-00006B710000}"/>
    <cellStyle name="Normale 3 2 3" xfId="5992" xr:uid="{00000000-0005-0000-0000-00006C710000}"/>
    <cellStyle name="Normale 3 3" xfId="418" xr:uid="{00000000-0005-0000-0000-00006D710000}"/>
    <cellStyle name="Normale 3 3 2" xfId="5995" xr:uid="{00000000-0005-0000-0000-00006E710000}"/>
    <cellStyle name="Normale 3 3 3" xfId="5994" xr:uid="{00000000-0005-0000-0000-00006F710000}"/>
    <cellStyle name="Normale 3 4" xfId="5996" xr:uid="{00000000-0005-0000-0000-000070710000}"/>
    <cellStyle name="Normale 3 5" xfId="5991" xr:uid="{00000000-0005-0000-0000-000071710000}"/>
    <cellStyle name="Normale 3_EDEN industria 2008 rev" xfId="419" xr:uid="{00000000-0005-0000-0000-000072710000}"/>
    <cellStyle name="Normale 30" xfId="420" xr:uid="{00000000-0005-0000-0000-000073710000}"/>
    <cellStyle name="Normale 30 2" xfId="5998" xr:uid="{00000000-0005-0000-0000-000074710000}"/>
    <cellStyle name="Normale 30 3" xfId="5997" xr:uid="{00000000-0005-0000-0000-000075710000}"/>
    <cellStyle name="Normale 31" xfId="421" xr:uid="{00000000-0005-0000-0000-000076710000}"/>
    <cellStyle name="Normale 31 2" xfId="6000" xr:uid="{00000000-0005-0000-0000-000077710000}"/>
    <cellStyle name="Normale 31 3" xfId="5999" xr:uid="{00000000-0005-0000-0000-000078710000}"/>
    <cellStyle name="Normale 32" xfId="422" xr:uid="{00000000-0005-0000-0000-000079710000}"/>
    <cellStyle name="Normale 32 2" xfId="6002" xr:uid="{00000000-0005-0000-0000-00007A710000}"/>
    <cellStyle name="Normale 32 3" xfId="6001" xr:uid="{00000000-0005-0000-0000-00007B710000}"/>
    <cellStyle name="Normale 33" xfId="423" xr:uid="{00000000-0005-0000-0000-00007C710000}"/>
    <cellStyle name="Normale 33 2" xfId="6004" xr:uid="{00000000-0005-0000-0000-00007D710000}"/>
    <cellStyle name="Normale 33 3" xfId="6003" xr:uid="{00000000-0005-0000-0000-00007E710000}"/>
    <cellStyle name="Normale 34" xfId="424" xr:uid="{00000000-0005-0000-0000-00007F710000}"/>
    <cellStyle name="Normale 34 2" xfId="6006" xr:uid="{00000000-0005-0000-0000-000080710000}"/>
    <cellStyle name="Normale 34 3" xfId="6005" xr:uid="{00000000-0005-0000-0000-000081710000}"/>
    <cellStyle name="Normale 35" xfId="425" xr:uid="{00000000-0005-0000-0000-000082710000}"/>
    <cellStyle name="Normale 35 2" xfId="6008" xr:uid="{00000000-0005-0000-0000-000083710000}"/>
    <cellStyle name="Normale 35 3" xfId="6007" xr:uid="{00000000-0005-0000-0000-000084710000}"/>
    <cellStyle name="Normale 36" xfId="426" xr:uid="{00000000-0005-0000-0000-000085710000}"/>
    <cellStyle name="Normale 36 2" xfId="6010" xr:uid="{00000000-0005-0000-0000-000086710000}"/>
    <cellStyle name="Normale 36 3" xfId="6009" xr:uid="{00000000-0005-0000-0000-000087710000}"/>
    <cellStyle name="Normale 37" xfId="427" xr:uid="{00000000-0005-0000-0000-000088710000}"/>
    <cellStyle name="Normale 37 2" xfId="6012" xr:uid="{00000000-0005-0000-0000-000089710000}"/>
    <cellStyle name="Normale 37 3" xfId="6011" xr:uid="{00000000-0005-0000-0000-00008A710000}"/>
    <cellStyle name="Normale 38" xfId="428" xr:uid="{00000000-0005-0000-0000-00008B710000}"/>
    <cellStyle name="Normale 38 2" xfId="6014" xr:uid="{00000000-0005-0000-0000-00008C710000}"/>
    <cellStyle name="Normale 38 3" xfId="6013" xr:uid="{00000000-0005-0000-0000-00008D710000}"/>
    <cellStyle name="Normale 39" xfId="429" xr:uid="{00000000-0005-0000-0000-00008E710000}"/>
    <cellStyle name="Normale 39 2" xfId="6016" xr:uid="{00000000-0005-0000-0000-00008F710000}"/>
    <cellStyle name="Normale 39 3" xfId="6015" xr:uid="{00000000-0005-0000-0000-000090710000}"/>
    <cellStyle name="Normale 4" xfId="430" xr:uid="{00000000-0005-0000-0000-000091710000}"/>
    <cellStyle name="Normale 4 2" xfId="431" xr:uid="{00000000-0005-0000-0000-000092710000}"/>
    <cellStyle name="Normale 4 2 2" xfId="6019" xr:uid="{00000000-0005-0000-0000-000093710000}"/>
    <cellStyle name="Normale 4 2 3" xfId="6018" xr:uid="{00000000-0005-0000-0000-000094710000}"/>
    <cellStyle name="Normale 4 3" xfId="432" xr:uid="{00000000-0005-0000-0000-000095710000}"/>
    <cellStyle name="Normale 4 3 2" xfId="6021" xr:uid="{00000000-0005-0000-0000-000096710000}"/>
    <cellStyle name="Normale 4 3 3" xfId="6020" xr:uid="{00000000-0005-0000-0000-000097710000}"/>
    <cellStyle name="Normale 4 4" xfId="6022" xr:uid="{00000000-0005-0000-0000-000098710000}"/>
    <cellStyle name="Normale 4 5" xfId="6017" xr:uid="{00000000-0005-0000-0000-000099710000}"/>
    <cellStyle name="Normale 4_EDEN industria 2008 rev" xfId="433" xr:uid="{00000000-0005-0000-0000-00009A710000}"/>
    <cellStyle name="Normale 40" xfId="434" xr:uid="{00000000-0005-0000-0000-00009B710000}"/>
    <cellStyle name="Normale 40 2" xfId="6024" xr:uid="{00000000-0005-0000-0000-00009C710000}"/>
    <cellStyle name="Normale 40 3" xfId="6023" xr:uid="{00000000-0005-0000-0000-00009D710000}"/>
    <cellStyle name="Normale 41" xfId="435" xr:uid="{00000000-0005-0000-0000-00009E710000}"/>
    <cellStyle name="Normale 41 2" xfId="6026" xr:uid="{00000000-0005-0000-0000-00009F710000}"/>
    <cellStyle name="Normale 41 3" xfId="6025" xr:uid="{00000000-0005-0000-0000-0000A0710000}"/>
    <cellStyle name="Normale 42" xfId="436" xr:uid="{00000000-0005-0000-0000-0000A1710000}"/>
    <cellStyle name="Normale 42 2" xfId="6028" xr:uid="{00000000-0005-0000-0000-0000A2710000}"/>
    <cellStyle name="Normale 42 3" xfId="6027" xr:uid="{00000000-0005-0000-0000-0000A3710000}"/>
    <cellStyle name="Normale 43" xfId="437" xr:uid="{00000000-0005-0000-0000-0000A4710000}"/>
    <cellStyle name="Normale 43 2" xfId="6030" xr:uid="{00000000-0005-0000-0000-0000A5710000}"/>
    <cellStyle name="Normale 43 3" xfId="6029" xr:uid="{00000000-0005-0000-0000-0000A6710000}"/>
    <cellStyle name="Normale 44" xfId="438" xr:uid="{00000000-0005-0000-0000-0000A7710000}"/>
    <cellStyle name="Normale 44 2" xfId="6032" xr:uid="{00000000-0005-0000-0000-0000A8710000}"/>
    <cellStyle name="Normale 44 3" xfId="6031" xr:uid="{00000000-0005-0000-0000-0000A9710000}"/>
    <cellStyle name="Normale 45" xfId="439" xr:uid="{00000000-0005-0000-0000-0000AA710000}"/>
    <cellStyle name="Normale 45 2" xfId="6034" xr:uid="{00000000-0005-0000-0000-0000AB710000}"/>
    <cellStyle name="Normale 45 3" xfId="6033" xr:uid="{00000000-0005-0000-0000-0000AC710000}"/>
    <cellStyle name="Normale 46" xfId="440" xr:uid="{00000000-0005-0000-0000-0000AD710000}"/>
    <cellStyle name="Normale 46 2" xfId="6036" xr:uid="{00000000-0005-0000-0000-0000AE710000}"/>
    <cellStyle name="Normale 46 3" xfId="6035" xr:uid="{00000000-0005-0000-0000-0000AF710000}"/>
    <cellStyle name="Normale 47" xfId="441" xr:uid="{00000000-0005-0000-0000-0000B0710000}"/>
    <cellStyle name="Normale 47 2" xfId="6038" xr:uid="{00000000-0005-0000-0000-0000B1710000}"/>
    <cellStyle name="Normale 47 3" xfId="6037" xr:uid="{00000000-0005-0000-0000-0000B2710000}"/>
    <cellStyle name="Normale 48" xfId="442" xr:uid="{00000000-0005-0000-0000-0000B3710000}"/>
    <cellStyle name="Normale 48 2" xfId="6040" xr:uid="{00000000-0005-0000-0000-0000B4710000}"/>
    <cellStyle name="Normale 48 3" xfId="6039" xr:uid="{00000000-0005-0000-0000-0000B5710000}"/>
    <cellStyle name="Normale 49" xfId="443" xr:uid="{00000000-0005-0000-0000-0000B6710000}"/>
    <cellStyle name="Normale 49 2" xfId="6042" xr:uid="{00000000-0005-0000-0000-0000B7710000}"/>
    <cellStyle name="Normale 49 3" xfId="6041" xr:uid="{00000000-0005-0000-0000-0000B8710000}"/>
    <cellStyle name="Normale 5" xfId="444" xr:uid="{00000000-0005-0000-0000-0000B9710000}"/>
    <cellStyle name="Normale 5 2" xfId="445" xr:uid="{00000000-0005-0000-0000-0000BA710000}"/>
    <cellStyle name="Normale 5 2 2" xfId="6045" xr:uid="{00000000-0005-0000-0000-0000BB710000}"/>
    <cellStyle name="Normale 5 2 3" xfId="6044" xr:uid="{00000000-0005-0000-0000-0000BC710000}"/>
    <cellStyle name="Normale 5 3" xfId="446" xr:uid="{00000000-0005-0000-0000-0000BD710000}"/>
    <cellStyle name="Normale 5 3 2" xfId="6047" xr:uid="{00000000-0005-0000-0000-0000BE710000}"/>
    <cellStyle name="Normale 5 3 3" xfId="6046" xr:uid="{00000000-0005-0000-0000-0000BF710000}"/>
    <cellStyle name="Normale 5 4" xfId="6048" xr:uid="{00000000-0005-0000-0000-0000C0710000}"/>
    <cellStyle name="Normale 5 5" xfId="6043" xr:uid="{00000000-0005-0000-0000-0000C1710000}"/>
    <cellStyle name="Normale 5_EDEN industria 2008 rev" xfId="447" xr:uid="{00000000-0005-0000-0000-0000C2710000}"/>
    <cellStyle name="Normale 50" xfId="448" xr:uid="{00000000-0005-0000-0000-0000C3710000}"/>
    <cellStyle name="Normale 50 2" xfId="6050" xr:uid="{00000000-0005-0000-0000-0000C4710000}"/>
    <cellStyle name="Normale 50 3" xfId="6049" xr:uid="{00000000-0005-0000-0000-0000C5710000}"/>
    <cellStyle name="Normale 51" xfId="449" xr:uid="{00000000-0005-0000-0000-0000C6710000}"/>
    <cellStyle name="Normale 51 2" xfId="6052" xr:uid="{00000000-0005-0000-0000-0000C7710000}"/>
    <cellStyle name="Normale 51 3" xfId="6051" xr:uid="{00000000-0005-0000-0000-0000C8710000}"/>
    <cellStyle name="Normale 52" xfId="450" xr:uid="{00000000-0005-0000-0000-0000C9710000}"/>
    <cellStyle name="Normale 52 2" xfId="6054" xr:uid="{00000000-0005-0000-0000-0000CA710000}"/>
    <cellStyle name="Normale 52 3" xfId="6053" xr:uid="{00000000-0005-0000-0000-0000CB710000}"/>
    <cellStyle name="Normale 53" xfId="451" xr:uid="{00000000-0005-0000-0000-0000CC710000}"/>
    <cellStyle name="Normale 53 2" xfId="6056" xr:uid="{00000000-0005-0000-0000-0000CD710000}"/>
    <cellStyle name="Normale 53 3" xfId="6055" xr:uid="{00000000-0005-0000-0000-0000CE710000}"/>
    <cellStyle name="Normale 54" xfId="452" xr:uid="{00000000-0005-0000-0000-0000CF710000}"/>
    <cellStyle name="Normale 54 2" xfId="6058" xr:uid="{00000000-0005-0000-0000-0000D0710000}"/>
    <cellStyle name="Normale 54 3" xfId="6057" xr:uid="{00000000-0005-0000-0000-0000D1710000}"/>
    <cellStyle name="Normale 55" xfId="453" xr:uid="{00000000-0005-0000-0000-0000D2710000}"/>
    <cellStyle name="Normale 55 2" xfId="6060" xr:uid="{00000000-0005-0000-0000-0000D3710000}"/>
    <cellStyle name="Normale 55 3" xfId="6059" xr:uid="{00000000-0005-0000-0000-0000D4710000}"/>
    <cellStyle name="Normale 56" xfId="454" xr:uid="{00000000-0005-0000-0000-0000D5710000}"/>
    <cellStyle name="Normale 56 2" xfId="6062" xr:uid="{00000000-0005-0000-0000-0000D6710000}"/>
    <cellStyle name="Normale 56 3" xfId="6061" xr:uid="{00000000-0005-0000-0000-0000D7710000}"/>
    <cellStyle name="Normale 57" xfId="455" xr:uid="{00000000-0005-0000-0000-0000D8710000}"/>
    <cellStyle name="Normale 57 2" xfId="6064" xr:uid="{00000000-0005-0000-0000-0000D9710000}"/>
    <cellStyle name="Normale 57 3" xfId="6063" xr:uid="{00000000-0005-0000-0000-0000DA710000}"/>
    <cellStyle name="Normale 58" xfId="456" xr:uid="{00000000-0005-0000-0000-0000DB710000}"/>
    <cellStyle name="Normale 58 2" xfId="6066" xr:uid="{00000000-0005-0000-0000-0000DC710000}"/>
    <cellStyle name="Normale 58 3" xfId="6065" xr:uid="{00000000-0005-0000-0000-0000DD710000}"/>
    <cellStyle name="Normale 59" xfId="457" xr:uid="{00000000-0005-0000-0000-0000DE710000}"/>
    <cellStyle name="Normale 59 2" xfId="6068" xr:uid="{00000000-0005-0000-0000-0000DF710000}"/>
    <cellStyle name="Normale 59 3" xfId="6067" xr:uid="{00000000-0005-0000-0000-0000E0710000}"/>
    <cellStyle name="Normale 6" xfId="458" xr:uid="{00000000-0005-0000-0000-0000E1710000}"/>
    <cellStyle name="Normale 6 2" xfId="459" xr:uid="{00000000-0005-0000-0000-0000E2710000}"/>
    <cellStyle name="Normale 6 2 2" xfId="6071" xr:uid="{00000000-0005-0000-0000-0000E3710000}"/>
    <cellStyle name="Normale 6 2 3" xfId="6070" xr:uid="{00000000-0005-0000-0000-0000E4710000}"/>
    <cellStyle name="Normale 6 3" xfId="460" xr:uid="{00000000-0005-0000-0000-0000E5710000}"/>
    <cellStyle name="Normale 6 3 2" xfId="6073" xr:uid="{00000000-0005-0000-0000-0000E6710000}"/>
    <cellStyle name="Normale 6 3 3" xfId="6072" xr:uid="{00000000-0005-0000-0000-0000E7710000}"/>
    <cellStyle name="Normale 6 4" xfId="6074" xr:uid="{00000000-0005-0000-0000-0000E8710000}"/>
    <cellStyle name="Normale 6 5" xfId="6069" xr:uid="{00000000-0005-0000-0000-0000E9710000}"/>
    <cellStyle name="Normale 6_EDEN industria 2008 rev" xfId="461" xr:uid="{00000000-0005-0000-0000-0000EA710000}"/>
    <cellStyle name="Normale 60" xfId="462" xr:uid="{00000000-0005-0000-0000-0000EB710000}"/>
    <cellStyle name="Normale 60 2" xfId="6076" xr:uid="{00000000-0005-0000-0000-0000EC710000}"/>
    <cellStyle name="Normale 60 3" xfId="6075" xr:uid="{00000000-0005-0000-0000-0000ED710000}"/>
    <cellStyle name="Normale 61" xfId="463" xr:uid="{00000000-0005-0000-0000-0000EE710000}"/>
    <cellStyle name="Normale 61 2" xfId="6078" xr:uid="{00000000-0005-0000-0000-0000EF710000}"/>
    <cellStyle name="Normale 61 3" xfId="6077" xr:uid="{00000000-0005-0000-0000-0000F0710000}"/>
    <cellStyle name="Normale 62" xfId="464" xr:uid="{00000000-0005-0000-0000-0000F1710000}"/>
    <cellStyle name="Normale 62 2" xfId="6080" xr:uid="{00000000-0005-0000-0000-0000F2710000}"/>
    <cellStyle name="Normale 62 3" xfId="6079" xr:uid="{00000000-0005-0000-0000-0000F3710000}"/>
    <cellStyle name="Normale 63" xfId="465" xr:uid="{00000000-0005-0000-0000-0000F4710000}"/>
    <cellStyle name="Normale 63 2" xfId="6082" xr:uid="{00000000-0005-0000-0000-0000F5710000}"/>
    <cellStyle name="Normale 63 3" xfId="6081" xr:uid="{00000000-0005-0000-0000-0000F6710000}"/>
    <cellStyle name="Normale 64" xfId="466" xr:uid="{00000000-0005-0000-0000-0000F7710000}"/>
    <cellStyle name="Normale 64 2" xfId="6084" xr:uid="{00000000-0005-0000-0000-0000F8710000}"/>
    <cellStyle name="Normale 64 3" xfId="6083" xr:uid="{00000000-0005-0000-0000-0000F9710000}"/>
    <cellStyle name="Normale 65" xfId="467" xr:uid="{00000000-0005-0000-0000-0000FA710000}"/>
    <cellStyle name="Normale 65 2" xfId="6086" xr:uid="{00000000-0005-0000-0000-0000FB710000}"/>
    <cellStyle name="Normale 65 3" xfId="6085" xr:uid="{00000000-0005-0000-0000-0000FC710000}"/>
    <cellStyle name="Normale 7" xfId="468" xr:uid="{00000000-0005-0000-0000-0000FD710000}"/>
    <cellStyle name="Normale 7 2" xfId="469" xr:uid="{00000000-0005-0000-0000-0000FE710000}"/>
    <cellStyle name="Normale 7 2 2" xfId="6089" xr:uid="{00000000-0005-0000-0000-0000FF710000}"/>
    <cellStyle name="Normale 7 2 3" xfId="6088" xr:uid="{00000000-0005-0000-0000-000000720000}"/>
    <cellStyle name="Normale 7 3" xfId="470" xr:uid="{00000000-0005-0000-0000-000001720000}"/>
    <cellStyle name="Normale 7 3 2" xfId="6091" xr:uid="{00000000-0005-0000-0000-000002720000}"/>
    <cellStyle name="Normale 7 3 3" xfId="6090" xr:uid="{00000000-0005-0000-0000-000003720000}"/>
    <cellStyle name="Normale 7 4" xfId="6092" xr:uid="{00000000-0005-0000-0000-000004720000}"/>
    <cellStyle name="Normale 7 5" xfId="6087" xr:uid="{00000000-0005-0000-0000-000005720000}"/>
    <cellStyle name="Normale 7_EDEN industria 2008 rev" xfId="471" xr:uid="{00000000-0005-0000-0000-000006720000}"/>
    <cellStyle name="Normale 8" xfId="472" xr:uid="{00000000-0005-0000-0000-000007720000}"/>
    <cellStyle name="Normale 8 2" xfId="473" xr:uid="{00000000-0005-0000-0000-000008720000}"/>
    <cellStyle name="Normale 8 2 2" xfId="6095" xr:uid="{00000000-0005-0000-0000-000009720000}"/>
    <cellStyle name="Normale 8 2 3" xfId="6094" xr:uid="{00000000-0005-0000-0000-00000A720000}"/>
    <cellStyle name="Normale 8 3" xfId="474" xr:uid="{00000000-0005-0000-0000-00000B720000}"/>
    <cellStyle name="Normale 8 3 2" xfId="6097" xr:uid="{00000000-0005-0000-0000-00000C720000}"/>
    <cellStyle name="Normale 8 3 3" xfId="6096" xr:uid="{00000000-0005-0000-0000-00000D720000}"/>
    <cellStyle name="Normale 8 4" xfId="6098" xr:uid="{00000000-0005-0000-0000-00000E720000}"/>
    <cellStyle name="Normale 8 5" xfId="6093" xr:uid="{00000000-0005-0000-0000-00000F720000}"/>
    <cellStyle name="Normale 8_EDEN industria 2008 rev" xfId="475" xr:uid="{00000000-0005-0000-0000-000010720000}"/>
    <cellStyle name="Normale 9" xfId="476" xr:uid="{00000000-0005-0000-0000-000011720000}"/>
    <cellStyle name="Normale 9 2" xfId="477" xr:uid="{00000000-0005-0000-0000-000012720000}"/>
    <cellStyle name="Normale 9 2 2" xfId="6101" xr:uid="{00000000-0005-0000-0000-000013720000}"/>
    <cellStyle name="Normale 9 2 3" xfId="6100" xr:uid="{00000000-0005-0000-0000-000014720000}"/>
    <cellStyle name="Normale 9 3" xfId="478" xr:uid="{00000000-0005-0000-0000-000015720000}"/>
    <cellStyle name="Normale 9 3 2" xfId="6103" xr:uid="{00000000-0005-0000-0000-000016720000}"/>
    <cellStyle name="Normale 9 3 3" xfId="6102" xr:uid="{00000000-0005-0000-0000-000017720000}"/>
    <cellStyle name="Normale 9 4" xfId="6104" xr:uid="{00000000-0005-0000-0000-000018720000}"/>
    <cellStyle name="Normale 9 5" xfId="6099" xr:uid="{00000000-0005-0000-0000-000019720000}"/>
    <cellStyle name="Normale 9_EDEN industria 2008 rev" xfId="479" xr:uid="{00000000-0005-0000-0000-00001A720000}"/>
    <cellStyle name="Normale_B2020" xfId="6105" xr:uid="{00000000-0005-0000-0000-00001B720000}"/>
    <cellStyle name="Normale_Scen_UC_IND-StrucConst" xfId="33387" xr:uid="{B877CFEC-EC1E-44B3-A725-130514166FBE}"/>
    <cellStyle name="Nota" xfId="480" xr:uid="{00000000-0005-0000-0000-00001C720000}"/>
    <cellStyle name="Nota 10" xfId="6107" xr:uid="{00000000-0005-0000-0000-00001D720000}"/>
    <cellStyle name="Nota 11" xfId="6106" xr:uid="{00000000-0005-0000-0000-00001E720000}"/>
    <cellStyle name="Nota 2" xfId="481" xr:uid="{00000000-0005-0000-0000-00001F720000}"/>
    <cellStyle name="Nota 2 2" xfId="6109" xr:uid="{00000000-0005-0000-0000-000020720000}"/>
    <cellStyle name="Nota 2 2 2" xfId="12442" xr:uid="{00000000-0005-0000-0000-000021720000}"/>
    <cellStyle name="Nota 2 2 3" xfId="12443" xr:uid="{00000000-0005-0000-0000-000022720000}"/>
    <cellStyle name="Nota 2 3" xfId="6110" xr:uid="{00000000-0005-0000-0000-000023720000}"/>
    <cellStyle name="Nota 2 4" xfId="6111" xr:uid="{00000000-0005-0000-0000-000024720000}"/>
    <cellStyle name="Nota 2 5" xfId="6112" xr:uid="{00000000-0005-0000-0000-000025720000}"/>
    <cellStyle name="Nota 2 6" xfId="6113" xr:uid="{00000000-0005-0000-0000-000026720000}"/>
    <cellStyle name="Nota 2 7" xfId="6108" xr:uid="{00000000-0005-0000-0000-000027720000}"/>
    <cellStyle name="Nota 3" xfId="6114" xr:uid="{00000000-0005-0000-0000-000028720000}"/>
    <cellStyle name="Nota 3 2" xfId="6115" xr:uid="{00000000-0005-0000-0000-000029720000}"/>
    <cellStyle name="Nota 3 2 2" xfId="6116" xr:uid="{00000000-0005-0000-0000-00002A720000}"/>
    <cellStyle name="Nota 3 2 2 2" xfId="6117" xr:uid="{00000000-0005-0000-0000-00002B720000}"/>
    <cellStyle name="Nota 3 2 2 3" xfId="12444" xr:uid="{00000000-0005-0000-0000-00002C720000}"/>
    <cellStyle name="Nota 3 2 3" xfId="6118" xr:uid="{00000000-0005-0000-0000-00002D720000}"/>
    <cellStyle name="Nota 3 2 3 2" xfId="6119" xr:uid="{00000000-0005-0000-0000-00002E720000}"/>
    <cellStyle name="Nota 3 2 4" xfId="6120" xr:uid="{00000000-0005-0000-0000-00002F720000}"/>
    <cellStyle name="Nota 3 2 5" xfId="6121" xr:uid="{00000000-0005-0000-0000-000030720000}"/>
    <cellStyle name="Nota 3 2 6" xfId="6122" xr:uid="{00000000-0005-0000-0000-000031720000}"/>
    <cellStyle name="Nota 3 3" xfId="6123" xr:uid="{00000000-0005-0000-0000-000032720000}"/>
    <cellStyle name="Nota 3 3 2" xfId="6124" xr:uid="{00000000-0005-0000-0000-000033720000}"/>
    <cellStyle name="Nota 3 3 3" xfId="12445" xr:uid="{00000000-0005-0000-0000-000034720000}"/>
    <cellStyle name="Nota 3 4" xfId="6125" xr:uid="{00000000-0005-0000-0000-000035720000}"/>
    <cellStyle name="Nota 3 4 2" xfId="12446" xr:uid="{00000000-0005-0000-0000-000036720000}"/>
    <cellStyle name="Nota 3 4 3" xfId="12447" xr:uid="{00000000-0005-0000-0000-000037720000}"/>
    <cellStyle name="Nota 3 5" xfId="6126" xr:uid="{00000000-0005-0000-0000-000038720000}"/>
    <cellStyle name="Nota 3 6" xfId="6127" xr:uid="{00000000-0005-0000-0000-000039720000}"/>
    <cellStyle name="Nota 3 7" xfId="6128" xr:uid="{00000000-0005-0000-0000-00003A720000}"/>
    <cellStyle name="Nota 4" xfId="6129" xr:uid="{00000000-0005-0000-0000-00003B720000}"/>
    <cellStyle name="Nota 4 2" xfId="6130" xr:uid="{00000000-0005-0000-0000-00003C720000}"/>
    <cellStyle name="Nota 4 2 2" xfId="6131" xr:uid="{00000000-0005-0000-0000-00003D720000}"/>
    <cellStyle name="Nota 4 3" xfId="6132" xr:uid="{00000000-0005-0000-0000-00003E720000}"/>
    <cellStyle name="Nota 4 4" xfId="6133" xr:uid="{00000000-0005-0000-0000-00003F720000}"/>
    <cellStyle name="Nota 4 5" xfId="6134" xr:uid="{00000000-0005-0000-0000-000040720000}"/>
    <cellStyle name="Nota 4 6" xfId="6135" xr:uid="{00000000-0005-0000-0000-000041720000}"/>
    <cellStyle name="Nota 5" xfId="6136" xr:uid="{00000000-0005-0000-0000-000042720000}"/>
    <cellStyle name="Nota 5 2" xfId="6137" xr:uid="{00000000-0005-0000-0000-000043720000}"/>
    <cellStyle name="Nota 5 3" xfId="6138" xr:uid="{00000000-0005-0000-0000-000044720000}"/>
    <cellStyle name="Nota 5 4" xfId="6139" xr:uid="{00000000-0005-0000-0000-000045720000}"/>
    <cellStyle name="Nota 5 5" xfId="6140" xr:uid="{00000000-0005-0000-0000-000046720000}"/>
    <cellStyle name="Nota 5 6" xfId="6141" xr:uid="{00000000-0005-0000-0000-000047720000}"/>
    <cellStyle name="Nota 6" xfId="6142" xr:uid="{00000000-0005-0000-0000-000048720000}"/>
    <cellStyle name="Nota 6 2" xfId="12448" xr:uid="{00000000-0005-0000-0000-000049720000}"/>
    <cellStyle name="Nota 6 3" xfId="12449" xr:uid="{00000000-0005-0000-0000-00004A720000}"/>
    <cellStyle name="Nota 7" xfId="6143" xr:uid="{00000000-0005-0000-0000-00004B720000}"/>
    <cellStyle name="Nota 7 2" xfId="12450" xr:uid="{00000000-0005-0000-0000-00004C720000}"/>
    <cellStyle name="Nota 8" xfId="6144" xr:uid="{00000000-0005-0000-0000-00004D720000}"/>
    <cellStyle name="Nota 9" xfId="6145" xr:uid="{00000000-0005-0000-0000-00004E720000}"/>
    <cellStyle name="Note 2" xfId="6146" xr:uid="{00000000-0005-0000-0000-00004F720000}"/>
    <cellStyle name="Note 2 2" xfId="6147" xr:uid="{00000000-0005-0000-0000-000050720000}"/>
    <cellStyle name="Note 2 2 2" xfId="6148" xr:uid="{00000000-0005-0000-0000-000051720000}"/>
    <cellStyle name="Note 2 2 3" xfId="6149" xr:uid="{00000000-0005-0000-0000-000052720000}"/>
    <cellStyle name="Note 2 2 4" xfId="29793" xr:uid="{00000000-0005-0000-0000-000053720000}"/>
    <cellStyle name="Note 2 3" xfId="6150" xr:uid="{00000000-0005-0000-0000-000054720000}"/>
    <cellStyle name="Note 2 4" xfId="6151" xr:uid="{00000000-0005-0000-0000-000055720000}"/>
    <cellStyle name="Note 2 5" xfId="29792" xr:uid="{00000000-0005-0000-0000-000056720000}"/>
    <cellStyle name="Note 3" xfId="6152" xr:uid="{00000000-0005-0000-0000-000057720000}"/>
    <cellStyle name="Note 4" xfId="6153" xr:uid="{00000000-0005-0000-0000-000058720000}"/>
    <cellStyle name="Nuovo" xfId="482" xr:uid="{00000000-0005-0000-0000-000059720000}"/>
    <cellStyle name="Nuovo 10" xfId="483" xr:uid="{00000000-0005-0000-0000-00005A720000}"/>
    <cellStyle name="Nuovo 10 2" xfId="484" xr:uid="{00000000-0005-0000-0000-00005B720000}"/>
    <cellStyle name="Nuovo 10 2 2" xfId="6157" xr:uid="{00000000-0005-0000-0000-00005C720000}"/>
    <cellStyle name="Nuovo 10 2 3" xfId="6156" xr:uid="{00000000-0005-0000-0000-00005D720000}"/>
    <cellStyle name="Nuovo 10 3" xfId="6158" xr:uid="{00000000-0005-0000-0000-00005E720000}"/>
    <cellStyle name="Nuovo 10 3 2" xfId="6159" xr:uid="{00000000-0005-0000-0000-00005F720000}"/>
    <cellStyle name="Nuovo 10 3 2 2" xfId="6160" xr:uid="{00000000-0005-0000-0000-000060720000}"/>
    <cellStyle name="Nuovo 10 3 2 3" xfId="12451" xr:uid="{00000000-0005-0000-0000-000061720000}"/>
    <cellStyle name="Nuovo 10 3 3" xfId="6161" xr:uid="{00000000-0005-0000-0000-000062720000}"/>
    <cellStyle name="Nuovo 10 3 3 2" xfId="6162" xr:uid="{00000000-0005-0000-0000-000063720000}"/>
    <cellStyle name="Nuovo 10 3 4" xfId="6163" xr:uid="{00000000-0005-0000-0000-000064720000}"/>
    <cellStyle name="Nuovo 10 4" xfId="6164" xr:uid="{00000000-0005-0000-0000-000065720000}"/>
    <cellStyle name="Nuovo 10 4 2" xfId="6165" xr:uid="{00000000-0005-0000-0000-000066720000}"/>
    <cellStyle name="Nuovo 10 4 2 2" xfId="6166" xr:uid="{00000000-0005-0000-0000-000067720000}"/>
    <cellStyle name="Nuovo 10 4 3" xfId="6167" xr:uid="{00000000-0005-0000-0000-000068720000}"/>
    <cellStyle name="Nuovo 10 5" xfId="6168" xr:uid="{00000000-0005-0000-0000-000069720000}"/>
    <cellStyle name="Nuovo 10 6" xfId="12452" xr:uid="{00000000-0005-0000-0000-00006A720000}"/>
    <cellStyle name="Nuovo 10 6 2" xfId="12453" xr:uid="{00000000-0005-0000-0000-00006B720000}"/>
    <cellStyle name="Nuovo 10 7" xfId="6155" xr:uid="{00000000-0005-0000-0000-00006C720000}"/>
    <cellStyle name="Nuovo 11" xfId="485" xr:uid="{00000000-0005-0000-0000-00006D720000}"/>
    <cellStyle name="Nuovo 11 2" xfId="486" xr:uid="{00000000-0005-0000-0000-00006E720000}"/>
    <cellStyle name="Nuovo 11 2 2" xfId="6171" xr:uid="{00000000-0005-0000-0000-00006F720000}"/>
    <cellStyle name="Nuovo 11 2 3" xfId="6170" xr:uid="{00000000-0005-0000-0000-000070720000}"/>
    <cellStyle name="Nuovo 11 3" xfId="6172" xr:uid="{00000000-0005-0000-0000-000071720000}"/>
    <cellStyle name="Nuovo 11 3 2" xfId="6173" xr:uid="{00000000-0005-0000-0000-000072720000}"/>
    <cellStyle name="Nuovo 11 3 2 2" xfId="6174" xr:uid="{00000000-0005-0000-0000-000073720000}"/>
    <cellStyle name="Nuovo 11 3 2 3" xfId="12454" xr:uid="{00000000-0005-0000-0000-000074720000}"/>
    <cellStyle name="Nuovo 11 3 3" xfId="6175" xr:uid="{00000000-0005-0000-0000-000075720000}"/>
    <cellStyle name="Nuovo 11 3 3 2" xfId="6176" xr:uid="{00000000-0005-0000-0000-000076720000}"/>
    <cellStyle name="Nuovo 11 3 4" xfId="6177" xr:uid="{00000000-0005-0000-0000-000077720000}"/>
    <cellStyle name="Nuovo 11 4" xfId="6178" xr:uid="{00000000-0005-0000-0000-000078720000}"/>
    <cellStyle name="Nuovo 11 4 2" xfId="6179" xr:uid="{00000000-0005-0000-0000-000079720000}"/>
    <cellStyle name="Nuovo 11 4 2 2" xfId="6180" xr:uid="{00000000-0005-0000-0000-00007A720000}"/>
    <cellStyle name="Nuovo 11 4 3" xfId="6181" xr:uid="{00000000-0005-0000-0000-00007B720000}"/>
    <cellStyle name="Nuovo 11 5" xfId="6182" xr:uid="{00000000-0005-0000-0000-00007C720000}"/>
    <cellStyle name="Nuovo 11 6" xfId="12455" xr:uid="{00000000-0005-0000-0000-00007D720000}"/>
    <cellStyle name="Nuovo 11 6 2" xfId="12456" xr:uid="{00000000-0005-0000-0000-00007E720000}"/>
    <cellStyle name="Nuovo 11 7" xfId="6169" xr:uid="{00000000-0005-0000-0000-00007F720000}"/>
    <cellStyle name="Nuovo 12" xfId="487" xr:uid="{00000000-0005-0000-0000-000080720000}"/>
    <cellStyle name="Nuovo 12 2" xfId="488" xr:uid="{00000000-0005-0000-0000-000081720000}"/>
    <cellStyle name="Nuovo 12 2 2" xfId="6185" xr:uid="{00000000-0005-0000-0000-000082720000}"/>
    <cellStyle name="Nuovo 12 2 3" xfId="6184" xr:uid="{00000000-0005-0000-0000-000083720000}"/>
    <cellStyle name="Nuovo 12 3" xfId="6186" xr:uid="{00000000-0005-0000-0000-000084720000}"/>
    <cellStyle name="Nuovo 12 3 2" xfId="6187" xr:uid="{00000000-0005-0000-0000-000085720000}"/>
    <cellStyle name="Nuovo 12 3 2 2" xfId="6188" xr:uid="{00000000-0005-0000-0000-000086720000}"/>
    <cellStyle name="Nuovo 12 3 2 3" xfId="12457" xr:uid="{00000000-0005-0000-0000-000087720000}"/>
    <cellStyle name="Nuovo 12 3 3" xfId="6189" xr:uid="{00000000-0005-0000-0000-000088720000}"/>
    <cellStyle name="Nuovo 12 3 3 2" xfId="6190" xr:uid="{00000000-0005-0000-0000-000089720000}"/>
    <cellStyle name="Nuovo 12 3 4" xfId="6191" xr:uid="{00000000-0005-0000-0000-00008A720000}"/>
    <cellStyle name="Nuovo 12 4" xfId="6192" xr:uid="{00000000-0005-0000-0000-00008B720000}"/>
    <cellStyle name="Nuovo 12 4 2" xfId="6193" xr:uid="{00000000-0005-0000-0000-00008C720000}"/>
    <cellStyle name="Nuovo 12 4 2 2" xfId="6194" xr:uid="{00000000-0005-0000-0000-00008D720000}"/>
    <cellStyle name="Nuovo 12 4 3" xfId="6195" xr:uid="{00000000-0005-0000-0000-00008E720000}"/>
    <cellStyle name="Nuovo 12 5" xfId="6196" xr:uid="{00000000-0005-0000-0000-00008F720000}"/>
    <cellStyle name="Nuovo 12 6" xfId="12458" xr:uid="{00000000-0005-0000-0000-000090720000}"/>
    <cellStyle name="Nuovo 12 6 2" xfId="12459" xr:uid="{00000000-0005-0000-0000-000091720000}"/>
    <cellStyle name="Nuovo 12 7" xfId="6183" xr:uid="{00000000-0005-0000-0000-000092720000}"/>
    <cellStyle name="Nuovo 13" xfId="489" xr:uid="{00000000-0005-0000-0000-000093720000}"/>
    <cellStyle name="Nuovo 13 2" xfId="490" xr:uid="{00000000-0005-0000-0000-000094720000}"/>
    <cellStyle name="Nuovo 13 2 2" xfId="6199" xr:uid="{00000000-0005-0000-0000-000095720000}"/>
    <cellStyle name="Nuovo 13 2 3" xfId="6198" xr:uid="{00000000-0005-0000-0000-000096720000}"/>
    <cellStyle name="Nuovo 13 3" xfId="6200" xr:uid="{00000000-0005-0000-0000-000097720000}"/>
    <cellStyle name="Nuovo 13 3 2" xfId="6201" xr:uid="{00000000-0005-0000-0000-000098720000}"/>
    <cellStyle name="Nuovo 13 3 2 2" xfId="6202" xr:uid="{00000000-0005-0000-0000-000099720000}"/>
    <cellStyle name="Nuovo 13 3 2 3" xfId="12460" xr:uid="{00000000-0005-0000-0000-00009A720000}"/>
    <cellStyle name="Nuovo 13 3 3" xfId="6203" xr:uid="{00000000-0005-0000-0000-00009B720000}"/>
    <cellStyle name="Nuovo 13 3 3 2" xfId="6204" xr:uid="{00000000-0005-0000-0000-00009C720000}"/>
    <cellStyle name="Nuovo 13 3 4" xfId="6205" xr:uid="{00000000-0005-0000-0000-00009D720000}"/>
    <cellStyle name="Nuovo 13 4" xfId="6206" xr:uid="{00000000-0005-0000-0000-00009E720000}"/>
    <cellStyle name="Nuovo 13 4 2" xfId="6207" xr:uid="{00000000-0005-0000-0000-00009F720000}"/>
    <cellStyle name="Nuovo 13 4 2 2" xfId="6208" xr:uid="{00000000-0005-0000-0000-0000A0720000}"/>
    <cellStyle name="Nuovo 13 4 3" xfId="6209" xr:uid="{00000000-0005-0000-0000-0000A1720000}"/>
    <cellStyle name="Nuovo 13 5" xfId="6210" xr:uid="{00000000-0005-0000-0000-0000A2720000}"/>
    <cellStyle name="Nuovo 13 6" xfId="12461" xr:uid="{00000000-0005-0000-0000-0000A3720000}"/>
    <cellStyle name="Nuovo 13 6 2" xfId="12462" xr:uid="{00000000-0005-0000-0000-0000A4720000}"/>
    <cellStyle name="Nuovo 13 7" xfId="6197" xr:uid="{00000000-0005-0000-0000-0000A5720000}"/>
    <cellStyle name="Nuovo 14" xfId="491" xr:uid="{00000000-0005-0000-0000-0000A6720000}"/>
    <cellStyle name="Nuovo 14 2" xfId="492" xr:uid="{00000000-0005-0000-0000-0000A7720000}"/>
    <cellStyle name="Nuovo 14 2 2" xfId="6213" xr:uid="{00000000-0005-0000-0000-0000A8720000}"/>
    <cellStyle name="Nuovo 14 2 3" xfId="6212" xr:uid="{00000000-0005-0000-0000-0000A9720000}"/>
    <cellStyle name="Nuovo 14 3" xfId="6214" xr:uid="{00000000-0005-0000-0000-0000AA720000}"/>
    <cellStyle name="Nuovo 14 3 2" xfId="6215" xr:uid="{00000000-0005-0000-0000-0000AB720000}"/>
    <cellStyle name="Nuovo 14 3 2 2" xfId="6216" xr:uid="{00000000-0005-0000-0000-0000AC720000}"/>
    <cellStyle name="Nuovo 14 3 2 3" xfId="12463" xr:uid="{00000000-0005-0000-0000-0000AD720000}"/>
    <cellStyle name="Nuovo 14 3 3" xfId="6217" xr:uid="{00000000-0005-0000-0000-0000AE720000}"/>
    <cellStyle name="Nuovo 14 3 3 2" xfId="6218" xr:uid="{00000000-0005-0000-0000-0000AF720000}"/>
    <cellStyle name="Nuovo 14 3 4" xfId="6219" xr:uid="{00000000-0005-0000-0000-0000B0720000}"/>
    <cellStyle name="Nuovo 14 4" xfId="6220" xr:uid="{00000000-0005-0000-0000-0000B1720000}"/>
    <cellStyle name="Nuovo 14 4 2" xfId="6221" xr:uid="{00000000-0005-0000-0000-0000B2720000}"/>
    <cellStyle name="Nuovo 14 4 2 2" xfId="6222" xr:uid="{00000000-0005-0000-0000-0000B3720000}"/>
    <cellStyle name="Nuovo 14 4 3" xfId="6223" xr:uid="{00000000-0005-0000-0000-0000B4720000}"/>
    <cellStyle name="Nuovo 14 5" xfId="6224" xr:uid="{00000000-0005-0000-0000-0000B5720000}"/>
    <cellStyle name="Nuovo 14 6" xfId="12464" xr:uid="{00000000-0005-0000-0000-0000B6720000}"/>
    <cellStyle name="Nuovo 14 6 2" xfId="12465" xr:uid="{00000000-0005-0000-0000-0000B7720000}"/>
    <cellStyle name="Nuovo 14 7" xfId="6211" xr:uid="{00000000-0005-0000-0000-0000B8720000}"/>
    <cellStyle name="Nuovo 15" xfId="493" xr:uid="{00000000-0005-0000-0000-0000B9720000}"/>
    <cellStyle name="Nuovo 15 2" xfId="494" xr:uid="{00000000-0005-0000-0000-0000BA720000}"/>
    <cellStyle name="Nuovo 15 2 2" xfId="6227" xr:uid="{00000000-0005-0000-0000-0000BB720000}"/>
    <cellStyle name="Nuovo 15 2 3" xfId="6226" xr:uid="{00000000-0005-0000-0000-0000BC720000}"/>
    <cellStyle name="Nuovo 15 3" xfId="6228" xr:uid="{00000000-0005-0000-0000-0000BD720000}"/>
    <cellStyle name="Nuovo 15 3 2" xfId="6229" xr:uid="{00000000-0005-0000-0000-0000BE720000}"/>
    <cellStyle name="Nuovo 15 3 2 2" xfId="6230" xr:uid="{00000000-0005-0000-0000-0000BF720000}"/>
    <cellStyle name="Nuovo 15 3 2 3" xfId="12466" xr:uid="{00000000-0005-0000-0000-0000C0720000}"/>
    <cellStyle name="Nuovo 15 3 3" xfId="6231" xr:uid="{00000000-0005-0000-0000-0000C1720000}"/>
    <cellStyle name="Nuovo 15 3 3 2" xfId="6232" xr:uid="{00000000-0005-0000-0000-0000C2720000}"/>
    <cellStyle name="Nuovo 15 3 4" xfId="6233" xr:uid="{00000000-0005-0000-0000-0000C3720000}"/>
    <cellStyle name="Nuovo 15 4" xfId="6234" xr:uid="{00000000-0005-0000-0000-0000C4720000}"/>
    <cellStyle name="Nuovo 15 4 2" xfId="6235" xr:uid="{00000000-0005-0000-0000-0000C5720000}"/>
    <cellStyle name="Nuovo 15 4 2 2" xfId="6236" xr:uid="{00000000-0005-0000-0000-0000C6720000}"/>
    <cellStyle name="Nuovo 15 4 3" xfId="6237" xr:uid="{00000000-0005-0000-0000-0000C7720000}"/>
    <cellStyle name="Nuovo 15 5" xfId="6238" xr:uid="{00000000-0005-0000-0000-0000C8720000}"/>
    <cellStyle name="Nuovo 15 6" xfId="12467" xr:uid="{00000000-0005-0000-0000-0000C9720000}"/>
    <cellStyle name="Nuovo 15 6 2" xfId="12468" xr:uid="{00000000-0005-0000-0000-0000CA720000}"/>
    <cellStyle name="Nuovo 15 7" xfId="6225" xr:uid="{00000000-0005-0000-0000-0000CB720000}"/>
    <cellStyle name="Nuovo 16" xfId="495" xr:uid="{00000000-0005-0000-0000-0000CC720000}"/>
    <cellStyle name="Nuovo 16 2" xfId="496" xr:uid="{00000000-0005-0000-0000-0000CD720000}"/>
    <cellStyle name="Nuovo 16 2 2" xfId="6241" xr:uid="{00000000-0005-0000-0000-0000CE720000}"/>
    <cellStyle name="Nuovo 16 2 3" xfId="6240" xr:uid="{00000000-0005-0000-0000-0000CF720000}"/>
    <cellStyle name="Nuovo 16 3" xfId="6242" xr:uid="{00000000-0005-0000-0000-0000D0720000}"/>
    <cellStyle name="Nuovo 16 3 2" xfId="6243" xr:uid="{00000000-0005-0000-0000-0000D1720000}"/>
    <cellStyle name="Nuovo 16 3 2 2" xfId="6244" xr:uid="{00000000-0005-0000-0000-0000D2720000}"/>
    <cellStyle name="Nuovo 16 3 2 3" xfId="12469" xr:uid="{00000000-0005-0000-0000-0000D3720000}"/>
    <cellStyle name="Nuovo 16 3 3" xfId="6245" xr:uid="{00000000-0005-0000-0000-0000D4720000}"/>
    <cellStyle name="Nuovo 16 3 3 2" xfId="6246" xr:uid="{00000000-0005-0000-0000-0000D5720000}"/>
    <cellStyle name="Nuovo 16 3 4" xfId="6247" xr:uid="{00000000-0005-0000-0000-0000D6720000}"/>
    <cellStyle name="Nuovo 16 4" xfId="6248" xr:uid="{00000000-0005-0000-0000-0000D7720000}"/>
    <cellStyle name="Nuovo 16 4 2" xfId="6249" xr:uid="{00000000-0005-0000-0000-0000D8720000}"/>
    <cellStyle name="Nuovo 16 4 2 2" xfId="6250" xr:uid="{00000000-0005-0000-0000-0000D9720000}"/>
    <cellStyle name="Nuovo 16 4 3" xfId="6251" xr:uid="{00000000-0005-0000-0000-0000DA720000}"/>
    <cellStyle name="Nuovo 16 5" xfId="6252" xr:uid="{00000000-0005-0000-0000-0000DB720000}"/>
    <cellStyle name="Nuovo 16 6" xfId="12470" xr:uid="{00000000-0005-0000-0000-0000DC720000}"/>
    <cellStyle name="Nuovo 16 6 2" xfId="12471" xr:uid="{00000000-0005-0000-0000-0000DD720000}"/>
    <cellStyle name="Nuovo 16 7" xfId="6239" xr:uid="{00000000-0005-0000-0000-0000DE720000}"/>
    <cellStyle name="Nuovo 17" xfId="497" xr:uid="{00000000-0005-0000-0000-0000DF720000}"/>
    <cellStyle name="Nuovo 17 2" xfId="498" xr:uid="{00000000-0005-0000-0000-0000E0720000}"/>
    <cellStyle name="Nuovo 17 2 2" xfId="6255" xr:uid="{00000000-0005-0000-0000-0000E1720000}"/>
    <cellStyle name="Nuovo 17 2 3" xfId="6254" xr:uid="{00000000-0005-0000-0000-0000E2720000}"/>
    <cellStyle name="Nuovo 17 3" xfId="6256" xr:uid="{00000000-0005-0000-0000-0000E3720000}"/>
    <cellStyle name="Nuovo 17 3 2" xfId="6257" xr:uid="{00000000-0005-0000-0000-0000E4720000}"/>
    <cellStyle name="Nuovo 17 3 2 2" xfId="6258" xr:uid="{00000000-0005-0000-0000-0000E5720000}"/>
    <cellStyle name="Nuovo 17 3 2 3" xfId="12472" xr:uid="{00000000-0005-0000-0000-0000E6720000}"/>
    <cellStyle name="Nuovo 17 3 3" xfId="6259" xr:uid="{00000000-0005-0000-0000-0000E7720000}"/>
    <cellStyle name="Nuovo 17 3 3 2" xfId="6260" xr:uid="{00000000-0005-0000-0000-0000E8720000}"/>
    <cellStyle name="Nuovo 17 3 4" xfId="6261" xr:uid="{00000000-0005-0000-0000-0000E9720000}"/>
    <cellStyle name="Nuovo 17 4" xfId="6262" xr:uid="{00000000-0005-0000-0000-0000EA720000}"/>
    <cellStyle name="Nuovo 17 4 2" xfId="6263" xr:uid="{00000000-0005-0000-0000-0000EB720000}"/>
    <cellStyle name="Nuovo 17 4 2 2" xfId="6264" xr:uid="{00000000-0005-0000-0000-0000EC720000}"/>
    <cellStyle name="Nuovo 17 4 3" xfId="6265" xr:uid="{00000000-0005-0000-0000-0000ED720000}"/>
    <cellStyle name="Nuovo 17 5" xfId="6266" xr:uid="{00000000-0005-0000-0000-0000EE720000}"/>
    <cellStyle name="Nuovo 17 6" xfId="12473" xr:uid="{00000000-0005-0000-0000-0000EF720000}"/>
    <cellStyle name="Nuovo 17 6 2" xfId="12474" xr:uid="{00000000-0005-0000-0000-0000F0720000}"/>
    <cellStyle name="Nuovo 17 7" xfId="6253" xr:uid="{00000000-0005-0000-0000-0000F1720000}"/>
    <cellStyle name="Nuovo 18" xfId="499" xr:uid="{00000000-0005-0000-0000-0000F2720000}"/>
    <cellStyle name="Nuovo 18 2" xfId="500" xr:uid="{00000000-0005-0000-0000-0000F3720000}"/>
    <cellStyle name="Nuovo 18 2 2" xfId="6269" xr:uid="{00000000-0005-0000-0000-0000F4720000}"/>
    <cellStyle name="Nuovo 18 2 3" xfId="6268" xr:uid="{00000000-0005-0000-0000-0000F5720000}"/>
    <cellStyle name="Nuovo 18 3" xfId="6270" xr:uid="{00000000-0005-0000-0000-0000F6720000}"/>
    <cellStyle name="Nuovo 18 3 2" xfId="6271" xr:uid="{00000000-0005-0000-0000-0000F7720000}"/>
    <cellStyle name="Nuovo 18 3 2 2" xfId="6272" xr:uid="{00000000-0005-0000-0000-0000F8720000}"/>
    <cellStyle name="Nuovo 18 3 2 3" xfId="12475" xr:uid="{00000000-0005-0000-0000-0000F9720000}"/>
    <cellStyle name="Nuovo 18 3 3" xfId="6273" xr:uid="{00000000-0005-0000-0000-0000FA720000}"/>
    <cellStyle name="Nuovo 18 3 3 2" xfId="6274" xr:uid="{00000000-0005-0000-0000-0000FB720000}"/>
    <cellStyle name="Nuovo 18 3 4" xfId="6275" xr:uid="{00000000-0005-0000-0000-0000FC720000}"/>
    <cellStyle name="Nuovo 18 4" xfId="6276" xr:uid="{00000000-0005-0000-0000-0000FD720000}"/>
    <cellStyle name="Nuovo 18 4 2" xfId="6277" xr:uid="{00000000-0005-0000-0000-0000FE720000}"/>
    <cellStyle name="Nuovo 18 4 2 2" xfId="6278" xr:uid="{00000000-0005-0000-0000-0000FF720000}"/>
    <cellStyle name="Nuovo 18 4 3" xfId="6279" xr:uid="{00000000-0005-0000-0000-000000730000}"/>
    <cellStyle name="Nuovo 18 5" xfId="6280" xr:uid="{00000000-0005-0000-0000-000001730000}"/>
    <cellStyle name="Nuovo 18 6" xfId="12476" xr:uid="{00000000-0005-0000-0000-000002730000}"/>
    <cellStyle name="Nuovo 18 6 2" xfId="12477" xr:uid="{00000000-0005-0000-0000-000003730000}"/>
    <cellStyle name="Nuovo 18 7" xfId="6267" xr:uid="{00000000-0005-0000-0000-000004730000}"/>
    <cellStyle name="Nuovo 19" xfId="501" xr:uid="{00000000-0005-0000-0000-000005730000}"/>
    <cellStyle name="Nuovo 19 2" xfId="502" xr:uid="{00000000-0005-0000-0000-000006730000}"/>
    <cellStyle name="Nuovo 19 2 2" xfId="6283" xr:uid="{00000000-0005-0000-0000-000007730000}"/>
    <cellStyle name="Nuovo 19 2 3" xfId="6282" xr:uid="{00000000-0005-0000-0000-000008730000}"/>
    <cellStyle name="Nuovo 19 3" xfId="6284" xr:uid="{00000000-0005-0000-0000-000009730000}"/>
    <cellStyle name="Nuovo 19 3 2" xfId="6285" xr:uid="{00000000-0005-0000-0000-00000A730000}"/>
    <cellStyle name="Nuovo 19 3 2 2" xfId="6286" xr:uid="{00000000-0005-0000-0000-00000B730000}"/>
    <cellStyle name="Nuovo 19 3 2 3" xfId="12478" xr:uid="{00000000-0005-0000-0000-00000C730000}"/>
    <cellStyle name="Nuovo 19 3 3" xfId="6287" xr:uid="{00000000-0005-0000-0000-00000D730000}"/>
    <cellStyle name="Nuovo 19 3 3 2" xfId="6288" xr:uid="{00000000-0005-0000-0000-00000E730000}"/>
    <cellStyle name="Nuovo 19 3 4" xfId="6289" xr:uid="{00000000-0005-0000-0000-00000F730000}"/>
    <cellStyle name="Nuovo 19 4" xfId="6290" xr:uid="{00000000-0005-0000-0000-000010730000}"/>
    <cellStyle name="Nuovo 19 4 2" xfId="6291" xr:uid="{00000000-0005-0000-0000-000011730000}"/>
    <cellStyle name="Nuovo 19 4 2 2" xfId="6292" xr:uid="{00000000-0005-0000-0000-000012730000}"/>
    <cellStyle name="Nuovo 19 4 3" xfId="6293" xr:uid="{00000000-0005-0000-0000-000013730000}"/>
    <cellStyle name="Nuovo 19 5" xfId="6294" xr:uid="{00000000-0005-0000-0000-000014730000}"/>
    <cellStyle name="Nuovo 19 6" xfId="12479" xr:uid="{00000000-0005-0000-0000-000015730000}"/>
    <cellStyle name="Nuovo 19 6 2" xfId="12480" xr:uid="{00000000-0005-0000-0000-000016730000}"/>
    <cellStyle name="Nuovo 19 7" xfId="6281" xr:uid="{00000000-0005-0000-0000-000017730000}"/>
    <cellStyle name="Nuovo 2" xfId="503" xr:uid="{00000000-0005-0000-0000-000018730000}"/>
    <cellStyle name="Nuovo 2 2" xfId="504" xr:uid="{00000000-0005-0000-0000-000019730000}"/>
    <cellStyle name="Nuovo 2 2 2" xfId="6297" xr:uid="{00000000-0005-0000-0000-00001A730000}"/>
    <cellStyle name="Nuovo 2 2 3" xfId="6296" xr:uid="{00000000-0005-0000-0000-00001B730000}"/>
    <cellStyle name="Nuovo 2 3" xfId="6298" xr:uid="{00000000-0005-0000-0000-00001C730000}"/>
    <cellStyle name="Nuovo 2 3 2" xfId="6299" xr:uid="{00000000-0005-0000-0000-00001D730000}"/>
    <cellStyle name="Nuovo 2 3 2 2" xfId="6300" xr:uid="{00000000-0005-0000-0000-00001E730000}"/>
    <cellStyle name="Nuovo 2 3 2 3" xfId="12481" xr:uid="{00000000-0005-0000-0000-00001F730000}"/>
    <cellStyle name="Nuovo 2 3 3" xfId="6301" xr:uid="{00000000-0005-0000-0000-000020730000}"/>
    <cellStyle name="Nuovo 2 3 3 2" xfId="6302" xr:uid="{00000000-0005-0000-0000-000021730000}"/>
    <cellStyle name="Nuovo 2 3 4" xfId="6303" xr:uid="{00000000-0005-0000-0000-000022730000}"/>
    <cellStyle name="Nuovo 2 4" xfId="6304" xr:uid="{00000000-0005-0000-0000-000023730000}"/>
    <cellStyle name="Nuovo 2 4 2" xfId="6305" xr:uid="{00000000-0005-0000-0000-000024730000}"/>
    <cellStyle name="Nuovo 2 4 2 2" xfId="6306" xr:uid="{00000000-0005-0000-0000-000025730000}"/>
    <cellStyle name="Nuovo 2 4 3" xfId="6307" xr:uid="{00000000-0005-0000-0000-000026730000}"/>
    <cellStyle name="Nuovo 2 5" xfId="6308" xr:uid="{00000000-0005-0000-0000-000027730000}"/>
    <cellStyle name="Nuovo 2 6" xfId="12482" xr:uid="{00000000-0005-0000-0000-000028730000}"/>
    <cellStyle name="Nuovo 2 6 2" xfId="12483" xr:uid="{00000000-0005-0000-0000-000029730000}"/>
    <cellStyle name="Nuovo 2 7" xfId="6295" xr:uid="{00000000-0005-0000-0000-00002A730000}"/>
    <cellStyle name="Nuovo 20" xfId="505" xr:uid="{00000000-0005-0000-0000-00002B730000}"/>
    <cellStyle name="Nuovo 20 2" xfId="506" xr:uid="{00000000-0005-0000-0000-00002C730000}"/>
    <cellStyle name="Nuovo 20 2 2" xfId="6311" xr:uid="{00000000-0005-0000-0000-00002D730000}"/>
    <cellStyle name="Nuovo 20 2 3" xfId="6310" xr:uid="{00000000-0005-0000-0000-00002E730000}"/>
    <cellStyle name="Nuovo 20 3" xfId="6312" xr:uid="{00000000-0005-0000-0000-00002F730000}"/>
    <cellStyle name="Nuovo 20 3 2" xfId="6313" xr:uid="{00000000-0005-0000-0000-000030730000}"/>
    <cellStyle name="Nuovo 20 3 2 2" xfId="6314" xr:uid="{00000000-0005-0000-0000-000031730000}"/>
    <cellStyle name="Nuovo 20 3 2 3" xfId="12484" xr:uid="{00000000-0005-0000-0000-000032730000}"/>
    <cellStyle name="Nuovo 20 3 3" xfId="6315" xr:uid="{00000000-0005-0000-0000-000033730000}"/>
    <cellStyle name="Nuovo 20 3 3 2" xfId="6316" xr:uid="{00000000-0005-0000-0000-000034730000}"/>
    <cellStyle name="Nuovo 20 3 4" xfId="6317" xr:uid="{00000000-0005-0000-0000-000035730000}"/>
    <cellStyle name="Nuovo 20 4" xfId="6318" xr:uid="{00000000-0005-0000-0000-000036730000}"/>
    <cellStyle name="Nuovo 20 4 2" xfId="6319" xr:uid="{00000000-0005-0000-0000-000037730000}"/>
    <cellStyle name="Nuovo 20 4 2 2" xfId="6320" xr:uid="{00000000-0005-0000-0000-000038730000}"/>
    <cellStyle name="Nuovo 20 4 3" xfId="6321" xr:uid="{00000000-0005-0000-0000-000039730000}"/>
    <cellStyle name="Nuovo 20 5" xfId="6322" xr:uid="{00000000-0005-0000-0000-00003A730000}"/>
    <cellStyle name="Nuovo 20 6" xfId="12485" xr:uid="{00000000-0005-0000-0000-00003B730000}"/>
    <cellStyle name="Nuovo 20 6 2" xfId="12486" xr:uid="{00000000-0005-0000-0000-00003C730000}"/>
    <cellStyle name="Nuovo 20 7" xfId="6309" xr:uid="{00000000-0005-0000-0000-00003D730000}"/>
    <cellStyle name="Nuovo 21" xfId="507" xr:uid="{00000000-0005-0000-0000-00003E730000}"/>
    <cellStyle name="Nuovo 21 2" xfId="508" xr:uid="{00000000-0005-0000-0000-00003F730000}"/>
    <cellStyle name="Nuovo 21 2 2" xfId="6325" xr:uid="{00000000-0005-0000-0000-000040730000}"/>
    <cellStyle name="Nuovo 21 2 3" xfId="6324" xr:uid="{00000000-0005-0000-0000-000041730000}"/>
    <cellStyle name="Nuovo 21 3" xfId="6326" xr:uid="{00000000-0005-0000-0000-000042730000}"/>
    <cellStyle name="Nuovo 21 3 2" xfId="6327" xr:uid="{00000000-0005-0000-0000-000043730000}"/>
    <cellStyle name="Nuovo 21 3 2 2" xfId="6328" xr:uid="{00000000-0005-0000-0000-000044730000}"/>
    <cellStyle name="Nuovo 21 3 2 3" xfId="12487" xr:uid="{00000000-0005-0000-0000-000045730000}"/>
    <cellStyle name="Nuovo 21 3 3" xfId="6329" xr:uid="{00000000-0005-0000-0000-000046730000}"/>
    <cellStyle name="Nuovo 21 3 3 2" xfId="6330" xr:uid="{00000000-0005-0000-0000-000047730000}"/>
    <cellStyle name="Nuovo 21 3 4" xfId="6331" xr:uid="{00000000-0005-0000-0000-000048730000}"/>
    <cellStyle name="Nuovo 21 4" xfId="6332" xr:uid="{00000000-0005-0000-0000-000049730000}"/>
    <cellStyle name="Nuovo 21 4 2" xfId="6333" xr:uid="{00000000-0005-0000-0000-00004A730000}"/>
    <cellStyle name="Nuovo 21 4 2 2" xfId="6334" xr:uid="{00000000-0005-0000-0000-00004B730000}"/>
    <cellStyle name="Nuovo 21 4 3" xfId="6335" xr:uid="{00000000-0005-0000-0000-00004C730000}"/>
    <cellStyle name="Nuovo 21 5" xfId="6336" xr:uid="{00000000-0005-0000-0000-00004D730000}"/>
    <cellStyle name="Nuovo 21 6" xfId="12488" xr:uid="{00000000-0005-0000-0000-00004E730000}"/>
    <cellStyle name="Nuovo 21 6 2" xfId="12489" xr:uid="{00000000-0005-0000-0000-00004F730000}"/>
    <cellStyle name="Nuovo 21 7" xfId="6323" xr:uid="{00000000-0005-0000-0000-000050730000}"/>
    <cellStyle name="Nuovo 22" xfId="509" xr:uid="{00000000-0005-0000-0000-000051730000}"/>
    <cellStyle name="Nuovo 22 2" xfId="510" xr:uid="{00000000-0005-0000-0000-000052730000}"/>
    <cellStyle name="Nuovo 22 2 2" xfId="6339" xr:uid="{00000000-0005-0000-0000-000053730000}"/>
    <cellStyle name="Nuovo 22 2 3" xfId="6338" xr:uid="{00000000-0005-0000-0000-000054730000}"/>
    <cellStyle name="Nuovo 22 3" xfId="6340" xr:uid="{00000000-0005-0000-0000-000055730000}"/>
    <cellStyle name="Nuovo 22 3 2" xfId="6341" xr:uid="{00000000-0005-0000-0000-000056730000}"/>
    <cellStyle name="Nuovo 22 3 2 2" xfId="6342" xr:uid="{00000000-0005-0000-0000-000057730000}"/>
    <cellStyle name="Nuovo 22 3 2 3" xfId="12490" xr:uid="{00000000-0005-0000-0000-000058730000}"/>
    <cellStyle name="Nuovo 22 3 3" xfId="6343" xr:uid="{00000000-0005-0000-0000-000059730000}"/>
    <cellStyle name="Nuovo 22 3 3 2" xfId="6344" xr:uid="{00000000-0005-0000-0000-00005A730000}"/>
    <cellStyle name="Nuovo 22 3 4" xfId="6345" xr:uid="{00000000-0005-0000-0000-00005B730000}"/>
    <cellStyle name="Nuovo 22 4" xfId="6346" xr:uid="{00000000-0005-0000-0000-00005C730000}"/>
    <cellStyle name="Nuovo 22 4 2" xfId="6347" xr:uid="{00000000-0005-0000-0000-00005D730000}"/>
    <cellStyle name="Nuovo 22 4 2 2" xfId="6348" xr:uid="{00000000-0005-0000-0000-00005E730000}"/>
    <cellStyle name="Nuovo 22 4 3" xfId="6349" xr:uid="{00000000-0005-0000-0000-00005F730000}"/>
    <cellStyle name="Nuovo 22 5" xfId="6350" xr:uid="{00000000-0005-0000-0000-000060730000}"/>
    <cellStyle name="Nuovo 22 6" xfId="12491" xr:uid="{00000000-0005-0000-0000-000061730000}"/>
    <cellStyle name="Nuovo 22 6 2" xfId="12492" xr:uid="{00000000-0005-0000-0000-000062730000}"/>
    <cellStyle name="Nuovo 22 7" xfId="6337" xr:uid="{00000000-0005-0000-0000-000063730000}"/>
    <cellStyle name="Nuovo 23" xfId="511" xr:uid="{00000000-0005-0000-0000-000064730000}"/>
    <cellStyle name="Nuovo 23 2" xfId="512" xr:uid="{00000000-0005-0000-0000-000065730000}"/>
    <cellStyle name="Nuovo 23 2 2" xfId="6353" xr:uid="{00000000-0005-0000-0000-000066730000}"/>
    <cellStyle name="Nuovo 23 2 3" xfId="6352" xr:uid="{00000000-0005-0000-0000-000067730000}"/>
    <cellStyle name="Nuovo 23 3" xfId="6354" xr:uid="{00000000-0005-0000-0000-000068730000}"/>
    <cellStyle name="Nuovo 23 3 2" xfId="6355" xr:uid="{00000000-0005-0000-0000-000069730000}"/>
    <cellStyle name="Nuovo 23 3 2 2" xfId="6356" xr:uid="{00000000-0005-0000-0000-00006A730000}"/>
    <cellStyle name="Nuovo 23 3 2 3" xfId="12493" xr:uid="{00000000-0005-0000-0000-00006B730000}"/>
    <cellStyle name="Nuovo 23 3 3" xfId="6357" xr:uid="{00000000-0005-0000-0000-00006C730000}"/>
    <cellStyle name="Nuovo 23 3 3 2" xfId="6358" xr:uid="{00000000-0005-0000-0000-00006D730000}"/>
    <cellStyle name="Nuovo 23 3 4" xfId="6359" xr:uid="{00000000-0005-0000-0000-00006E730000}"/>
    <cellStyle name="Nuovo 23 4" xfId="6360" xr:uid="{00000000-0005-0000-0000-00006F730000}"/>
    <cellStyle name="Nuovo 23 4 2" xfId="6361" xr:uid="{00000000-0005-0000-0000-000070730000}"/>
    <cellStyle name="Nuovo 23 4 2 2" xfId="6362" xr:uid="{00000000-0005-0000-0000-000071730000}"/>
    <cellStyle name="Nuovo 23 4 3" xfId="6363" xr:uid="{00000000-0005-0000-0000-000072730000}"/>
    <cellStyle name="Nuovo 23 5" xfId="6364" xr:uid="{00000000-0005-0000-0000-000073730000}"/>
    <cellStyle name="Nuovo 23 6" xfId="12494" xr:uid="{00000000-0005-0000-0000-000074730000}"/>
    <cellStyle name="Nuovo 23 6 2" xfId="12495" xr:uid="{00000000-0005-0000-0000-000075730000}"/>
    <cellStyle name="Nuovo 23 7" xfId="6351" xr:uid="{00000000-0005-0000-0000-000076730000}"/>
    <cellStyle name="Nuovo 24" xfId="513" xr:uid="{00000000-0005-0000-0000-000077730000}"/>
    <cellStyle name="Nuovo 24 2" xfId="514" xr:uid="{00000000-0005-0000-0000-000078730000}"/>
    <cellStyle name="Nuovo 24 2 2" xfId="6367" xr:uid="{00000000-0005-0000-0000-000079730000}"/>
    <cellStyle name="Nuovo 24 2 3" xfId="6366" xr:uid="{00000000-0005-0000-0000-00007A730000}"/>
    <cellStyle name="Nuovo 24 3" xfId="6368" xr:uid="{00000000-0005-0000-0000-00007B730000}"/>
    <cellStyle name="Nuovo 24 3 2" xfId="6369" xr:uid="{00000000-0005-0000-0000-00007C730000}"/>
    <cellStyle name="Nuovo 24 3 2 2" xfId="6370" xr:uid="{00000000-0005-0000-0000-00007D730000}"/>
    <cellStyle name="Nuovo 24 3 2 3" xfId="12496" xr:uid="{00000000-0005-0000-0000-00007E730000}"/>
    <cellStyle name="Nuovo 24 3 3" xfId="6371" xr:uid="{00000000-0005-0000-0000-00007F730000}"/>
    <cellStyle name="Nuovo 24 3 3 2" xfId="6372" xr:uid="{00000000-0005-0000-0000-000080730000}"/>
    <cellStyle name="Nuovo 24 3 4" xfId="6373" xr:uid="{00000000-0005-0000-0000-000081730000}"/>
    <cellStyle name="Nuovo 24 4" xfId="6374" xr:uid="{00000000-0005-0000-0000-000082730000}"/>
    <cellStyle name="Nuovo 24 4 2" xfId="6375" xr:uid="{00000000-0005-0000-0000-000083730000}"/>
    <cellStyle name="Nuovo 24 4 2 2" xfId="6376" xr:uid="{00000000-0005-0000-0000-000084730000}"/>
    <cellStyle name="Nuovo 24 4 3" xfId="6377" xr:uid="{00000000-0005-0000-0000-000085730000}"/>
    <cellStyle name="Nuovo 24 5" xfId="6378" xr:uid="{00000000-0005-0000-0000-000086730000}"/>
    <cellStyle name="Nuovo 24 6" xfId="12497" xr:uid="{00000000-0005-0000-0000-000087730000}"/>
    <cellStyle name="Nuovo 24 6 2" xfId="12498" xr:uid="{00000000-0005-0000-0000-000088730000}"/>
    <cellStyle name="Nuovo 24 7" xfId="6365" xr:uid="{00000000-0005-0000-0000-000089730000}"/>
    <cellStyle name="Nuovo 25" xfId="515" xr:uid="{00000000-0005-0000-0000-00008A730000}"/>
    <cellStyle name="Nuovo 25 2" xfId="516" xr:uid="{00000000-0005-0000-0000-00008B730000}"/>
    <cellStyle name="Nuovo 25 2 2" xfId="6381" xr:uid="{00000000-0005-0000-0000-00008C730000}"/>
    <cellStyle name="Nuovo 25 2 3" xfId="6380" xr:uid="{00000000-0005-0000-0000-00008D730000}"/>
    <cellStyle name="Nuovo 25 3" xfId="6382" xr:uid="{00000000-0005-0000-0000-00008E730000}"/>
    <cellStyle name="Nuovo 25 3 2" xfId="6383" xr:uid="{00000000-0005-0000-0000-00008F730000}"/>
    <cellStyle name="Nuovo 25 3 2 2" xfId="6384" xr:uid="{00000000-0005-0000-0000-000090730000}"/>
    <cellStyle name="Nuovo 25 3 2 3" xfId="12499" xr:uid="{00000000-0005-0000-0000-000091730000}"/>
    <cellStyle name="Nuovo 25 3 3" xfId="6385" xr:uid="{00000000-0005-0000-0000-000092730000}"/>
    <cellStyle name="Nuovo 25 3 3 2" xfId="6386" xr:uid="{00000000-0005-0000-0000-000093730000}"/>
    <cellStyle name="Nuovo 25 3 4" xfId="6387" xr:uid="{00000000-0005-0000-0000-000094730000}"/>
    <cellStyle name="Nuovo 25 4" xfId="6388" xr:uid="{00000000-0005-0000-0000-000095730000}"/>
    <cellStyle name="Nuovo 25 4 2" xfId="6389" xr:uid="{00000000-0005-0000-0000-000096730000}"/>
    <cellStyle name="Nuovo 25 4 2 2" xfId="6390" xr:uid="{00000000-0005-0000-0000-000097730000}"/>
    <cellStyle name="Nuovo 25 4 3" xfId="6391" xr:uid="{00000000-0005-0000-0000-000098730000}"/>
    <cellStyle name="Nuovo 25 5" xfId="6392" xr:uid="{00000000-0005-0000-0000-000099730000}"/>
    <cellStyle name="Nuovo 25 6" xfId="12500" xr:uid="{00000000-0005-0000-0000-00009A730000}"/>
    <cellStyle name="Nuovo 25 6 2" xfId="12501" xr:uid="{00000000-0005-0000-0000-00009B730000}"/>
    <cellStyle name="Nuovo 25 7" xfId="6379" xr:uid="{00000000-0005-0000-0000-00009C730000}"/>
    <cellStyle name="Nuovo 26" xfId="517" xr:uid="{00000000-0005-0000-0000-00009D730000}"/>
    <cellStyle name="Nuovo 26 2" xfId="518" xr:uid="{00000000-0005-0000-0000-00009E730000}"/>
    <cellStyle name="Nuovo 26 2 2" xfId="6395" xr:uid="{00000000-0005-0000-0000-00009F730000}"/>
    <cellStyle name="Nuovo 26 2 3" xfId="6394" xr:uid="{00000000-0005-0000-0000-0000A0730000}"/>
    <cellStyle name="Nuovo 26 3" xfId="6396" xr:uid="{00000000-0005-0000-0000-0000A1730000}"/>
    <cellStyle name="Nuovo 26 3 2" xfId="6397" xr:uid="{00000000-0005-0000-0000-0000A2730000}"/>
    <cellStyle name="Nuovo 26 3 2 2" xfId="6398" xr:uid="{00000000-0005-0000-0000-0000A3730000}"/>
    <cellStyle name="Nuovo 26 3 2 3" xfId="6399" xr:uid="{00000000-0005-0000-0000-0000A4730000}"/>
    <cellStyle name="Nuovo 26 3 3" xfId="6400" xr:uid="{00000000-0005-0000-0000-0000A5730000}"/>
    <cellStyle name="Nuovo 26 3 3 2" xfId="6401" xr:uid="{00000000-0005-0000-0000-0000A6730000}"/>
    <cellStyle name="Nuovo 26 3 3 3" xfId="6402" xr:uid="{00000000-0005-0000-0000-0000A7730000}"/>
    <cellStyle name="Nuovo 26 3 4" xfId="6403" xr:uid="{00000000-0005-0000-0000-0000A8730000}"/>
    <cellStyle name="Nuovo 26 4" xfId="6404" xr:uid="{00000000-0005-0000-0000-0000A9730000}"/>
    <cellStyle name="Nuovo 26 4 2" xfId="6405" xr:uid="{00000000-0005-0000-0000-0000AA730000}"/>
    <cellStyle name="Nuovo 26 4 2 2" xfId="6406" xr:uid="{00000000-0005-0000-0000-0000AB730000}"/>
    <cellStyle name="Nuovo 26 4 2 3" xfId="6407" xr:uid="{00000000-0005-0000-0000-0000AC730000}"/>
    <cellStyle name="Nuovo 26 4 3" xfId="6408" xr:uid="{00000000-0005-0000-0000-0000AD730000}"/>
    <cellStyle name="Nuovo 26 4 4" xfId="6409" xr:uid="{00000000-0005-0000-0000-0000AE730000}"/>
    <cellStyle name="Nuovo 26 4 5" xfId="6410" xr:uid="{00000000-0005-0000-0000-0000AF730000}"/>
    <cellStyle name="Nuovo 26 5" xfId="6411" xr:uid="{00000000-0005-0000-0000-0000B0730000}"/>
    <cellStyle name="Nuovo 26 5 2" xfId="6412" xr:uid="{00000000-0005-0000-0000-0000B1730000}"/>
    <cellStyle name="Nuovo 26 5 3" xfId="6413" xr:uid="{00000000-0005-0000-0000-0000B2730000}"/>
    <cellStyle name="Nuovo 26 6" xfId="12502" xr:uid="{00000000-0005-0000-0000-0000B3730000}"/>
    <cellStyle name="Nuovo 26 6 2" xfId="12503" xr:uid="{00000000-0005-0000-0000-0000B4730000}"/>
    <cellStyle name="Nuovo 26 7" xfId="6393" xr:uid="{00000000-0005-0000-0000-0000B5730000}"/>
    <cellStyle name="Nuovo 27" xfId="519" xr:uid="{00000000-0005-0000-0000-0000B6730000}"/>
    <cellStyle name="Nuovo 27 2" xfId="520" xr:uid="{00000000-0005-0000-0000-0000B7730000}"/>
    <cellStyle name="Nuovo 27 2 2" xfId="6416" xr:uid="{00000000-0005-0000-0000-0000B8730000}"/>
    <cellStyle name="Nuovo 27 2 3" xfId="6417" xr:uid="{00000000-0005-0000-0000-0000B9730000}"/>
    <cellStyle name="Nuovo 27 2 4" xfId="6418" xr:uid="{00000000-0005-0000-0000-0000BA730000}"/>
    <cellStyle name="Nuovo 27 2 5" xfId="6415" xr:uid="{00000000-0005-0000-0000-0000BB730000}"/>
    <cellStyle name="Nuovo 27 3" xfId="6419" xr:uid="{00000000-0005-0000-0000-0000BC730000}"/>
    <cellStyle name="Nuovo 27 3 2" xfId="6420" xr:uid="{00000000-0005-0000-0000-0000BD730000}"/>
    <cellStyle name="Nuovo 27 3 2 2" xfId="6421" xr:uid="{00000000-0005-0000-0000-0000BE730000}"/>
    <cellStyle name="Nuovo 27 3 2 3" xfId="6422" xr:uid="{00000000-0005-0000-0000-0000BF730000}"/>
    <cellStyle name="Nuovo 27 3 3" xfId="6423" xr:uid="{00000000-0005-0000-0000-0000C0730000}"/>
    <cellStyle name="Nuovo 27 3 3 2" xfId="6424" xr:uid="{00000000-0005-0000-0000-0000C1730000}"/>
    <cellStyle name="Nuovo 27 3 3 3" xfId="6425" xr:uid="{00000000-0005-0000-0000-0000C2730000}"/>
    <cellStyle name="Nuovo 27 3 4" xfId="6426" xr:uid="{00000000-0005-0000-0000-0000C3730000}"/>
    <cellStyle name="Nuovo 27 3 5" xfId="6427" xr:uid="{00000000-0005-0000-0000-0000C4730000}"/>
    <cellStyle name="Nuovo 27 3 6" xfId="6428" xr:uid="{00000000-0005-0000-0000-0000C5730000}"/>
    <cellStyle name="Nuovo 27 4" xfId="6429" xr:uid="{00000000-0005-0000-0000-0000C6730000}"/>
    <cellStyle name="Nuovo 27 4 2" xfId="6430" xr:uid="{00000000-0005-0000-0000-0000C7730000}"/>
    <cellStyle name="Nuovo 27 4 2 2" xfId="6431" xr:uid="{00000000-0005-0000-0000-0000C8730000}"/>
    <cellStyle name="Nuovo 27 4 2 3" xfId="6432" xr:uid="{00000000-0005-0000-0000-0000C9730000}"/>
    <cellStyle name="Nuovo 27 4 3" xfId="6433" xr:uid="{00000000-0005-0000-0000-0000CA730000}"/>
    <cellStyle name="Nuovo 27 4 4" xfId="6434" xr:uid="{00000000-0005-0000-0000-0000CB730000}"/>
    <cellStyle name="Nuovo 27 4 5" xfId="6435" xr:uid="{00000000-0005-0000-0000-0000CC730000}"/>
    <cellStyle name="Nuovo 27 5" xfId="6436" xr:uid="{00000000-0005-0000-0000-0000CD730000}"/>
    <cellStyle name="Nuovo 27 5 2" xfId="6437" xr:uid="{00000000-0005-0000-0000-0000CE730000}"/>
    <cellStyle name="Nuovo 27 5 3" xfId="6438" xr:uid="{00000000-0005-0000-0000-0000CF730000}"/>
    <cellStyle name="Nuovo 27 6" xfId="6439" xr:uid="{00000000-0005-0000-0000-0000D0730000}"/>
    <cellStyle name="Nuovo 27 6 2" xfId="12504" xr:uid="{00000000-0005-0000-0000-0000D1730000}"/>
    <cellStyle name="Nuovo 27 7" xfId="6414" xr:uid="{00000000-0005-0000-0000-0000D2730000}"/>
    <cellStyle name="Nuovo 28" xfId="521" xr:uid="{00000000-0005-0000-0000-0000D3730000}"/>
    <cellStyle name="Nuovo 28 2" xfId="522" xr:uid="{00000000-0005-0000-0000-0000D4730000}"/>
    <cellStyle name="Nuovo 28 2 2" xfId="6442" xr:uid="{00000000-0005-0000-0000-0000D5730000}"/>
    <cellStyle name="Nuovo 28 2 3" xfId="6443" xr:uid="{00000000-0005-0000-0000-0000D6730000}"/>
    <cellStyle name="Nuovo 28 2 4" xfId="6444" xr:uid="{00000000-0005-0000-0000-0000D7730000}"/>
    <cellStyle name="Nuovo 28 2 5" xfId="6441" xr:uid="{00000000-0005-0000-0000-0000D8730000}"/>
    <cellStyle name="Nuovo 28 3" xfId="6445" xr:uid="{00000000-0005-0000-0000-0000D9730000}"/>
    <cellStyle name="Nuovo 28 3 2" xfId="6446" xr:uid="{00000000-0005-0000-0000-0000DA730000}"/>
    <cellStyle name="Nuovo 28 3 2 2" xfId="6447" xr:uid="{00000000-0005-0000-0000-0000DB730000}"/>
    <cellStyle name="Nuovo 28 3 2 3" xfId="6448" xr:uid="{00000000-0005-0000-0000-0000DC730000}"/>
    <cellStyle name="Nuovo 28 3 3" xfId="6449" xr:uid="{00000000-0005-0000-0000-0000DD730000}"/>
    <cellStyle name="Nuovo 28 3 3 2" xfId="6450" xr:uid="{00000000-0005-0000-0000-0000DE730000}"/>
    <cellStyle name="Nuovo 28 3 3 3" xfId="6451" xr:uid="{00000000-0005-0000-0000-0000DF730000}"/>
    <cellStyle name="Nuovo 28 3 4" xfId="6452" xr:uid="{00000000-0005-0000-0000-0000E0730000}"/>
    <cellStyle name="Nuovo 28 3 5" xfId="6453" xr:uid="{00000000-0005-0000-0000-0000E1730000}"/>
    <cellStyle name="Nuovo 28 3 6" xfId="6454" xr:uid="{00000000-0005-0000-0000-0000E2730000}"/>
    <cellStyle name="Nuovo 28 4" xfId="6455" xr:uid="{00000000-0005-0000-0000-0000E3730000}"/>
    <cellStyle name="Nuovo 28 4 2" xfId="6456" xr:uid="{00000000-0005-0000-0000-0000E4730000}"/>
    <cellStyle name="Nuovo 28 4 2 2" xfId="6457" xr:uid="{00000000-0005-0000-0000-0000E5730000}"/>
    <cellStyle name="Nuovo 28 4 2 3" xfId="6458" xr:uid="{00000000-0005-0000-0000-0000E6730000}"/>
    <cellStyle name="Nuovo 28 4 3" xfId="6459" xr:uid="{00000000-0005-0000-0000-0000E7730000}"/>
    <cellStyle name="Nuovo 28 4 4" xfId="6460" xr:uid="{00000000-0005-0000-0000-0000E8730000}"/>
    <cellStyle name="Nuovo 28 4 5" xfId="6461" xr:uid="{00000000-0005-0000-0000-0000E9730000}"/>
    <cellStyle name="Nuovo 28 5" xfId="6462" xr:uid="{00000000-0005-0000-0000-0000EA730000}"/>
    <cellStyle name="Nuovo 28 5 2" xfId="6463" xr:uid="{00000000-0005-0000-0000-0000EB730000}"/>
    <cellStyle name="Nuovo 28 5 3" xfId="6464" xr:uid="{00000000-0005-0000-0000-0000EC730000}"/>
    <cellStyle name="Nuovo 28 6" xfId="6465" xr:uid="{00000000-0005-0000-0000-0000ED730000}"/>
    <cellStyle name="Nuovo 28 6 2" xfId="12505" xr:uid="{00000000-0005-0000-0000-0000EE730000}"/>
    <cellStyle name="Nuovo 28 7" xfId="6440" xr:uid="{00000000-0005-0000-0000-0000EF730000}"/>
    <cellStyle name="Nuovo 29" xfId="523" xr:uid="{00000000-0005-0000-0000-0000F0730000}"/>
    <cellStyle name="Nuovo 29 2" xfId="524" xr:uid="{00000000-0005-0000-0000-0000F1730000}"/>
    <cellStyle name="Nuovo 29 2 2" xfId="6468" xr:uid="{00000000-0005-0000-0000-0000F2730000}"/>
    <cellStyle name="Nuovo 29 2 3" xfId="6469" xr:uid="{00000000-0005-0000-0000-0000F3730000}"/>
    <cellStyle name="Nuovo 29 2 4" xfId="6470" xr:uid="{00000000-0005-0000-0000-0000F4730000}"/>
    <cellStyle name="Nuovo 29 2 5" xfId="6467" xr:uid="{00000000-0005-0000-0000-0000F5730000}"/>
    <cellStyle name="Nuovo 29 3" xfId="6471" xr:uid="{00000000-0005-0000-0000-0000F6730000}"/>
    <cellStyle name="Nuovo 29 3 2" xfId="6472" xr:uid="{00000000-0005-0000-0000-0000F7730000}"/>
    <cellStyle name="Nuovo 29 3 2 2" xfId="6473" xr:uid="{00000000-0005-0000-0000-0000F8730000}"/>
    <cellStyle name="Nuovo 29 3 2 3" xfId="6474" xr:uid="{00000000-0005-0000-0000-0000F9730000}"/>
    <cellStyle name="Nuovo 29 3 3" xfId="6475" xr:uid="{00000000-0005-0000-0000-0000FA730000}"/>
    <cellStyle name="Nuovo 29 3 3 2" xfId="6476" xr:uid="{00000000-0005-0000-0000-0000FB730000}"/>
    <cellStyle name="Nuovo 29 3 3 3" xfId="6477" xr:uid="{00000000-0005-0000-0000-0000FC730000}"/>
    <cellStyle name="Nuovo 29 3 4" xfId="6478" xr:uid="{00000000-0005-0000-0000-0000FD730000}"/>
    <cellStyle name="Nuovo 29 3 5" xfId="6479" xr:uid="{00000000-0005-0000-0000-0000FE730000}"/>
    <cellStyle name="Nuovo 29 3 6" xfId="6480" xr:uid="{00000000-0005-0000-0000-0000FF730000}"/>
    <cellStyle name="Nuovo 29 4" xfId="6481" xr:uid="{00000000-0005-0000-0000-000000740000}"/>
    <cellStyle name="Nuovo 29 4 2" xfId="6482" xr:uid="{00000000-0005-0000-0000-000001740000}"/>
    <cellStyle name="Nuovo 29 4 2 2" xfId="6483" xr:uid="{00000000-0005-0000-0000-000002740000}"/>
    <cellStyle name="Nuovo 29 4 2 3" xfId="6484" xr:uid="{00000000-0005-0000-0000-000003740000}"/>
    <cellStyle name="Nuovo 29 4 3" xfId="6485" xr:uid="{00000000-0005-0000-0000-000004740000}"/>
    <cellStyle name="Nuovo 29 4 4" xfId="6486" xr:uid="{00000000-0005-0000-0000-000005740000}"/>
    <cellStyle name="Nuovo 29 4 5" xfId="6487" xr:uid="{00000000-0005-0000-0000-000006740000}"/>
    <cellStyle name="Nuovo 29 5" xfId="6488" xr:uid="{00000000-0005-0000-0000-000007740000}"/>
    <cellStyle name="Nuovo 29 5 2" xfId="6489" xr:uid="{00000000-0005-0000-0000-000008740000}"/>
    <cellStyle name="Nuovo 29 5 3" xfId="6490" xr:uid="{00000000-0005-0000-0000-000009740000}"/>
    <cellStyle name="Nuovo 29 6" xfId="6491" xr:uid="{00000000-0005-0000-0000-00000A740000}"/>
    <cellStyle name="Nuovo 29 6 2" xfId="12506" xr:uid="{00000000-0005-0000-0000-00000B740000}"/>
    <cellStyle name="Nuovo 29 7" xfId="6466" xr:uid="{00000000-0005-0000-0000-00000C740000}"/>
    <cellStyle name="Nuovo 3" xfId="525" xr:uid="{00000000-0005-0000-0000-00000D740000}"/>
    <cellStyle name="Nuovo 3 2" xfId="526" xr:uid="{00000000-0005-0000-0000-00000E740000}"/>
    <cellStyle name="Nuovo 3 2 2" xfId="6494" xr:uid="{00000000-0005-0000-0000-00000F740000}"/>
    <cellStyle name="Nuovo 3 2 3" xfId="6495" xr:uid="{00000000-0005-0000-0000-000010740000}"/>
    <cellStyle name="Nuovo 3 2 4" xfId="6496" xr:uid="{00000000-0005-0000-0000-000011740000}"/>
    <cellStyle name="Nuovo 3 2 5" xfId="6493" xr:uid="{00000000-0005-0000-0000-000012740000}"/>
    <cellStyle name="Nuovo 3 3" xfId="6497" xr:uid="{00000000-0005-0000-0000-000013740000}"/>
    <cellStyle name="Nuovo 3 3 2" xfId="6498" xr:uid="{00000000-0005-0000-0000-000014740000}"/>
    <cellStyle name="Nuovo 3 3 2 2" xfId="6499" xr:uid="{00000000-0005-0000-0000-000015740000}"/>
    <cellStyle name="Nuovo 3 3 2 3" xfId="6500" xr:uid="{00000000-0005-0000-0000-000016740000}"/>
    <cellStyle name="Nuovo 3 3 3" xfId="6501" xr:uid="{00000000-0005-0000-0000-000017740000}"/>
    <cellStyle name="Nuovo 3 3 3 2" xfId="6502" xr:uid="{00000000-0005-0000-0000-000018740000}"/>
    <cellStyle name="Nuovo 3 3 3 3" xfId="6503" xr:uid="{00000000-0005-0000-0000-000019740000}"/>
    <cellStyle name="Nuovo 3 3 4" xfId="6504" xr:uid="{00000000-0005-0000-0000-00001A740000}"/>
    <cellStyle name="Nuovo 3 3 5" xfId="6505" xr:uid="{00000000-0005-0000-0000-00001B740000}"/>
    <cellStyle name="Nuovo 3 3 6" xfId="6506" xr:uid="{00000000-0005-0000-0000-00001C740000}"/>
    <cellStyle name="Nuovo 3 4" xfId="6507" xr:uid="{00000000-0005-0000-0000-00001D740000}"/>
    <cellStyle name="Nuovo 3 4 2" xfId="6508" xr:uid="{00000000-0005-0000-0000-00001E740000}"/>
    <cellStyle name="Nuovo 3 4 2 2" xfId="6509" xr:uid="{00000000-0005-0000-0000-00001F740000}"/>
    <cellStyle name="Nuovo 3 4 2 3" xfId="6510" xr:uid="{00000000-0005-0000-0000-000020740000}"/>
    <cellStyle name="Nuovo 3 4 3" xfId="6511" xr:uid="{00000000-0005-0000-0000-000021740000}"/>
    <cellStyle name="Nuovo 3 4 4" xfId="6512" xr:uid="{00000000-0005-0000-0000-000022740000}"/>
    <cellStyle name="Nuovo 3 4 5" xfId="6513" xr:uid="{00000000-0005-0000-0000-000023740000}"/>
    <cellStyle name="Nuovo 3 5" xfId="6514" xr:uid="{00000000-0005-0000-0000-000024740000}"/>
    <cellStyle name="Nuovo 3 5 2" xfId="6515" xr:uid="{00000000-0005-0000-0000-000025740000}"/>
    <cellStyle name="Nuovo 3 5 3" xfId="6516" xr:uid="{00000000-0005-0000-0000-000026740000}"/>
    <cellStyle name="Nuovo 3 6" xfId="6517" xr:uid="{00000000-0005-0000-0000-000027740000}"/>
    <cellStyle name="Nuovo 3 6 2" xfId="12507" xr:uid="{00000000-0005-0000-0000-000028740000}"/>
    <cellStyle name="Nuovo 3 7" xfId="6492" xr:uid="{00000000-0005-0000-0000-000029740000}"/>
    <cellStyle name="Nuovo 30" xfId="527" xr:uid="{00000000-0005-0000-0000-00002A740000}"/>
    <cellStyle name="Nuovo 30 2" xfId="528" xr:uid="{00000000-0005-0000-0000-00002B740000}"/>
    <cellStyle name="Nuovo 30 2 2" xfId="6520" xr:uid="{00000000-0005-0000-0000-00002C740000}"/>
    <cellStyle name="Nuovo 30 2 3" xfId="6521" xr:uid="{00000000-0005-0000-0000-00002D740000}"/>
    <cellStyle name="Nuovo 30 2 4" xfId="6522" xr:uid="{00000000-0005-0000-0000-00002E740000}"/>
    <cellStyle name="Nuovo 30 2 5" xfId="6519" xr:uid="{00000000-0005-0000-0000-00002F740000}"/>
    <cellStyle name="Nuovo 30 3" xfId="6523" xr:uid="{00000000-0005-0000-0000-000030740000}"/>
    <cellStyle name="Nuovo 30 3 2" xfId="6524" xr:uid="{00000000-0005-0000-0000-000031740000}"/>
    <cellStyle name="Nuovo 30 3 2 2" xfId="6525" xr:uid="{00000000-0005-0000-0000-000032740000}"/>
    <cellStyle name="Nuovo 30 3 2 3" xfId="6526" xr:uid="{00000000-0005-0000-0000-000033740000}"/>
    <cellStyle name="Nuovo 30 3 3" xfId="6527" xr:uid="{00000000-0005-0000-0000-000034740000}"/>
    <cellStyle name="Nuovo 30 3 3 2" xfId="6528" xr:uid="{00000000-0005-0000-0000-000035740000}"/>
    <cellStyle name="Nuovo 30 3 3 3" xfId="6529" xr:uid="{00000000-0005-0000-0000-000036740000}"/>
    <cellStyle name="Nuovo 30 3 4" xfId="6530" xr:uid="{00000000-0005-0000-0000-000037740000}"/>
    <cellStyle name="Nuovo 30 3 5" xfId="6531" xr:uid="{00000000-0005-0000-0000-000038740000}"/>
    <cellStyle name="Nuovo 30 3 6" xfId="6532" xr:uid="{00000000-0005-0000-0000-000039740000}"/>
    <cellStyle name="Nuovo 30 4" xfId="6533" xr:uid="{00000000-0005-0000-0000-00003A740000}"/>
    <cellStyle name="Nuovo 30 4 2" xfId="6534" xr:uid="{00000000-0005-0000-0000-00003B740000}"/>
    <cellStyle name="Nuovo 30 4 2 2" xfId="6535" xr:uid="{00000000-0005-0000-0000-00003C740000}"/>
    <cellStyle name="Nuovo 30 4 2 3" xfId="6536" xr:uid="{00000000-0005-0000-0000-00003D740000}"/>
    <cellStyle name="Nuovo 30 4 3" xfId="6537" xr:uid="{00000000-0005-0000-0000-00003E740000}"/>
    <cellStyle name="Nuovo 30 4 4" xfId="6538" xr:uid="{00000000-0005-0000-0000-00003F740000}"/>
    <cellStyle name="Nuovo 30 4 5" xfId="6539" xr:uid="{00000000-0005-0000-0000-000040740000}"/>
    <cellStyle name="Nuovo 30 5" xfId="6540" xr:uid="{00000000-0005-0000-0000-000041740000}"/>
    <cellStyle name="Nuovo 30 5 2" xfId="6541" xr:uid="{00000000-0005-0000-0000-000042740000}"/>
    <cellStyle name="Nuovo 30 5 3" xfId="6542" xr:uid="{00000000-0005-0000-0000-000043740000}"/>
    <cellStyle name="Nuovo 30 6" xfId="6543" xr:uid="{00000000-0005-0000-0000-000044740000}"/>
    <cellStyle name="Nuovo 30 6 2" xfId="12508" xr:uid="{00000000-0005-0000-0000-000045740000}"/>
    <cellStyle name="Nuovo 30 7" xfId="6518" xr:uid="{00000000-0005-0000-0000-000046740000}"/>
    <cellStyle name="Nuovo 31" xfId="529" xr:uid="{00000000-0005-0000-0000-000047740000}"/>
    <cellStyle name="Nuovo 31 2" xfId="530" xr:uid="{00000000-0005-0000-0000-000048740000}"/>
    <cellStyle name="Nuovo 31 2 2" xfId="6546" xr:uid="{00000000-0005-0000-0000-000049740000}"/>
    <cellStyle name="Nuovo 31 2 3" xfId="6547" xr:uid="{00000000-0005-0000-0000-00004A740000}"/>
    <cellStyle name="Nuovo 31 2 4" xfId="6548" xr:uid="{00000000-0005-0000-0000-00004B740000}"/>
    <cellStyle name="Nuovo 31 2 5" xfId="6545" xr:uid="{00000000-0005-0000-0000-00004C740000}"/>
    <cellStyle name="Nuovo 31 3" xfId="6549" xr:uid="{00000000-0005-0000-0000-00004D740000}"/>
    <cellStyle name="Nuovo 31 3 2" xfId="6550" xr:uid="{00000000-0005-0000-0000-00004E740000}"/>
    <cellStyle name="Nuovo 31 3 2 2" xfId="6551" xr:uid="{00000000-0005-0000-0000-00004F740000}"/>
    <cellStyle name="Nuovo 31 3 2 3" xfId="6552" xr:uid="{00000000-0005-0000-0000-000050740000}"/>
    <cellStyle name="Nuovo 31 3 3" xfId="6553" xr:uid="{00000000-0005-0000-0000-000051740000}"/>
    <cellStyle name="Nuovo 31 3 3 2" xfId="6554" xr:uid="{00000000-0005-0000-0000-000052740000}"/>
    <cellStyle name="Nuovo 31 3 3 3" xfId="6555" xr:uid="{00000000-0005-0000-0000-000053740000}"/>
    <cellStyle name="Nuovo 31 3 4" xfId="6556" xr:uid="{00000000-0005-0000-0000-000054740000}"/>
    <cellStyle name="Nuovo 31 3 5" xfId="6557" xr:uid="{00000000-0005-0000-0000-000055740000}"/>
    <cellStyle name="Nuovo 31 3 6" xfId="6558" xr:uid="{00000000-0005-0000-0000-000056740000}"/>
    <cellStyle name="Nuovo 31 4" xfId="6559" xr:uid="{00000000-0005-0000-0000-000057740000}"/>
    <cellStyle name="Nuovo 31 4 2" xfId="6560" xr:uid="{00000000-0005-0000-0000-000058740000}"/>
    <cellStyle name="Nuovo 31 4 2 2" xfId="6561" xr:uid="{00000000-0005-0000-0000-000059740000}"/>
    <cellStyle name="Nuovo 31 4 2 3" xfId="6562" xr:uid="{00000000-0005-0000-0000-00005A740000}"/>
    <cellStyle name="Nuovo 31 4 3" xfId="6563" xr:uid="{00000000-0005-0000-0000-00005B740000}"/>
    <cellStyle name="Nuovo 31 4 4" xfId="6564" xr:uid="{00000000-0005-0000-0000-00005C740000}"/>
    <cellStyle name="Nuovo 31 4 5" xfId="6565" xr:uid="{00000000-0005-0000-0000-00005D740000}"/>
    <cellStyle name="Nuovo 31 5" xfId="6566" xr:uid="{00000000-0005-0000-0000-00005E740000}"/>
    <cellStyle name="Nuovo 31 5 2" xfId="6567" xr:uid="{00000000-0005-0000-0000-00005F740000}"/>
    <cellStyle name="Nuovo 31 5 3" xfId="6568" xr:uid="{00000000-0005-0000-0000-000060740000}"/>
    <cellStyle name="Nuovo 31 6" xfId="6569" xr:uid="{00000000-0005-0000-0000-000061740000}"/>
    <cellStyle name="Nuovo 31 6 2" xfId="12509" xr:uid="{00000000-0005-0000-0000-000062740000}"/>
    <cellStyle name="Nuovo 31 7" xfId="6544" xr:uid="{00000000-0005-0000-0000-000063740000}"/>
    <cellStyle name="Nuovo 32" xfId="531" xr:uid="{00000000-0005-0000-0000-000064740000}"/>
    <cellStyle name="Nuovo 32 2" xfId="532" xr:uid="{00000000-0005-0000-0000-000065740000}"/>
    <cellStyle name="Nuovo 32 2 2" xfId="6572" xr:uid="{00000000-0005-0000-0000-000066740000}"/>
    <cellStyle name="Nuovo 32 2 3" xfId="6573" xr:uid="{00000000-0005-0000-0000-000067740000}"/>
    <cellStyle name="Nuovo 32 2 4" xfId="6574" xr:uid="{00000000-0005-0000-0000-000068740000}"/>
    <cellStyle name="Nuovo 32 2 5" xfId="6571" xr:uid="{00000000-0005-0000-0000-000069740000}"/>
    <cellStyle name="Nuovo 32 3" xfId="6575" xr:uid="{00000000-0005-0000-0000-00006A740000}"/>
    <cellStyle name="Nuovo 32 3 2" xfId="6576" xr:uid="{00000000-0005-0000-0000-00006B740000}"/>
    <cellStyle name="Nuovo 32 3 2 2" xfId="6577" xr:uid="{00000000-0005-0000-0000-00006C740000}"/>
    <cellStyle name="Nuovo 32 3 2 3" xfId="6578" xr:uid="{00000000-0005-0000-0000-00006D740000}"/>
    <cellStyle name="Nuovo 32 3 3" xfId="6579" xr:uid="{00000000-0005-0000-0000-00006E740000}"/>
    <cellStyle name="Nuovo 32 3 3 2" xfId="6580" xr:uid="{00000000-0005-0000-0000-00006F740000}"/>
    <cellStyle name="Nuovo 32 3 3 3" xfId="6581" xr:uid="{00000000-0005-0000-0000-000070740000}"/>
    <cellStyle name="Nuovo 32 3 4" xfId="6582" xr:uid="{00000000-0005-0000-0000-000071740000}"/>
    <cellStyle name="Nuovo 32 3 5" xfId="6583" xr:uid="{00000000-0005-0000-0000-000072740000}"/>
    <cellStyle name="Nuovo 32 3 6" xfId="6584" xr:uid="{00000000-0005-0000-0000-000073740000}"/>
    <cellStyle name="Nuovo 32 4" xfId="6585" xr:uid="{00000000-0005-0000-0000-000074740000}"/>
    <cellStyle name="Nuovo 32 4 2" xfId="6586" xr:uid="{00000000-0005-0000-0000-000075740000}"/>
    <cellStyle name="Nuovo 32 4 2 2" xfId="6587" xr:uid="{00000000-0005-0000-0000-000076740000}"/>
    <cellStyle name="Nuovo 32 4 2 3" xfId="6588" xr:uid="{00000000-0005-0000-0000-000077740000}"/>
    <cellStyle name="Nuovo 32 4 3" xfId="6589" xr:uid="{00000000-0005-0000-0000-000078740000}"/>
    <cellStyle name="Nuovo 32 4 4" xfId="6590" xr:uid="{00000000-0005-0000-0000-000079740000}"/>
    <cellStyle name="Nuovo 32 4 5" xfId="6591" xr:uid="{00000000-0005-0000-0000-00007A740000}"/>
    <cellStyle name="Nuovo 32 5" xfId="6592" xr:uid="{00000000-0005-0000-0000-00007B740000}"/>
    <cellStyle name="Nuovo 32 5 2" xfId="6593" xr:uid="{00000000-0005-0000-0000-00007C740000}"/>
    <cellStyle name="Nuovo 32 5 3" xfId="6594" xr:uid="{00000000-0005-0000-0000-00007D740000}"/>
    <cellStyle name="Nuovo 32 6" xfId="6595" xr:uid="{00000000-0005-0000-0000-00007E740000}"/>
    <cellStyle name="Nuovo 32 6 2" xfId="12510" xr:uid="{00000000-0005-0000-0000-00007F740000}"/>
    <cellStyle name="Nuovo 32 7" xfId="6570" xr:uid="{00000000-0005-0000-0000-000080740000}"/>
    <cellStyle name="Nuovo 33" xfId="533" xr:uid="{00000000-0005-0000-0000-000081740000}"/>
    <cellStyle name="Nuovo 33 2" xfId="534" xr:uid="{00000000-0005-0000-0000-000082740000}"/>
    <cellStyle name="Nuovo 33 2 2" xfId="6598" xr:uid="{00000000-0005-0000-0000-000083740000}"/>
    <cellStyle name="Nuovo 33 2 3" xfId="6599" xr:uid="{00000000-0005-0000-0000-000084740000}"/>
    <cellStyle name="Nuovo 33 2 4" xfId="6600" xr:uid="{00000000-0005-0000-0000-000085740000}"/>
    <cellStyle name="Nuovo 33 2 5" xfId="6597" xr:uid="{00000000-0005-0000-0000-000086740000}"/>
    <cellStyle name="Nuovo 33 3" xfId="6601" xr:uid="{00000000-0005-0000-0000-000087740000}"/>
    <cellStyle name="Nuovo 33 3 2" xfId="6602" xr:uid="{00000000-0005-0000-0000-000088740000}"/>
    <cellStyle name="Nuovo 33 3 2 2" xfId="6603" xr:uid="{00000000-0005-0000-0000-000089740000}"/>
    <cellStyle name="Nuovo 33 3 2 3" xfId="6604" xr:uid="{00000000-0005-0000-0000-00008A740000}"/>
    <cellStyle name="Nuovo 33 3 3" xfId="6605" xr:uid="{00000000-0005-0000-0000-00008B740000}"/>
    <cellStyle name="Nuovo 33 3 3 2" xfId="6606" xr:uid="{00000000-0005-0000-0000-00008C740000}"/>
    <cellStyle name="Nuovo 33 3 3 3" xfId="6607" xr:uid="{00000000-0005-0000-0000-00008D740000}"/>
    <cellStyle name="Nuovo 33 3 4" xfId="6608" xr:uid="{00000000-0005-0000-0000-00008E740000}"/>
    <cellStyle name="Nuovo 33 3 5" xfId="6609" xr:uid="{00000000-0005-0000-0000-00008F740000}"/>
    <cellStyle name="Nuovo 33 3 6" xfId="6610" xr:uid="{00000000-0005-0000-0000-000090740000}"/>
    <cellStyle name="Nuovo 33 4" xfId="6611" xr:uid="{00000000-0005-0000-0000-000091740000}"/>
    <cellStyle name="Nuovo 33 4 2" xfId="6612" xr:uid="{00000000-0005-0000-0000-000092740000}"/>
    <cellStyle name="Nuovo 33 4 2 2" xfId="6613" xr:uid="{00000000-0005-0000-0000-000093740000}"/>
    <cellStyle name="Nuovo 33 4 2 3" xfId="6614" xr:uid="{00000000-0005-0000-0000-000094740000}"/>
    <cellStyle name="Nuovo 33 4 3" xfId="6615" xr:uid="{00000000-0005-0000-0000-000095740000}"/>
    <cellStyle name="Nuovo 33 4 4" xfId="6616" xr:uid="{00000000-0005-0000-0000-000096740000}"/>
    <cellStyle name="Nuovo 33 4 5" xfId="6617" xr:uid="{00000000-0005-0000-0000-000097740000}"/>
    <cellStyle name="Nuovo 33 5" xfId="6618" xr:uid="{00000000-0005-0000-0000-000098740000}"/>
    <cellStyle name="Nuovo 33 5 2" xfId="6619" xr:uid="{00000000-0005-0000-0000-000099740000}"/>
    <cellStyle name="Nuovo 33 5 3" xfId="6620" xr:uid="{00000000-0005-0000-0000-00009A740000}"/>
    <cellStyle name="Nuovo 33 6" xfId="6621" xr:uid="{00000000-0005-0000-0000-00009B740000}"/>
    <cellStyle name="Nuovo 33 6 2" xfId="12511" xr:uid="{00000000-0005-0000-0000-00009C740000}"/>
    <cellStyle name="Nuovo 33 7" xfId="6596" xr:uid="{00000000-0005-0000-0000-00009D740000}"/>
    <cellStyle name="Nuovo 34" xfId="535" xr:uid="{00000000-0005-0000-0000-00009E740000}"/>
    <cellStyle name="Nuovo 34 2" xfId="536" xr:uid="{00000000-0005-0000-0000-00009F740000}"/>
    <cellStyle name="Nuovo 34 2 2" xfId="6624" xr:uid="{00000000-0005-0000-0000-0000A0740000}"/>
    <cellStyle name="Nuovo 34 2 3" xfId="6625" xr:uid="{00000000-0005-0000-0000-0000A1740000}"/>
    <cellStyle name="Nuovo 34 2 4" xfId="6626" xr:uid="{00000000-0005-0000-0000-0000A2740000}"/>
    <cellStyle name="Nuovo 34 2 5" xfId="6623" xr:uid="{00000000-0005-0000-0000-0000A3740000}"/>
    <cellStyle name="Nuovo 34 3" xfId="6627" xr:uid="{00000000-0005-0000-0000-0000A4740000}"/>
    <cellStyle name="Nuovo 34 3 2" xfId="6628" xr:uid="{00000000-0005-0000-0000-0000A5740000}"/>
    <cellStyle name="Nuovo 34 3 2 2" xfId="6629" xr:uid="{00000000-0005-0000-0000-0000A6740000}"/>
    <cellStyle name="Nuovo 34 3 2 3" xfId="6630" xr:uid="{00000000-0005-0000-0000-0000A7740000}"/>
    <cellStyle name="Nuovo 34 3 3" xfId="6631" xr:uid="{00000000-0005-0000-0000-0000A8740000}"/>
    <cellStyle name="Nuovo 34 3 3 2" xfId="6632" xr:uid="{00000000-0005-0000-0000-0000A9740000}"/>
    <cellStyle name="Nuovo 34 3 3 3" xfId="6633" xr:uid="{00000000-0005-0000-0000-0000AA740000}"/>
    <cellStyle name="Nuovo 34 3 4" xfId="6634" xr:uid="{00000000-0005-0000-0000-0000AB740000}"/>
    <cellStyle name="Nuovo 34 3 5" xfId="6635" xr:uid="{00000000-0005-0000-0000-0000AC740000}"/>
    <cellStyle name="Nuovo 34 3 6" xfId="6636" xr:uid="{00000000-0005-0000-0000-0000AD740000}"/>
    <cellStyle name="Nuovo 34 4" xfId="6637" xr:uid="{00000000-0005-0000-0000-0000AE740000}"/>
    <cellStyle name="Nuovo 34 4 2" xfId="6638" xr:uid="{00000000-0005-0000-0000-0000AF740000}"/>
    <cellStyle name="Nuovo 34 4 2 2" xfId="6639" xr:uid="{00000000-0005-0000-0000-0000B0740000}"/>
    <cellStyle name="Nuovo 34 4 2 3" xfId="6640" xr:uid="{00000000-0005-0000-0000-0000B1740000}"/>
    <cellStyle name="Nuovo 34 4 3" xfId="6641" xr:uid="{00000000-0005-0000-0000-0000B2740000}"/>
    <cellStyle name="Nuovo 34 4 4" xfId="6642" xr:uid="{00000000-0005-0000-0000-0000B3740000}"/>
    <cellStyle name="Nuovo 34 4 5" xfId="6643" xr:uid="{00000000-0005-0000-0000-0000B4740000}"/>
    <cellStyle name="Nuovo 34 5" xfId="6644" xr:uid="{00000000-0005-0000-0000-0000B5740000}"/>
    <cellStyle name="Nuovo 34 5 2" xfId="6645" xr:uid="{00000000-0005-0000-0000-0000B6740000}"/>
    <cellStyle name="Nuovo 34 5 3" xfId="6646" xr:uid="{00000000-0005-0000-0000-0000B7740000}"/>
    <cellStyle name="Nuovo 34 6" xfId="6647" xr:uid="{00000000-0005-0000-0000-0000B8740000}"/>
    <cellStyle name="Nuovo 34 6 2" xfId="12512" xr:uid="{00000000-0005-0000-0000-0000B9740000}"/>
    <cellStyle name="Nuovo 34 7" xfId="6622" xr:uid="{00000000-0005-0000-0000-0000BA740000}"/>
    <cellStyle name="Nuovo 35" xfId="537" xr:uid="{00000000-0005-0000-0000-0000BB740000}"/>
    <cellStyle name="Nuovo 35 2" xfId="538" xr:uid="{00000000-0005-0000-0000-0000BC740000}"/>
    <cellStyle name="Nuovo 35 2 2" xfId="6650" xr:uid="{00000000-0005-0000-0000-0000BD740000}"/>
    <cellStyle name="Nuovo 35 2 3" xfId="6651" xr:uid="{00000000-0005-0000-0000-0000BE740000}"/>
    <cellStyle name="Nuovo 35 2 4" xfId="6652" xr:uid="{00000000-0005-0000-0000-0000BF740000}"/>
    <cellStyle name="Nuovo 35 2 5" xfId="6649" xr:uid="{00000000-0005-0000-0000-0000C0740000}"/>
    <cellStyle name="Nuovo 35 3" xfId="6653" xr:uid="{00000000-0005-0000-0000-0000C1740000}"/>
    <cellStyle name="Nuovo 35 3 2" xfId="6654" xr:uid="{00000000-0005-0000-0000-0000C2740000}"/>
    <cellStyle name="Nuovo 35 3 2 2" xfId="6655" xr:uid="{00000000-0005-0000-0000-0000C3740000}"/>
    <cellStyle name="Nuovo 35 3 2 3" xfId="6656" xr:uid="{00000000-0005-0000-0000-0000C4740000}"/>
    <cellStyle name="Nuovo 35 3 3" xfId="6657" xr:uid="{00000000-0005-0000-0000-0000C5740000}"/>
    <cellStyle name="Nuovo 35 3 3 2" xfId="6658" xr:uid="{00000000-0005-0000-0000-0000C6740000}"/>
    <cellStyle name="Nuovo 35 3 3 3" xfId="6659" xr:uid="{00000000-0005-0000-0000-0000C7740000}"/>
    <cellStyle name="Nuovo 35 3 4" xfId="6660" xr:uid="{00000000-0005-0000-0000-0000C8740000}"/>
    <cellStyle name="Nuovo 35 3 5" xfId="6661" xr:uid="{00000000-0005-0000-0000-0000C9740000}"/>
    <cellStyle name="Nuovo 35 3 6" xfId="6662" xr:uid="{00000000-0005-0000-0000-0000CA740000}"/>
    <cellStyle name="Nuovo 35 4" xfId="6663" xr:uid="{00000000-0005-0000-0000-0000CB740000}"/>
    <cellStyle name="Nuovo 35 4 2" xfId="6664" xr:uid="{00000000-0005-0000-0000-0000CC740000}"/>
    <cellStyle name="Nuovo 35 4 2 2" xfId="6665" xr:uid="{00000000-0005-0000-0000-0000CD740000}"/>
    <cellStyle name="Nuovo 35 4 2 3" xfId="6666" xr:uid="{00000000-0005-0000-0000-0000CE740000}"/>
    <cellStyle name="Nuovo 35 4 3" xfId="6667" xr:uid="{00000000-0005-0000-0000-0000CF740000}"/>
    <cellStyle name="Nuovo 35 4 4" xfId="6668" xr:uid="{00000000-0005-0000-0000-0000D0740000}"/>
    <cellStyle name="Nuovo 35 4 5" xfId="6669" xr:uid="{00000000-0005-0000-0000-0000D1740000}"/>
    <cellStyle name="Nuovo 35 5" xfId="6670" xr:uid="{00000000-0005-0000-0000-0000D2740000}"/>
    <cellStyle name="Nuovo 35 5 2" xfId="6671" xr:uid="{00000000-0005-0000-0000-0000D3740000}"/>
    <cellStyle name="Nuovo 35 5 3" xfId="6672" xr:uid="{00000000-0005-0000-0000-0000D4740000}"/>
    <cellStyle name="Nuovo 35 6" xfId="6673" xr:uid="{00000000-0005-0000-0000-0000D5740000}"/>
    <cellStyle name="Nuovo 35 6 2" xfId="12513" xr:uid="{00000000-0005-0000-0000-0000D6740000}"/>
    <cellStyle name="Nuovo 35 7" xfId="6648" xr:uid="{00000000-0005-0000-0000-0000D7740000}"/>
    <cellStyle name="Nuovo 36" xfId="539" xr:uid="{00000000-0005-0000-0000-0000D8740000}"/>
    <cellStyle name="Nuovo 36 2" xfId="540" xr:uid="{00000000-0005-0000-0000-0000D9740000}"/>
    <cellStyle name="Nuovo 36 2 2" xfId="6676" xr:uid="{00000000-0005-0000-0000-0000DA740000}"/>
    <cellStyle name="Nuovo 36 2 3" xfId="6677" xr:uid="{00000000-0005-0000-0000-0000DB740000}"/>
    <cellStyle name="Nuovo 36 2 4" xfId="6678" xr:uid="{00000000-0005-0000-0000-0000DC740000}"/>
    <cellStyle name="Nuovo 36 2 5" xfId="6675" xr:uid="{00000000-0005-0000-0000-0000DD740000}"/>
    <cellStyle name="Nuovo 36 3" xfId="6679" xr:uid="{00000000-0005-0000-0000-0000DE740000}"/>
    <cellStyle name="Nuovo 36 3 2" xfId="6680" xr:uid="{00000000-0005-0000-0000-0000DF740000}"/>
    <cellStyle name="Nuovo 36 3 2 2" xfId="6681" xr:uid="{00000000-0005-0000-0000-0000E0740000}"/>
    <cellStyle name="Nuovo 36 3 2 3" xfId="6682" xr:uid="{00000000-0005-0000-0000-0000E1740000}"/>
    <cellStyle name="Nuovo 36 3 3" xfId="6683" xr:uid="{00000000-0005-0000-0000-0000E2740000}"/>
    <cellStyle name="Nuovo 36 3 3 2" xfId="6684" xr:uid="{00000000-0005-0000-0000-0000E3740000}"/>
    <cellStyle name="Nuovo 36 3 3 3" xfId="6685" xr:uid="{00000000-0005-0000-0000-0000E4740000}"/>
    <cellStyle name="Nuovo 36 3 4" xfId="6686" xr:uid="{00000000-0005-0000-0000-0000E5740000}"/>
    <cellStyle name="Nuovo 36 3 5" xfId="6687" xr:uid="{00000000-0005-0000-0000-0000E6740000}"/>
    <cellStyle name="Nuovo 36 3 6" xfId="6688" xr:uid="{00000000-0005-0000-0000-0000E7740000}"/>
    <cellStyle name="Nuovo 36 4" xfId="6689" xr:uid="{00000000-0005-0000-0000-0000E8740000}"/>
    <cellStyle name="Nuovo 36 4 2" xfId="6690" xr:uid="{00000000-0005-0000-0000-0000E9740000}"/>
    <cellStyle name="Nuovo 36 4 2 2" xfId="6691" xr:uid="{00000000-0005-0000-0000-0000EA740000}"/>
    <cellStyle name="Nuovo 36 4 2 3" xfId="6692" xr:uid="{00000000-0005-0000-0000-0000EB740000}"/>
    <cellStyle name="Nuovo 36 4 3" xfId="6693" xr:uid="{00000000-0005-0000-0000-0000EC740000}"/>
    <cellStyle name="Nuovo 36 4 4" xfId="6694" xr:uid="{00000000-0005-0000-0000-0000ED740000}"/>
    <cellStyle name="Nuovo 36 4 5" xfId="6695" xr:uid="{00000000-0005-0000-0000-0000EE740000}"/>
    <cellStyle name="Nuovo 36 5" xfId="6696" xr:uid="{00000000-0005-0000-0000-0000EF740000}"/>
    <cellStyle name="Nuovo 36 5 2" xfId="6697" xr:uid="{00000000-0005-0000-0000-0000F0740000}"/>
    <cellStyle name="Nuovo 36 5 3" xfId="6698" xr:uid="{00000000-0005-0000-0000-0000F1740000}"/>
    <cellStyle name="Nuovo 36 6" xfId="6699" xr:uid="{00000000-0005-0000-0000-0000F2740000}"/>
    <cellStyle name="Nuovo 36 6 2" xfId="12514" xr:uid="{00000000-0005-0000-0000-0000F3740000}"/>
    <cellStyle name="Nuovo 36 7" xfId="6674" xr:uid="{00000000-0005-0000-0000-0000F4740000}"/>
    <cellStyle name="Nuovo 37" xfId="541" xr:uid="{00000000-0005-0000-0000-0000F5740000}"/>
    <cellStyle name="Nuovo 37 2" xfId="542" xr:uid="{00000000-0005-0000-0000-0000F6740000}"/>
    <cellStyle name="Nuovo 37 2 2" xfId="6702" xr:uid="{00000000-0005-0000-0000-0000F7740000}"/>
    <cellStyle name="Nuovo 37 2 3" xfId="6703" xr:uid="{00000000-0005-0000-0000-0000F8740000}"/>
    <cellStyle name="Nuovo 37 2 4" xfId="6704" xr:uid="{00000000-0005-0000-0000-0000F9740000}"/>
    <cellStyle name="Nuovo 37 2 5" xfId="6701" xr:uid="{00000000-0005-0000-0000-0000FA740000}"/>
    <cellStyle name="Nuovo 37 3" xfId="6705" xr:uid="{00000000-0005-0000-0000-0000FB740000}"/>
    <cellStyle name="Nuovo 37 3 2" xfId="6706" xr:uid="{00000000-0005-0000-0000-0000FC740000}"/>
    <cellStyle name="Nuovo 37 3 2 2" xfId="6707" xr:uid="{00000000-0005-0000-0000-0000FD740000}"/>
    <cellStyle name="Nuovo 37 3 2 3" xfId="6708" xr:uid="{00000000-0005-0000-0000-0000FE740000}"/>
    <cellStyle name="Nuovo 37 3 3" xfId="6709" xr:uid="{00000000-0005-0000-0000-0000FF740000}"/>
    <cellStyle name="Nuovo 37 3 3 2" xfId="6710" xr:uid="{00000000-0005-0000-0000-000000750000}"/>
    <cellStyle name="Nuovo 37 3 3 3" xfId="6711" xr:uid="{00000000-0005-0000-0000-000001750000}"/>
    <cellStyle name="Nuovo 37 3 4" xfId="6712" xr:uid="{00000000-0005-0000-0000-000002750000}"/>
    <cellStyle name="Nuovo 37 3 5" xfId="6713" xr:uid="{00000000-0005-0000-0000-000003750000}"/>
    <cellStyle name="Nuovo 37 3 6" xfId="6714" xr:uid="{00000000-0005-0000-0000-000004750000}"/>
    <cellStyle name="Nuovo 37 4" xfId="6715" xr:uid="{00000000-0005-0000-0000-000005750000}"/>
    <cellStyle name="Nuovo 37 4 2" xfId="6716" xr:uid="{00000000-0005-0000-0000-000006750000}"/>
    <cellStyle name="Nuovo 37 4 2 2" xfId="6717" xr:uid="{00000000-0005-0000-0000-000007750000}"/>
    <cellStyle name="Nuovo 37 4 2 3" xfId="6718" xr:uid="{00000000-0005-0000-0000-000008750000}"/>
    <cellStyle name="Nuovo 37 4 3" xfId="6719" xr:uid="{00000000-0005-0000-0000-000009750000}"/>
    <cellStyle name="Nuovo 37 4 4" xfId="6720" xr:uid="{00000000-0005-0000-0000-00000A750000}"/>
    <cellStyle name="Nuovo 37 4 5" xfId="6721" xr:uid="{00000000-0005-0000-0000-00000B750000}"/>
    <cellStyle name="Nuovo 37 5" xfId="6722" xr:uid="{00000000-0005-0000-0000-00000C750000}"/>
    <cellStyle name="Nuovo 37 5 2" xfId="6723" xr:uid="{00000000-0005-0000-0000-00000D750000}"/>
    <cellStyle name="Nuovo 37 5 3" xfId="6724" xr:uid="{00000000-0005-0000-0000-00000E750000}"/>
    <cellStyle name="Nuovo 37 6" xfId="6725" xr:uid="{00000000-0005-0000-0000-00000F750000}"/>
    <cellStyle name="Nuovo 37 6 2" xfId="12515" xr:uid="{00000000-0005-0000-0000-000010750000}"/>
    <cellStyle name="Nuovo 37 7" xfId="6700" xr:uid="{00000000-0005-0000-0000-000011750000}"/>
    <cellStyle name="Nuovo 38" xfId="543" xr:uid="{00000000-0005-0000-0000-000012750000}"/>
    <cellStyle name="Nuovo 38 2" xfId="544" xr:uid="{00000000-0005-0000-0000-000013750000}"/>
    <cellStyle name="Nuovo 38 2 2" xfId="6728" xr:uid="{00000000-0005-0000-0000-000014750000}"/>
    <cellStyle name="Nuovo 38 2 3" xfId="6729" xr:uid="{00000000-0005-0000-0000-000015750000}"/>
    <cellStyle name="Nuovo 38 2 4" xfId="6730" xr:uid="{00000000-0005-0000-0000-000016750000}"/>
    <cellStyle name="Nuovo 38 2 5" xfId="6727" xr:uid="{00000000-0005-0000-0000-000017750000}"/>
    <cellStyle name="Nuovo 38 3" xfId="6731" xr:uid="{00000000-0005-0000-0000-000018750000}"/>
    <cellStyle name="Nuovo 38 3 2" xfId="6732" xr:uid="{00000000-0005-0000-0000-000019750000}"/>
    <cellStyle name="Nuovo 38 3 2 2" xfId="6733" xr:uid="{00000000-0005-0000-0000-00001A750000}"/>
    <cellStyle name="Nuovo 38 3 2 3" xfId="6734" xr:uid="{00000000-0005-0000-0000-00001B750000}"/>
    <cellStyle name="Nuovo 38 3 3" xfId="6735" xr:uid="{00000000-0005-0000-0000-00001C750000}"/>
    <cellStyle name="Nuovo 38 3 3 2" xfId="6736" xr:uid="{00000000-0005-0000-0000-00001D750000}"/>
    <cellStyle name="Nuovo 38 3 3 3" xfId="6737" xr:uid="{00000000-0005-0000-0000-00001E750000}"/>
    <cellStyle name="Nuovo 38 3 4" xfId="6738" xr:uid="{00000000-0005-0000-0000-00001F750000}"/>
    <cellStyle name="Nuovo 38 3 5" xfId="6739" xr:uid="{00000000-0005-0000-0000-000020750000}"/>
    <cellStyle name="Nuovo 38 3 6" xfId="6740" xr:uid="{00000000-0005-0000-0000-000021750000}"/>
    <cellStyle name="Nuovo 38 4" xfId="6741" xr:uid="{00000000-0005-0000-0000-000022750000}"/>
    <cellStyle name="Nuovo 38 4 2" xfId="6742" xr:uid="{00000000-0005-0000-0000-000023750000}"/>
    <cellStyle name="Nuovo 38 4 2 2" xfId="6743" xr:uid="{00000000-0005-0000-0000-000024750000}"/>
    <cellStyle name="Nuovo 38 4 2 3" xfId="6744" xr:uid="{00000000-0005-0000-0000-000025750000}"/>
    <cellStyle name="Nuovo 38 4 3" xfId="6745" xr:uid="{00000000-0005-0000-0000-000026750000}"/>
    <cellStyle name="Nuovo 38 4 4" xfId="6746" xr:uid="{00000000-0005-0000-0000-000027750000}"/>
    <cellStyle name="Nuovo 38 4 5" xfId="6747" xr:uid="{00000000-0005-0000-0000-000028750000}"/>
    <cellStyle name="Nuovo 38 5" xfId="6748" xr:uid="{00000000-0005-0000-0000-000029750000}"/>
    <cellStyle name="Nuovo 38 5 2" xfId="6749" xr:uid="{00000000-0005-0000-0000-00002A750000}"/>
    <cellStyle name="Nuovo 38 5 3" xfId="6750" xr:uid="{00000000-0005-0000-0000-00002B750000}"/>
    <cellStyle name="Nuovo 38 6" xfId="6751" xr:uid="{00000000-0005-0000-0000-00002C750000}"/>
    <cellStyle name="Nuovo 38 6 2" xfId="12516" xr:uid="{00000000-0005-0000-0000-00002D750000}"/>
    <cellStyle name="Nuovo 38 7" xfId="6726" xr:uid="{00000000-0005-0000-0000-00002E750000}"/>
    <cellStyle name="Nuovo 39" xfId="545" xr:uid="{00000000-0005-0000-0000-00002F750000}"/>
    <cellStyle name="Nuovo 39 2" xfId="546" xr:uid="{00000000-0005-0000-0000-000030750000}"/>
    <cellStyle name="Nuovo 39 2 2" xfId="6754" xr:uid="{00000000-0005-0000-0000-000031750000}"/>
    <cellStyle name="Nuovo 39 2 3" xfId="6755" xr:uid="{00000000-0005-0000-0000-000032750000}"/>
    <cellStyle name="Nuovo 39 2 4" xfId="6756" xr:uid="{00000000-0005-0000-0000-000033750000}"/>
    <cellStyle name="Nuovo 39 2 5" xfId="6753" xr:uid="{00000000-0005-0000-0000-000034750000}"/>
    <cellStyle name="Nuovo 39 3" xfId="6757" xr:uid="{00000000-0005-0000-0000-000035750000}"/>
    <cellStyle name="Nuovo 39 3 2" xfId="6758" xr:uid="{00000000-0005-0000-0000-000036750000}"/>
    <cellStyle name="Nuovo 39 3 2 2" xfId="6759" xr:uid="{00000000-0005-0000-0000-000037750000}"/>
    <cellStyle name="Nuovo 39 3 2 3" xfId="6760" xr:uid="{00000000-0005-0000-0000-000038750000}"/>
    <cellStyle name="Nuovo 39 3 3" xfId="6761" xr:uid="{00000000-0005-0000-0000-000039750000}"/>
    <cellStyle name="Nuovo 39 3 3 2" xfId="6762" xr:uid="{00000000-0005-0000-0000-00003A750000}"/>
    <cellStyle name="Nuovo 39 3 3 3" xfId="6763" xr:uid="{00000000-0005-0000-0000-00003B750000}"/>
    <cellStyle name="Nuovo 39 3 4" xfId="6764" xr:uid="{00000000-0005-0000-0000-00003C750000}"/>
    <cellStyle name="Nuovo 39 3 5" xfId="6765" xr:uid="{00000000-0005-0000-0000-00003D750000}"/>
    <cellStyle name="Nuovo 39 3 6" xfId="6766" xr:uid="{00000000-0005-0000-0000-00003E750000}"/>
    <cellStyle name="Nuovo 39 4" xfId="6767" xr:uid="{00000000-0005-0000-0000-00003F750000}"/>
    <cellStyle name="Nuovo 39 4 2" xfId="6768" xr:uid="{00000000-0005-0000-0000-000040750000}"/>
    <cellStyle name="Nuovo 39 4 2 2" xfId="6769" xr:uid="{00000000-0005-0000-0000-000041750000}"/>
    <cellStyle name="Nuovo 39 4 2 3" xfId="6770" xr:uid="{00000000-0005-0000-0000-000042750000}"/>
    <cellStyle name="Nuovo 39 4 3" xfId="6771" xr:uid="{00000000-0005-0000-0000-000043750000}"/>
    <cellStyle name="Nuovo 39 4 4" xfId="6772" xr:uid="{00000000-0005-0000-0000-000044750000}"/>
    <cellStyle name="Nuovo 39 4 5" xfId="6773" xr:uid="{00000000-0005-0000-0000-000045750000}"/>
    <cellStyle name="Nuovo 39 5" xfId="6774" xr:uid="{00000000-0005-0000-0000-000046750000}"/>
    <cellStyle name="Nuovo 39 5 2" xfId="6775" xr:uid="{00000000-0005-0000-0000-000047750000}"/>
    <cellStyle name="Nuovo 39 5 3" xfId="6776" xr:uid="{00000000-0005-0000-0000-000048750000}"/>
    <cellStyle name="Nuovo 39 6" xfId="6777" xr:uid="{00000000-0005-0000-0000-000049750000}"/>
    <cellStyle name="Nuovo 39 6 2" xfId="12517" xr:uid="{00000000-0005-0000-0000-00004A750000}"/>
    <cellStyle name="Nuovo 39 7" xfId="6752" xr:uid="{00000000-0005-0000-0000-00004B750000}"/>
    <cellStyle name="Nuovo 4" xfId="547" xr:uid="{00000000-0005-0000-0000-00004C750000}"/>
    <cellStyle name="Nuovo 4 2" xfId="548" xr:uid="{00000000-0005-0000-0000-00004D750000}"/>
    <cellStyle name="Nuovo 4 2 2" xfId="6780" xr:uid="{00000000-0005-0000-0000-00004E750000}"/>
    <cellStyle name="Nuovo 4 2 3" xfId="6781" xr:uid="{00000000-0005-0000-0000-00004F750000}"/>
    <cellStyle name="Nuovo 4 2 4" xfId="6782" xr:uid="{00000000-0005-0000-0000-000050750000}"/>
    <cellStyle name="Nuovo 4 2 5" xfId="6779" xr:uid="{00000000-0005-0000-0000-000051750000}"/>
    <cellStyle name="Nuovo 4 3" xfId="6783" xr:uid="{00000000-0005-0000-0000-000052750000}"/>
    <cellStyle name="Nuovo 4 3 2" xfId="6784" xr:uid="{00000000-0005-0000-0000-000053750000}"/>
    <cellStyle name="Nuovo 4 3 2 2" xfId="6785" xr:uid="{00000000-0005-0000-0000-000054750000}"/>
    <cellStyle name="Nuovo 4 3 2 3" xfId="6786" xr:uid="{00000000-0005-0000-0000-000055750000}"/>
    <cellStyle name="Nuovo 4 3 3" xfId="6787" xr:uid="{00000000-0005-0000-0000-000056750000}"/>
    <cellStyle name="Nuovo 4 3 3 2" xfId="6788" xr:uid="{00000000-0005-0000-0000-000057750000}"/>
    <cellStyle name="Nuovo 4 3 3 3" xfId="6789" xr:uid="{00000000-0005-0000-0000-000058750000}"/>
    <cellStyle name="Nuovo 4 3 4" xfId="6790" xr:uid="{00000000-0005-0000-0000-000059750000}"/>
    <cellStyle name="Nuovo 4 3 5" xfId="6791" xr:uid="{00000000-0005-0000-0000-00005A750000}"/>
    <cellStyle name="Nuovo 4 3 6" xfId="6792" xr:uid="{00000000-0005-0000-0000-00005B750000}"/>
    <cellStyle name="Nuovo 4 4" xfId="6793" xr:uid="{00000000-0005-0000-0000-00005C750000}"/>
    <cellStyle name="Nuovo 4 4 2" xfId="6794" xr:uid="{00000000-0005-0000-0000-00005D750000}"/>
    <cellStyle name="Nuovo 4 4 2 2" xfId="6795" xr:uid="{00000000-0005-0000-0000-00005E750000}"/>
    <cellStyle name="Nuovo 4 4 2 3" xfId="6796" xr:uid="{00000000-0005-0000-0000-00005F750000}"/>
    <cellStyle name="Nuovo 4 4 3" xfId="6797" xr:uid="{00000000-0005-0000-0000-000060750000}"/>
    <cellStyle name="Nuovo 4 4 4" xfId="6798" xr:uid="{00000000-0005-0000-0000-000061750000}"/>
    <cellStyle name="Nuovo 4 4 5" xfId="6799" xr:uid="{00000000-0005-0000-0000-000062750000}"/>
    <cellStyle name="Nuovo 4 5" xfId="6800" xr:uid="{00000000-0005-0000-0000-000063750000}"/>
    <cellStyle name="Nuovo 4 5 2" xfId="6801" xr:uid="{00000000-0005-0000-0000-000064750000}"/>
    <cellStyle name="Nuovo 4 5 3" xfId="6802" xr:uid="{00000000-0005-0000-0000-000065750000}"/>
    <cellStyle name="Nuovo 4 6" xfId="6803" xr:uid="{00000000-0005-0000-0000-000066750000}"/>
    <cellStyle name="Nuovo 4 6 2" xfId="12518" xr:uid="{00000000-0005-0000-0000-000067750000}"/>
    <cellStyle name="Nuovo 4 7" xfId="6778" xr:uid="{00000000-0005-0000-0000-000068750000}"/>
    <cellStyle name="Nuovo 40" xfId="549" xr:uid="{00000000-0005-0000-0000-000069750000}"/>
    <cellStyle name="Nuovo 40 2" xfId="550" xr:uid="{00000000-0005-0000-0000-00006A750000}"/>
    <cellStyle name="Nuovo 40 2 2" xfId="6806" xr:uid="{00000000-0005-0000-0000-00006B750000}"/>
    <cellStyle name="Nuovo 40 2 3" xfId="6807" xr:uid="{00000000-0005-0000-0000-00006C750000}"/>
    <cellStyle name="Nuovo 40 2 4" xfId="6808" xr:uid="{00000000-0005-0000-0000-00006D750000}"/>
    <cellStyle name="Nuovo 40 2 5" xfId="6805" xr:uid="{00000000-0005-0000-0000-00006E750000}"/>
    <cellStyle name="Nuovo 40 3" xfId="6809" xr:uid="{00000000-0005-0000-0000-00006F750000}"/>
    <cellStyle name="Nuovo 40 3 2" xfId="6810" xr:uid="{00000000-0005-0000-0000-000070750000}"/>
    <cellStyle name="Nuovo 40 3 2 2" xfId="6811" xr:uid="{00000000-0005-0000-0000-000071750000}"/>
    <cellStyle name="Nuovo 40 3 2 3" xfId="6812" xr:uid="{00000000-0005-0000-0000-000072750000}"/>
    <cellStyle name="Nuovo 40 3 3" xfId="6813" xr:uid="{00000000-0005-0000-0000-000073750000}"/>
    <cellStyle name="Nuovo 40 3 3 2" xfId="6814" xr:uid="{00000000-0005-0000-0000-000074750000}"/>
    <cellStyle name="Nuovo 40 3 3 3" xfId="6815" xr:uid="{00000000-0005-0000-0000-000075750000}"/>
    <cellStyle name="Nuovo 40 3 4" xfId="6816" xr:uid="{00000000-0005-0000-0000-000076750000}"/>
    <cellStyle name="Nuovo 40 3 5" xfId="6817" xr:uid="{00000000-0005-0000-0000-000077750000}"/>
    <cellStyle name="Nuovo 40 3 6" xfId="6818" xr:uid="{00000000-0005-0000-0000-000078750000}"/>
    <cellStyle name="Nuovo 40 4" xfId="6819" xr:uid="{00000000-0005-0000-0000-000079750000}"/>
    <cellStyle name="Nuovo 40 4 2" xfId="6820" xr:uid="{00000000-0005-0000-0000-00007A750000}"/>
    <cellStyle name="Nuovo 40 4 2 2" xfId="6821" xr:uid="{00000000-0005-0000-0000-00007B750000}"/>
    <cellStyle name="Nuovo 40 4 2 3" xfId="6822" xr:uid="{00000000-0005-0000-0000-00007C750000}"/>
    <cellStyle name="Nuovo 40 4 3" xfId="6823" xr:uid="{00000000-0005-0000-0000-00007D750000}"/>
    <cellStyle name="Nuovo 40 4 4" xfId="6824" xr:uid="{00000000-0005-0000-0000-00007E750000}"/>
    <cellStyle name="Nuovo 40 4 5" xfId="6825" xr:uid="{00000000-0005-0000-0000-00007F750000}"/>
    <cellStyle name="Nuovo 40 5" xfId="6826" xr:uid="{00000000-0005-0000-0000-000080750000}"/>
    <cellStyle name="Nuovo 40 5 2" xfId="6827" xr:uid="{00000000-0005-0000-0000-000081750000}"/>
    <cellStyle name="Nuovo 40 5 3" xfId="6828" xr:uid="{00000000-0005-0000-0000-000082750000}"/>
    <cellStyle name="Nuovo 40 6" xfId="6829" xr:uid="{00000000-0005-0000-0000-000083750000}"/>
    <cellStyle name="Nuovo 40 6 2" xfId="12519" xr:uid="{00000000-0005-0000-0000-000084750000}"/>
    <cellStyle name="Nuovo 40 7" xfId="6804" xr:uid="{00000000-0005-0000-0000-000085750000}"/>
    <cellStyle name="Nuovo 41" xfId="551" xr:uid="{00000000-0005-0000-0000-000086750000}"/>
    <cellStyle name="Nuovo 41 2" xfId="552" xr:uid="{00000000-0005-0000-0000-000087750000}"/>
    <cellStyle name="Nuovo 41 2 2" xfId="6832" xr:uid="{00000000-0005-0000-0000-000088750000}"/>
    <cellStyle name="Nuovo 41 2 3" xfId="6833" xr:uid="{00000000-0005-0000-0000-000089750000}"/>
    <cellStyle name="Nuovo 41 2 4" xfId="6834" xr:uid="{00000000-0005-0000-0000-00008A750000}"/>
    <cellStyle name="Nuovo 41 2 5" xfId="6831" xr:uid="{00000000-0005-0000-0000-00008B750000}"/>
    <cellStyle name="Nuovo 41 3" xfId="6835" xr:uid="{00000000-0005-0000-0000-00008C750000}"/>
    <cellStyle name="Nuovo 41 3 2" xfId="6836" xr:uid="{00000000-0005-0000-0000-00008D750000}"/>
    <cellStyle name="Nuovo 41 3 2 2" xfId="6837" xr:uid="{00000000-0005-0000-0000-00008E750000}"/>
    <cellStyle name="Nuovo 41 3 2 3" xfId="6838" xr:uid="{00000000-0005-0000-0000-00008F750000}"/>
    <cellStyle name="Nuovo 41 3 3" xfId="6839" xr:uid="{00000000-0005-0000-0000-000090750000}"/>
    <cellStyle name="Nuovo 41 3 3 2" xfId="6840" xr:uid="{00000000-0005-0000-0000-000091750000}"/>
    <cellStyle name="Nuovo 41 3 3 3" xfId="6841" xr:uid="{00000000-0005-0000-0000-000092750000}"/>
    <cellStyle name="Nuovo 41 3 4" xfId="6842" xr:uid="{00000000-0005-0000-0000-000093750000}"/>
    <cellStyle name="Nuovo 41 3 5" xfId="6843" xr:uid="{00000000-0005-0000-0000-000094750000}"/>
    <cellStyle name="Nuovo 41 3 6" xfId="6844" xr:uid="{00000000-0005-0000-0000-000095750000}"/>
    <cellStyle name="Nuovo 41 4" xfId="6845" xr:uid="{00000000-0005-0000-0000-000096750000}"/>
    <cellStyle name="Nuovo 41 4 2" xfId="6846" xr:uid="{00000000-0005-0000-0000-000097750000}"/>
    <cellStyle name="Nuovo 41 4 2 2" xfId="6847" xr:uid="{00000000-0005-0000-0000-000098750000}"/>
    <cellStyle name="Nuovo 41 4 2 3" xfId="6848" xr:uid="{00000000-0005-0000-0000-000099750000}"/>
    <cellStyle name="Nuovo 41 4 3" xfId="6849" xr:uid="{00000000-0005-0000-0000-00009A750000}"/>
    <cellStyle name="Nuovo 41 4 4" xfId="6850" xr:uid="{00000000-0005-0000-0000-00009B750000}"/>
    <cellStyle name="Nuovo 41 4 5" xfId="6851" xr:uid="{00000000-0005-0000-0000-00009C750000}"/>
    <cellStyle name="Nuovo 41 5" xfId="6852" xr:uid="{00000000-0005-0000-0000-00009D750000}"/>
    <cellStyle name="Nuovo 41 5 2" xfId="6853" xr:uid="{00000000-0005-0000-0000-00009E750000}"/>
    <cellStyle name="Nuovo 41 5 3" xfId="6854" xr:uid="{00000000-0005-0000-0000-00009F750000}"/>
    <cellStyle name="Nuovo 41 6" xfId="6855" xr:uid="{00000000-0005-0000-0000-0000A0750000}"/>
    <cellStyle name="Nuovo 41 6 2" xfId="12520" xr:uid="{00000000-0005-0000-0000-0000A1750000}"/>
    <cellStyle name="Nuovo 41 7" xfId="6830" xr:uid="{00000000-0005-0000-0000-0000A2750000}"/>
    <cellStyle name="Nuovo 42" xfId="553" xr:uid="{00000000-0005-0000-0000-0000A3750000}"/>
    <cellStyle name="Nuovo 42 2" xfId="554" xr:uid="{00000000-0005-0000-0000-0000A4750000}"/>
    <cellStyle name="Nuovo 42 2 2" xfId="6858" xr:uid="{00000000-0005-0000-0000-0000A5750000}"/>
    <cellStyle name="Nuovo 42 2 3" xfId="6859" xr:uid="{00000000-0005-0000-0000-0000A6750000}"/>
    <cellStyle name="Nuovo 42 2 4" xfId="6860" xr:uid="{00000000-0005-0000-0000-0000A7750000}"/>
    <cellStyle name="Nuovo 42 2 5" xfId="6857" xr:uid="{00000000-0005-0000-0000-0000A8750000}"/>
    <cellStyle name="Nuovo 42 3" xfId="6861" xr:uid="{00000000-0005-0000-0000-0000A9750000}"/>
    <cellStyle name="Nuovo 42 3 2" xfId="6862" xr:uid="{00000000-0005-0000-0000-0000AA750000}"/>
    <cellStyle name="Nuovo 42 3 2 2" xfId="6863" xr:uid="{00000000-0005-0000-0000-0000AB750000}"/>
    <cellStyle name="Nuovo 42 3 2 3" xfId="6864" xr:uid="{00000000-0005-0000-0000-0000AC750000}"/>
    <cellStyle name="Nuovo 42 3 3" xfId="6865" xr:uid="{00000000-0005-0000-0000-0000AD750000}"/>
    <cellStyle name="Nuovo 42 3 3 2" xfId="6866" xr:uid="{00000000-0005-0000-0000-0000AE750000}"/>
    <cellStyle name="Nuovo 42 3 3 3" xfId="6867" xr:uid="{00000000-0005-0000-0000-0000AF750000}"/>
    <cellStyle name="Nuovo 42 3 4" xfId="6868" xr:uid="{00000000-0005-0000-0000-0000B0750000}"/>
    <cellStyle name="Nuovo 42 3 5" xfId="6869" xr:uid="{00000000-0005-0000-0000-0000B1750000}"/>
    <cellStyle name="Nuovo 42 3 6" xfId="6870" xr:uid="{00000000-0005-0000-0000-0000B2750000}"/>
    <cellStyle name="Nuovo 42 4" xfId="6871" xr:uid="{00000000-0005-0000-0000-0000B3750000}"/>
    <cellStyle name="Nuovo 42 4 2" xfId="6872" xr:uid="{00000000-0005-0000-0000-0000B4750000}"/>
    <cellStyle name="Nuovo 42 4 2 2" xfId="6873" xr:uid="{00000000-0005-0000-0000-0000B5750000}"/>
    <cellStyle name="Nuovo 42 4 2 3" xfId="6874" xr:uid="{00000000-0005-0000-0000-0000B6750000}"/>
    <cellStyle name="Nuovo 42 4 3" xfId="6875" xr:uid="{00000000-0005-0000-0000-0000B7750000}"/>
    <cellStyle name="Nuovo 42 4 4" xfId="6876" xr:uid="{00000000-0005-0000-0000-0000B8750000}"/>
    <cellStyle name="Nuovo 42 4 5" xfId="6877" xr:uid="{00000000-0005-0000-0000-0000B9750000}"/>
    <cellStyle name="Nuovo 42 5" xfId="6878" xr:uid="{00000000-0005-0000-0000-0000BA750000}"/>
    <cellStyle name="Nuovo 42 5 2" xfId="6879" xr:uid="{00000000-0005-0000-0000-0000BB750000}"/>
    <cellStyle name="Nuovo 42 5 3" xfId="6880" xr:uid="{00000000-0005-0000-0000-0000BC750000}"/>
    <cellStyle name="Nuovo 42 6" xfId="6881" xr:uid="{00000000-0005-0000-0000-0000BD750000}"/>
    <cellStyle name="Nuovo 42 6 2" xfId="12521" xr:uid="{00000000-0005-0000-0000-0000BE750000}"/>
    <cellStyle name="Nuovo 42 7" xfId="6856" xr:uid="{00000000-0005-0000-0000-0000BF750000}"/>
    <cellStyle name="Nuovo 43" xfId="555" xr:uid="{00000000-0005-0000-0000-0000C0750000}"/>
    <cellStyle name="Nuovo 43 2" xfId="556" xr:uid="{00000000-0005-0000-0000-0000C1750000}"/>
    <cellStyle name="Nuovo 43 2 2" xfId="6884" xr:uid="{00000000-0005-0000-0000-0000C2750000}"/>
    <cellStyle name="Nuovo 43 2 3" xfId="6885" xr:uid="{00000000-0005-0000-0000-0000C3750000}"/>
    <cellStyle name="Nuovo 43 2 4" xfId="6886" xr:uid="{00000000-0005-0000-0000-0000C4750000}"/>
    <cellStyle name="Nuovo 43 2 5" xfId="6883" xr:uid="{00000000-0005-0000-0000-0000C5750000}"/>
    <cellStyle name="Nuovo 43 3" xfId="6887" xr:uid="{00000000-0005-0000-0000-0000C6750000}"/>
    <cellStyle name="Nuovo 43 3 2" xfId="6888" xr:uid="{00000000-0005-0000-0000-0000C7750000}"/>
    <cellStyle name="Nuovo 43 3 2 2" xfId="6889" xr:uid="{00000000-0005-0000-0000-0000C8750000}"/>
    <cellStyle name="Nuovo 43 3 2 3" xfId="6890" xr:uid="{00000000-0005-0000-0000-0000C9750000}"/>
    <cellStyle name="Nuovo 43 3 3" xfId="6891" xr:uid="{00000000-0005-0000-0000-0000CA750000}"/>
    <cellStyle name="Nuovo 43 3 3 2" xfId="6892" xr:uid="{00000000-0005-0000-0000-0000CB750000}"/>
    <cellStyle name="Nuovo 43 3 3 3" xfId="6893" xr:uid="{00000000-0005-0000-0000-0000CC750000}"/>
    <cellStyle name="Nuovo 43 3 4" xfId="6894" xr:uid="{00000000-0005-0000-0000-0000CD750000}"/>
    <cellStyle name="Nuovo 43 3 5" xfId="6895" xr:uid="{00000000-0005-0000-0000-0000CE750000}"/>
    <cellStyle name="Nuovo 43 3 6" xfId="6896" xr:uid="{00000000-0005-0000-0000-0000CF750000}"/>
    <cellStyle name="Nuovo 43 4" xfId="6897" xr:uid="{00000000-0005-0000-0000-0000D0750000}"/>
    <cellStyle name="Nuovo 43 4 2" xfId="6898" xr:uid="{00000000-0005-0000-0000-0000D1750000}"/>
    <cellStyle name="Nuovo 43 4 2 2" xfId="6899" xr:uid="{00000000-0005-0000-0000-0000D2750000}"/>
    <cellStyle name="Nuovo 43 4 2 3" xfId="6900" xr:uid="{00000000-0005-0000-0000-0000D3750000}"/>
    <cellStyle name="Nuovo 43 4 3" xfId="6901" xr:uid="{00000000-0005-0000-0000-0000D4750000}"/>
    <cellStyle name="Nuovo 43 4 4" xfId="6902" xr:uid="{00000000-0005-0000-0000-0000D5750000}"/>
    <cellStyle name="Nuovo 43 4 5" xfId="6903" xr:uid="{00000000-0005-0000-0000-0000D6750000}"/>
    <cellStyle name="Nuovo 43 5" xfId="6904" xr:uid="{00000000-0005-0000-0000-0000D7750000}"/>
    <cellStyle name="Nuovo 43 5 2" xfId="6905" xr:uid="{00000000-0005-0000-0000-0000D8750000}"/>
    <cellStyle name="Nuovo 43 5 3" xfId="6906" xr:uid="{00000000-0005-0000-0000-0000D9750000}"/>
    <cellStyle name="Nuovo 43 6" xfId="6907" xr:uid="{00000000-0005-0000-0000-0000DA750000}"/>
    <cellStyle name="Nuovo 43 6 2" xfId="12522" xr:uid="{00000000-0005-0000-0000-0000DB750000}"/>
    <cellStyle name="Nuovo 43 7" xfId="6882" xr:uid="{00000000-0005-0000-0000-0000DC750000}"/>
    <cellStyle name="Nuovo 44" xfId="557" xr:uid="{00000000-0005-0000-0000-0000DD750000}"/>
    <cellStyle name="Nuovo 44 2" xfId="558" xr:uid="{00000000-0005-0000-0000-0000DE750000}"/>
    <cellStyle name="Nuovo 44 2 2" xfId="6910" xr:uid="{00000000-0005-0000-0000-0000DF750000}"/>
    <cellStyle name="Nuovo 44 2 3" xfId="6911" xr:uid="{00000000-0005-0000-0000-0000E0750000}"/>
    <cellStyle name="Nuovo 44 2 4" xfId="6912" xr:uid="{00000000-0005-0000-0000-0000E1750000}"/>
    <cellStyle name="Nuovo 44 2 5" xfId="6909" xr:uid="{00000000-0005-0000-0000-0000E2750000}"/>
    <cellStyle name="Nuovo 44 3" xfId="6913" xr:uid="{00000000-0005-0000-0000-0000E3750000}"/>
    <cellStyle name="Nuovo 44 3 2" xfId="6914" xr:uid="{00000000-0005-0000-0000-0000E4750000}"/>
    <cellStyle name="Nuovo 44 3 2 2" xfId="6915" xr:uid="{00000000-0005-0000-0000-0000E5750000}"/>
    <cellStyle name="Nuovo 44 3 2 3" xfId="6916" xr:uid="{00000000-0005-0000-0000-0000E6750000}"/>
    <cellStyle name="Nuovo 44 3 3" xfId="6917" xr:uid="{00000000-0005-0000-0000-0000E7750000}"/>
    <cellStyle name="Nuovo 44 3 3 2" xfId="6918" xr:uid="{00000000-0005-0000-0000-0000E8750000}"/>
    <cellStyle name="Nuovo 44 3 3 3" xfId="6919" xr:uid="{00000000-0005-0000-0000-0000E9750000}"/>
    <cellStyle name="Nuovo 44 3 4" xfId="6920" xr:uid="{00000000-0005-0000-0000-0000EA750000}"/>
    <cellStyle name="Nuovo 44 3 5" xfId="6921" xr:uid="{00000000-0005-0000-0000-0000EB750000}"/>
    <cellStyle name="Nuovo 44 3 6" xfId="6922" xr:uid="{00000000-0005-0000-0000-0000EC750000}"/>
    <cellStyle name="Nuovo 44 4" xfId="6923" xr:uid="{00000000-0005-0000-0000-0000ED750000}"/>
    <cellStyle name="Nuovo 44 4 2" xfId="6924" xr:uid="{00000000-0005-0000-0000-0000EE750000}"/>
    <cellStyle name="Nuovo 44 4 2 2" xfId="6925" xr:uid="{00000000-0005-0000-0000-0000EF750000}"/>
    <cellStyle name="Nuovo 44 4 2 3" xfId="6926" xr:uid="{00000000-0005-0000-0000-0000F0750000}"/>
    <cellStyle name="Nuovo 44 4 3" xfId="6927" xr:uid="{00000000-0005-0000-0000-0000F1750000}"/>
    <cellStyle name="Nuovo 44 4 4" xfId="6928" xr:uid="{00000000-0005-0000-0000-0000F2750000}"/>
    <cellStyle name="Nuovo 44 4 5" xfId="6929" xr:uid="{00000000-0005-0000-0000-0000F3750000}"/>
    <cellStyle name="Nuovo 44 5" xfId="6930" xr:uid="{00000000-0005-0000-0000-0000F4750000}"/>
    <cellStyle name="Nuovo 44 5 2" xfId="6931" xr:uid="{00000000-0005-0000-0000-0000F5750000}"/>
    <cellStyle name="Nuovo 44 5 3" xfId="6932" xr:uid="{00000000-0005-0000-0000-0000F6750000}"/>
    <cellStyle name="Nuovo 44 6" xfId="6933" xr:uid="{00000000-0005-0000-0000-0000F7750000}"/>
    <cellStyle name="Nuovo 44 6 2" xfId="12523" xr:uid="{00000000-0005-0000-0000-0000F8750000}"/>
    <cellStyle name="Nuovo 44 7" xfId="6908" xr:uid="{00000000-0005-0000-0000-0000F9750000}"/>
    <cellStyle name="Nuovo 45" xfId="559" xr:uid="{00000000-0005-0000-0000-0000FA750000}"/>
    <cellStyle name="Nuovo 45 2" xfId="6935" xr:uid="{00000000-0005-0000-0000-0000FB750000}"/>
    <cellStyle name="Nuovo 45 3" xfId="6936" xr:uid="{00000000-0005-0000-0000-0000FC750000}"/>
    <cellStyle name="Nuovo 45 4" xfId="6937" xr:uid="{00000000-0005-0000-0000-0000FD750000}"/>
    <cellStyle name="Nuovo 45 5" xfId="6934" xr:uid="{00000000-0005-0000-0000-0000FE750000}"/>
    <cellStyle name="Nuovo 46" xfId="6938" xr:uid="{00000000-0005-0000-0000-0000FF750000}"/>
    <cellStyle name="Nuovo 46 2" xfId="6939" xr:uid="{00000000-0005-0000-0000-000000760000}"/>
    <cellStyle name="Nuovo 46 2 2" xfId="6940" xr:uid="{00000000-0005-0000-0000-000001760000}"/>
    <cellStyle name="Nuovo 46 2 3" xfId="6941" xr:uid="{00000000-0005-0000-0000-000002760000}"/>
    <cellStyle name="Nuovo 46 3" xfId="6942" xr:uid="{00000000-0005-0000-0000-000003760000}"/>
    <cellStyle name="Nuovo 46 3 2" xfId="6943" xr:uid="{00000000-0005-0000-0000-000004760000}"/>
    <cellStyle name="Nuovo 46 3 3" xfId="6944" xr:uid="{00000000-0005-0000-0000-000005760000}"/>
    <cellStyle name="Nuovo 46 4" xfId="6945" xr:uid="{00000000-0005-0000-0000-000006760000}"/>
    <cellStyle name="Nuovo 46 5" xfId="6946" xr:uid="{00000000-0005-0000-0000-000007760000}"/>
    <cellStyle name="Nuovo 46 6" xfId="6947" xr:uid="{00000000-0005-0000-0000-000008760000}"/>
    <cellStyle name="Nuovo 47" xfId="6948" xr:uid="{00000000-0005-0000-0000-000009760000}"/>
    <cellStyle name="Nuovo 47 2" xfId="6949" xr:uid="{00000000-0005-0000-0000-00000A760000}"/>
    <cellStyle name="Nuovo 47 2 2" xfId="6950" xr:uid="{00000000-0005-0000-0000-00000B760000}"/>
    <cellStyle name="Nuovo 47 2 3" xfId="6951" xr:uid="{00000000-0005-0000-0000-00000C760000}"/>
    <cellStyle name="Nuovo 47 3" xfId="6952" xr:uid="{00000000-0005-0000-0000-00000D760000}"/>
    <cellStyle name="Nuovo 47 4" xfId="6953" xr:uid="{00000000-0005-0000-0000-00000E760000}"/>
    <cellStyle name="Nuovo 47 5" xfId="6954" xr:uid="{00000000-0005-0000-0000-00000F760000}"/>
    <cellStyle name="Nuovo 48" xfId="6955" xr:uid="{00000000-0005-0000-0000-000010760000}"/>
    <cellStyle name="Nuovo 48 2" xfId="6956" xr:uid="{00000000-0005-0000-0000-000011760000}"/>
    <cellStyle name="Nuovo 48 3" xfId="6957" xr:uid="{00000000-0005-0000-0000-000012760000}"/>
    <cellStyle name="Nuovo 49" xfId="12524" xr:uid="{00000000-0005-0000-0000-000013760000}"/>
    <cellStyle name="Nuovo 49 2" xfId="12525" xr:uid="{00000000-0005-0000-0000-000014760000}"/>
    <cellStyle name="Nuovo 5" xfId="560" xr:uid="{00000000-0005-0000-0000-000015760000}"/>
    <cellStyle name="Nuovo 5 2" xfId="561" xr:uid="{00000000-0005-0000-0000-000016760000}"/>
    <cellStyle name="Nuovo 5 2 2" xfId="6960" xr:uid="{00000000-0005-0000-0000-000017760000}"/>
    <cellStyle name="Nuovo 5 2 3" xfId="6961" xr:uid="{00000000-0005-0000-0000-000018760000}"/>
    <cellStyle name="Nuovo 5 2 4" xfId="6962" xr:uid="{00000000-0005-0000-0000-000019760000}"/>
    <cellStyle name="Nuovo 5 2 5" xfId="6959" xr:uid="{00000000-0005-0000-0000-00001A760000}"/>
    <cellStyle name="Nuovo 5 3" xfId="6963" xr:uid="{00000000-0005-0000-0000-00001B760000}"/>
    <cellStyle name="Nuovo 5 3 2" xfId="6964" xr:uid="{00000000-0005-0000-0000-00001C760000}"/>
    <cellStyle name="Nuovo 5 3 2 2" xfId="6965" xr:uid="{00000000-0005-0000-0000-00001D760000}"/>
    <cellStyle name="Nuovo 5 3 2 3" xfId="6966" xr:uid="{00000000-0005-0000-0000-00001E760000}"/>
    <cellStyle name="Nuovo 5 3 3" xfId="6967" xr:uid="{00000000-0005-0000-0000-00001F760000}"/>
    <cellStyle name="Nuovo 5 3 3 2" xfId="6968" xr:uid="{00000000-0005-0000-0000-000020760000}"/>
    <cellStyle name="Nuovo 5 3 3 3" xfId="6969" xr:uid="{00000000-0005-0000-0000-000021760000}"/>
    <cellStyle name="Nuovo 5 3 4" xfId="6970" xr:uid="{00000000-0005-0000-0000-000022760000}"/>
    <cellStyle name="Nuovo 5 3 5" xfId="6971" xr:uid="{00000000-0005-0000-0000-000023760000}"/>
    <cellStyle name="Nuovo 5 3 6" xfId="6972" xr:uid="{00000000-0005-0000-0000-000024760000}"/>
    <cellStyle name="Nuovo 5 4" xfId="6973" xr:uid="{00000000-0005-0000-0000-000025760000}"/>
    <cellStyle name="Nuovo 5 4 2" xfId="6974" xr:uid="{00000000-0005-0000-0000-000026760000}"/>
    <cellStyle name="Nuovo 5 4 2 2" xfId="6975" xr:uid="{00000000-0005-0000-0000-000027760000}"/>
    <cellStyle name="Nuovo 5 4 2 3" xfId="6976" xr:uid="{00000000-0005-0000-0000-000028760000}"/>
    <cellStyle name="Nuovo 5 4 3" xfId="6977" xr:uid="{00000000-0005-0000-0000-000029760000}"/>
    <cellStyle name="Nuovo 5 4 4" xfId="6978" xr:uid="{00000000-0005-0000-0000-00002A760000}"/>
    <cellStyle name="Nuovo 5 4 5" xfId="6979" xr:uid="{00000000-0005-0000-0000-00002B760000}"/>
    <cellStyle name="Nuovo 5 5" xfId="6980" xr:uid="{00000000-0005-0000-0000-00002C760000}"/>
    <cellStyle name="Nuovo 5 5 2" xfId="6981" xr:uid="{00000000-0005-0000-0000-00002D760000}"/>
    <cellStyle name="Nuovo 5 5 3" xfId="6982" xr:uid="{00000000-0005-0000-0000-00002E760000}"/>
    <cellStyle name="Nuovo 5 6" xfId="6983" xr:uid="{00000000-0005-0000-0000-00002F760000}"/>
    <cellStyle name="Nuovo 5 6 2" xfId="12526" xr:uid="{00000000-0005-0000-0000-000030760000}"/>
    <cellStyle name="Nuovo 5 7" xfId="6958" xr:uid="{00000000-0005-0000-0000-000031760000}"/>
    <cellStyle name="Nuovo 50" xfId="6154" xr:uid="{00000000-0005-0000-0000-000032760000}"/>
    <cellStyle name="Nuovo 6" xfId="562" xr:uid="{00000000-0005-0000-0000-000033760000}"/>
    <cellStyle name="Nuovo 6 2" xfId="563" xr:uid="{00000000-0005-0000-0000-000034760000}"/>
    <cellStyle name="Nuovo 6 2 2" xfId="6986" xr:uid="{00000000-0005-0000-0000-000035760000}"/>
    <cellStyle name="Nuovo 6 2 3" xfId="6987" xr:uid="{00000000-0005-0000-0000-000036760000}"/>
    <cellStyle name="Nuovo 6 2 4" xfId="6988" xr:uid="{00000000-0005-0000-0000-000037760000}"/>
    <cellStyle name="Nuovo 6 2 5" xfId="6985" xr:uid="{00000000-0005-0000-0000-000038760000}"/>
    <cellStyle name="Nuovo 6 3" xfId="6989" xr:uid="{00000000-0005-0000-0000-000039760000}"/>
    <cellStyle name="Nuovo 6 3 2" xfId="6990" xr:uid="{00000000-0005-0000-0000-00003A760000}"/>
    <cellStyle name="Nuovo 6 3 2 2" xfId="6991" xr:uid="{00000000-0005-0000-0000-00003B760000}"/>
    <cellStyle name="Nuovo 6 3 2 3" xfId="6992" xr:uid="{00000000-0005-0000-0000-00003C760000}"/>
    <cellStyle name="Nuovo 6 3 3" xfId="6993" xr:uid="{00000000-0005-0000-0000-00003D760000}"/>
    <cellStyle name="Nuovo 6 3 3 2" xfId="6994" xr:uid="{00000000-0005-0000-0000-00003E760000}"/>
    <cellStyle name="Nuovo 6 3 3 3" xfId="6995" xr:uid="{00000000-0005-0000-0000-00003F760000}"/>
    <cellStyle name="Nuovo 6 3 4" xfId="6996" xr:uid="{00000000-0005-0000-0000-000040760000}"/>
    <cellStyle name="Nuovo 6 3 5" xfId="6997" xr:uid="{00000000-0005-0000-0000-000041760000}"/>
    <cellStyle name="Nuovo 6 3 6" xfId="6998" xr:uid="{00000000-0005-0000-0000-000042760000}"/>
    <cellStyle name="Nuovo 6 4" xfId="6999" xr:uid="{00000000-0005-0000-0000-000043760000}"/>
    <cellStyle name="Nuovo 6 4 2" xfId="7000" xr:uid="{00000000-0005-0000-0000-000044760000}"/>
    <cellStyle name="Nuovo 6 4 2 2" xfId="7001" xr:uid="{00000000-0005-0000-0000-000045760000}"/>
    <cellStyle name="Nuovo 6 4 2 3" xfId="7002" xr:uid="{00000000-0005-0000-0000-000046760000}"/>
    <cellStyle name="Nuovo 6 4 3" xfId="7003" xr:uid="{00000000-0005-0000-0000-000047760000}"/>
    <cellStyle name="Nuovo 6 4 4" xfId="7004" xr:uid="{00000000-0005-0000-0000-000048760000}"/>
    <cellStyle name="Nuovo 6 4 5" xfId="7005" xr:uid="{00000000-0005-0000-0000-000049760000}"/>
    <cellStyle name="Nuovo 6 5" xfId="7006" xr:uid="{00000000-0005-0000-0000-00004A760000}"/>
    <cellStyle name="Nuovo 6 5 2" xfId="7007" xr:uid="{00000000-0005-0000-0000-00004B760000}"/>
    <cellStyle name="Nuovo 6 5 3" xfId="7008" xr:uid="{00000000-0005-0000-0000-00004C760000}"/>
    <cellStyle name="Nuovo 6 6" xfId="7009" xr:uid="{00000000-0005-0000-0000-00004D760000}"/>
    <cellStyle name="Nuovo 6 6 2" xfId="12527" xr:uid="{00000000-0005-0000-0000-00004E760000}"/>
    <cellStyle name="Nuovo 6 7" xfId="6984" xr:uid="{00000000-0005-0000-0000-00004F760000}"/>
    <cellStyle name="Nuovo 7" xfId="564" xr:uid="{00000000-0005-0000-0000-000050760000}"/>
    <cellStyle name="Nuovo 7 2" xfId="565" xr:uid="{00000000-0005-0000-0000-000051760000}"/>
    <cellStyle name="Nuovo 7 2 2" xfId="7012" xr:uid="{00000000-0005-0000-0000-000052760000}"/>
    <cellStyle name="Nuovo 7 2 3" xfId="7013" xr:uid="{00000000-0005-0000-0000-000053760000}"/>
    <cellStyle name="Nuovo 7 2 4" xfId="7014" xr:uid="{00000000-0005-0000-0000-000054760000}"/>
    <cellStyle name="Nuovo 7 2 5" xfId="7011" xr:uid="{00000000-0005-0000-0000-000055760000}"/>
    <cellStyle name="Nuovo 7 3" xfId="7015" xr:uid="{00000000-0005-0000-0000-000056760000}"/>
    <cellStyle name="Nuovo 7 3 2" xfId="7016" xr:uid="{00000000-0005-0000-0000-000057760000}"/>
    <cellStyle name="Nuovo 7 3 2 2" xfId="7017" xr:uid="{00000000-0005-0000-0000-000058760000}"/>
    <cellStyle name="Nuovo 7 3 2 3" xfId="7018" xr:uid="{00000000-0005-0000-0000-000059760000}"/>
    <cellStyle name="Nuovo 7 3 3" xfId="7019" xr:uid="{00000000-0005-0000-0000-00005A760000}"/>
    <cellStyle name="Nuovo 7 3 3 2" xfId="7020" xr:uid="{00000000-0005-0000-0000-00005B760000}"/>
    <cellStyle name="Nuovo 7 3 3 3" xfId="7021" xr:uid="{00000000-0005-0000-0000-00005C760000}"/>
    <cellStyle name="Nuovo 7 3 4" xfId="7022" xr:uid="{00000000-0005-0000-0000-00005D760000}"/>
    <cellStyle name="Nuovo 7 3 5" xfId="7023" xr:uid="{00000000-0005-0000-0000-00005E760000}"/>
    <cellStyle name="Nuovo 7 3 6" xfId="7024" xr:uid="{00000000-0005-0000-0000-00005F760000}"/>
    <cellStyle name="Nuovo 7 4" xfId="7025" xr:uid="{00000000-0005-0000-0000-000060760000}"/>
    <cellStyle name="Nuovo 7 4 2" xfId="7026" xr:uid="{00000000-0005-0000-0000-000061760000}"/>
    <cellStyle name="Nuovo 7 4 2 2" xfId="7027" xr:uid="{00000000-0005-0000-0000-000062760000}"/>
    <cellStyle name="Nuovo 7 4 2 3" xfId="7028" xr:uid="{00000000-0005-0000-0000-000063760000}"/>
    <cellStyle name="Nuovo 7 4 3" xfId="7029" xr:uid="{00000000-0005-0000-0000-000064760000}"/>
    <cellStyle name="Nuovo 7 4 4" xfId="7030" xr:uid="{00000000-0005-0000-0000-000065760000}"/>
    <cellStyle name="Nuovo 7 4 5" xfId="7031" xr:uid="{00000000-0005-0000-0000-000066760000}"/>
    <cellStyle name="Nuovo 7 5" xfId="7032" xr:uid="{00000000-0005-0000-0000-000067760000}"/>
    <cellStyle name="Nuovo 7 5 2" xfId="7033" xr:uid="{00000000-0005-0000-0000-000068760000}"/>
    <cellStyle name="Nuovo 7 5 3" xfId="7034" xr:uid="{00000000-0005-0000-0000-000069760000}"/>
    <cellStyle name="Nuovo 7 6" xfId="7035" xr:uid="{00000000-0005-0000-0000-00006A760000}"/>
    <cellStyle name="Nuovo 7 6 2" xfId="12528" xr:uid="{00000000-0005-0000-0000-00006B760000}"/>
    <cellStyle name="Nuovo 7 7" xfId="7010" xr:uid="{00000000-0005-0000-0000-00006C760000}"/>
    <cellStyle name="Nuovo 8" xfId="566" xr:uid="{00000000-0005-0000-0000-00006D760000}"/>
    <cellStyle name="Nuovo 8 2" xfId="567" xr:uid="{00000000-0005-0000-0000-00006E760000}"/>
    <cellStyle name="Nuovo 8 2 2" xfId="7038" xr:uid="{00000000-0005-0000-0000-00006F760000}"/>
    <cellStyle name="Nuovo 8 2 3" xfId="7039" xr:uid="{00000000-0005-0000-0000-000070760000}"/>
    <cellStyle name="Nuovo 8 2 4" xfId="7040" xr:uid="{00000000-0005-0000-0000-000071760000}"/>
    <cellStyle name="Nuovo 8 2 5" xfId="7037" xr:uid="{00000000-0005-0000-0000-000072760000}"/>
    <cellStyle name="Nuovo 8 3" xfId="7041" xr:uid="{00000000-0005-0000-0000-000073760000}"/>
    <cellStyle name="Nuovo 8 3 2" xfId="7042" xr:uid="{00000000-0005-0000-0000-000074760000}"/>
    <cellStyle name="Nuovo 8 3 2 2" xfId="7043" xr:uid="{00000000-0005-0000-0000-000075760000}"/>
    <cellStyle name="Nuovo 8 3 2 3" xfId="7044" xr:uid="{00000000-0005-0000-0000-000076760000}"/>
    <cellStyle name="Nuovo 8 3 3" xfId="7045" xr:uid="{00000000-0005-0000-0000-000077760000}"/>
    <cellStyle name="Nuovo 8 3 3 2" xfId="7046" xr:uid="{00000000-0005-0000-0000-000078760000}"/>
    <cellStyle name="Nuovo 8 3 3 3" xfId="7047" xr:uid="{00000000-0005-0000-0000-000079760000}"/>
    <cellStyle name="Nuovo 8 3 4" xfId="7048" xr:uid="{00000000-0005-0000-0000-00007A760000}"/>
    <cellStyle name="Nuovo 8 3 5" xfId="7049" xr:uid="{00000000-0005-0000-0000-00007B760000}"/>
    <cellStyle name="Nuovo 8 3 6" xfId="7050" xr:uid="{00000000-0005-0000-0000-00007C760000}"/>
    <cellStyle name="Nuovo 8 4" xfId="7051" xr:uid="{00000000-0005-0000-0000-00007D760000}"/>
    <cellStyle name="Nuovo 8 4 2" xfId="7052" xr:uid="{00000000-0005-0000-0000-00007E760000}"/>
    <cellStyle name="Nuovo 8 4 2 2" xfId="7053" xr:uid="{00000000-0005-0000-0000-00007F760000}"/>
    <cellStyle name="Nuovo 8 4 2 3" xfId="7054" xr:uid="{00000000-0005-0000-0000-000080760000}"/>
    <cellStyle name="Nuovo 8 4 3" xfId="7055" xr:uid="{00000000-0005-0000-0000-000081760000}"/>
    <cellStyle name="Nuovo 8 4 4" xfId="7056" xr:uid="{00000000-0005-0000-0000-000082760000}"/>
    <cellStyle name="Nuovo 8 4 5" xfId="7057" xr:uid="{00000000-0005-0000-0000-000083760000}"/>
    <cellStyle name="Nuovo 8 5" xfId="7058" xr:uid="{00000000-0005-0000-0000-000084760000}"/>
    <cellStyle name="Nuovo 8 5 2" xfId="7059" xr:uid="{00000000-0005-0000-0000-000085760000}"/>
    <cellStyle name="Nuovo 8 5 3" xfId="7060" xr:uid="{00000000-0005-0000-0000-000086760000}"/>
    <cellStyle name="Nuovo 8 6" xfId="7061" xr:uid="{00000000-0005-0000-0000-000087760000}"/>
    <cellStyle name="Nuovo 8 6 2" xfId="12529" xr:uid="{00000000-0005-0000-0000-000088760000}"/>
    <cellStyle name="Nuovo 8 7" xfId="7036" xr:uid="{00000000-0005-0000-0000-000089760000}"/>
    <cellStyle name="Nuovo 9" xfId="568" xr:uid="{00000000-0005-0000-0000-00008A760000}"/>
    <cellStyle name="Nuovo 9 2" xfId="569" xr:uid="{00000000-0005-0000-0000-00008B760000}"/>
    <cellStyle name="Nuovo 9 2 2" xfId="7064" xr:uid="{00000000-0005-0000-0000-00008C760000}"/>
    <cellStyle name="Nuovo 9 2 3" xfId="7065" xr:uid="{00000000-0005-0000-0000-00008D760000}"/>
    <cellStyle name="Nuovo 9 2 4" xfId="7066" xr:uid="{00000000-0005-0000-0000-00008E760000}"/>
    <cellStyle name="Nuovo 9 2 5" xfId="7063" xr:uid="{00000000-0005-0000-0000-00008F760000}"/>
    <cellStyle name="Nuovo 9 3" xfId="7067" xr:uid="{00000000-0005-0000-0000-000090760000}"/>
    <cellStyle name="Nuovo 9 3 2" xfId="7068" xr:uid="{00000000-0005-0000-0000-000091760000}"/>
    <cellStyle name="Nuovo 9 3 2 2" xfId="7069" xr:uid="{00000000-0005-0000-0000-000092760000}"/>
    <cellStyle name="Nuovo 9 3 2 3" xfId="7070" xr:uid="{00000000-0005-0000-0000-000093760000}"/>
    <cellStyle name="Nuovo 9 3 3" xfId="7071" xr:uid="{00000000-0005-0000-0000-000094760000}"/>
    <cellStyle name="Nuovo 9 3 3 2" xfId="7072" xr:uid="{00000000-0005-0000-0000-000095760000}"/>
    <cellStyle name="Nuovo 9 3 3 3" xfId="7073" xr:uid="{00000000-0005-0000-0000-000096760000}"/>
    <cellStyle name="Nuovo 9 3 4" xfId="7074" xr:uid="{00000000-0005-0000-0000-000097760000}"/>
    <cellStyle name="Nuovo 9 3 5" xfId="7075" xr:uid="{00000000-0005-0000-0000-000098760000}"/>
    <cellStyle name="Nuovo 9 3 6" xfId="7076" xr:uid="{00000000-0005-0000-0000-000099760000}"/>
    <cellStyle name="Nuovo 9 4" xfId="7077" xr:uid="{00000000-0005-0000-0000-00009A760000}"/>
    <cellStyle name="Nuovo 9 4 2" xfId="7078" xr:uid="{00000000-0005-0000-0000-00009B760000}"/>
    <cellStyle name="Nuovo 9 4 2 2" xfId="7079" xr:uid="{00000000-0005-0000-0000-00009C760000}"/>
    <cellStyle name="Nuovo 9 4 2 3" xfId="7080" xr:uid="{00000000-0005-0000-0000-00009D760000}"/>
    <cellStyle name="Nuovo 9 4 3" xfId="7081" xr:uid="{00000000-0005-0000-0000-00009E760000}"/>
    <cellStyle name="Nuovo 9 4 4" xfId="7082" xr:uid="{00000000-0005-0000-0000-00009F760000}"/>
    <cellStyle name="Nuovo 9 4 5" xfId="7083" xr:uid="{00000000-0005-0000-0000-0000A0760000}"/>
    <cellStyle name="Nuovo 9 5" xfId="7084" xr:uid="{00000000-0005-0000-0000-0000A1760000}"/>
    <cellStyle name="Nuovo 9 5 2" xfId="7085" xr:uid="{00000000-0005-0000-0000-0000A2760000}"/>
    <cellStyle name="Nuovo 9 5 3" xfId="7086" xr:uid="{00000000-0005-0000-0000-0000A3760000}"/>
    <cellStyle name="Nuovo 9 6" xfId="7087" xr:uid="{00000000-0005-0000-0000-0000A4760000}"/>
    <cellStyle name="Nuovo 9 6 2" xfId="12530" xr:uid="{00000000-0005-0000-0000-0000A5760000}"/>
    <cellStyle name="Nuovo 9 7" xfId="7062" xr:uid="{00000000-0005-0000-0000-0000A6760000}"/>
    <cellStyle name="Output 2" xfId="570" xr:uid="{00000000-0005-0000-0000-0000A7760000}"/>
    <cellStyle name="Output 2 10" xfId="7088" xr:uid="{00000000-0005-0000-0000-0000A8760000}"/>
    <cellStyle name="Output 2 11" xfId="29795" xr:uid="{00000000-0005-0000-0000-0000A9760000}"/>
    <cellStyle name="Output 2 2" xfId="7089" xr:uid="{00000000-0005-0000-0000-0000AA760000}"/>
    <cellStyle name="Output 2 2 2" xfId="7090" xr:uid="{00000000-0005-0000-0000-0000AB760000}"/>
    <cellStyle name="Output 2 2 2 2" xfId="12692" xr:uid="{00000000-0005-0000-0000-0000AC760000}"/>
    <cellStyle name="Output 2 2 3" xfId="7091" xr:uid="{00000000-0005-0000-0000-0000AD760000}"/>
    <cellStyle name="Output 2 2 4" xfId="9664" xr:uid="{00000000-0005-0000-0000-0000AE760000}"/>
    <cellStyle name="Output 2 2 5" xfId="9665" xr:uid="{00000000-0005-0000-0000-0000AF760000}"/>
    <cellStyle name="Output 2 3" xfId="7092" xr:uid="{00000000-0005-0000-0000-0000B0760000}"/>
    <cellStyle name="Output 2 3 2" xfId="7093" xr:uid="{00000000-0005-0000-0000-0000B1760000}"/>
    <cellStyle name="Output 2 3 2 2" xfId="12693" xr:uid="{00000000-0005-0000-0000-0000B2760000}"/>
    <cellStyle name="Output 2 3 3" xfId="7094" xr:uid="{00000000-0005-0000-0000-0000B3760000}"/>
    <cellStyle name="Output 2 4" xfId="7095" xr:uid="{00000000-0005-0000-0000-0000B4760000}"/>
    <cellStyle name="Output 2 4 2" xfId="7096" xr:uid="{00000000-0005-0000-0000-0000B5760000}"/>
    <cellStyle name="Output 2 4 2 2" xfId="12694" xr:uid="{00000000-0005-0000-0000-0000B6760000}"/>
    <cellStyle name="Output 2 5" xfId="7097" xr:uid="{00000000-0005-0000-0000-0000B7760000}"/>
    <cellStyle name="Output 2 5 2" xfId="7098" xr:uid="{00000000-0005-0000-0000-0000B8760000}"/>
    <cellStyle name="Output 2 5 2 2" xfId="12695" xr:uid="{00000000-0005-0000-0000-0000B9760000}"/>
    <cellStyle name="Output 2 6" xfId="7099" xr:uid="{00000000-0005-0000-0000-0000BA760000}"/>
    <cellStyle name="Output 2 6 2" xfId="7100" xr:uid="{00000000-0005-0000-0000-0000BB760000}"/>
    <cellStyle name="Output 2 6 2 2" xfId="12696" xr:uid="{00000000-0005-0000-0000-0000BC760000}"/>
    <cellStyle name="Output 2 7" xfId="7101" xr:uid="{00000000-0005-0000-0000-0000BD760000}"/>
    <cellStyle name="Output 2 7 2" xfId="7102" xr:uid="{00000000-0005-0000-0000-0000BE760000}"/>
    <cellStyle name="Output 2 7 2 2" xfId="12697" xr:uid="{00000000-0005-0000-0000-0000BF760000}"/>
    <cellStyle name="Output 2 8" xfId="7103" xr:uid="{00000000-0005-0000-0000-0000C0760000}"/>
    <cellStyle name="Output 2 8 2" xfId="12698" xr:uid="{00000000-0005-0000-0000-0000C1760000}"/>
    <cellStyle name="Output 2 9" xfId="12699" xr:uid="{00000000-0005-0000-0000-0000C2760000}"/>
    <cellStyle name="Output 3" xfId="7104" xr:uid="{00000000-0005-0000-0000-0000C3760000}"/>
    <cellStyle name="Output 3 2" xfId="7105" xr:uid="{00000000-0005-0000-0000-0000C4760000}"/>
    <cellStyle name="Output 3 2 2" xfId="7106" xr:uid="{00000000-0005-0000-0000-0000C5760000}"/>
    <cellStyle name="Output 3 2 2 2" xfId="12700" xr:uid="{00000000-0005-0000-0000-0000C6760000}"/>
    <cellStyle name="Output 3 2 3" xfId="7107" xr:uid="{00000000-0005-0000-0000-0000C7760000}"/>
    <cellStyle name="Output 3 3" xfId="7108" xr:uid="{00000000-0005-0000-0000-0000C8760000}"/>
    <cellStyle name="Output 3 3 2" xfId="7109" xr:uid="{00000000-0005-0000-0000-0000C9760000}"/>
    <cellStyle name="Output 3 3 2 2" xfId="12701" xr:uid="{00000000-0005-0000-0000-0000CA760000}"/>
    <cellStyle name="Output 3 4" xfId="7110" xr:uid="{00000000-0005-0000-0000-0000CB760000}"/>
    <cellStyle name="Output 3 4 2" xfId="7111" xr:uid="{00000000-0005-0000-0000-0000CC760000}"/>
    <cellStyle name="Output 3 4 2 2" xfId="12702" xr:uid="{00000000-0005-0000-0000-0000CD760000}"/>
    <cellStyle name="Output 3 5" xfId="7112" xr:uid="{00000000-0005-0000-0000-0000CE760000}"/>
    <cellStyle name="Output 3 5 2" xfId="7113" xr:uid="{00000000-0005-0000-0000-0000CF760000}"/>
    <cellStyle name="Output 3 5 2 2" xfId="12703" xr:uid="{00000000-0005-0000-0000-0000D0760000}"/>
    <cellStyle name="Output 3 6" xfId="7114" xr:uid="{00000000-0005-0000-0000-0000D1760000}"/>
    <cellStyle name="Output 3 7" xfId="7115" xr:uid="{00000000-0005-0000-0000-0000D2760000}"/>
    <cellStyle name="Output 3 7 2" xfId="12704" xr:uid="{00000000-0005-0000-0000-0000D3760000}"/>
    <cellStyle name="Output 3 8" xfId="7116" xr:uid="{00000000-0005-0000-0000-0000D4760000}"/>
    <cellStyle name="Output 3 9" xfId="29796" xr:uid="{00000000-0005-0000-0000-0000D5760000}"/>
    <cellStyle name="Output 4" xfId="7117" xr:uid="{00000000-0005-0000-0000-0000D6760000}"/>
    <cellStyle name="Output 4 2" xfId="7118" xr:uid="{00000000-0005-0000-0000-0000D7760000}"/>
    <cellStyle name="Output 4 2 2" xfId="12705" xr:uid="{00000000-0005-0000-0000-0000D8760000}"/>
    <cellStyle name="Output 4 3" xfId="29797" xr:uid="{00000000-0005-0000-0000-0000D9760000}"/>
    <cellStyle name="Output 5" xfId="7119" xr:uid="{00000000-0005-0000-0000-0000DA760000}"/>
    <cellStyle name="Output 5 2" xfId="32887" xr:uid="{00000000-0005-0000-0000-0000DB760000}"/>
    <cellStyle name="Output 5 3" xfId="29798" xr:uid="{00000000-0005-0000-0000-0000DC760000}"/>
    <cellStyle name="Output 6" xfId="29887" xr:uid="{00000000-0005-0000-0000-0000DD760000}"/>
    <cellStyle name="Output 7" xfId="29794" xr:uid="{00000000-0005-0000-0000-0000DE760000}"/>
    <cellStyle name="Overskrift 1 2" xfId="7120" xr:uid="{00000000-0005-0000-0000-0000DF760000}"/>
    <cellStyle name="Overskrift 1 2 2" xfId="7121" xr:uid="{00000000-0005-0000-0000-0000E0760000}"/>
    <cellStyle name="Overskrift 1 2 3" xfId="29800" xr:uid="{00000000-0005-0000-0000-0000E1760000}"/>
    <cellStyle name="Overskrift 1 3" xfId="29801" xr:uid="{00000000-0005-0000-0000-0000E2760000}"/>
    <cellStyle name="Overskrift 1 4" xfId="29802" xr:uid="{00000000-0005-0000-0000-0000E3760000}"/>
    <cellStyle name="Overskrift 1 5" xfId="29803" xr:uid="{00000000-0005-0000-0000-0000E4760000}"/>
    <cellStyle name="Overskrift 1 5 2" xfId="32709" xr:uid="{00000000-0005-0000-0000-0000E5760000}"/>
    <cellStyle name="Overskrift 1 6" xfId="29879" xr:uid="{00000000-0005-0000-0000-0000E6760000}"/>
    <cellStyle name="Overskrift 1 7" xfId="29799" xr:uid="{00000000-0005-0000-0000-0000E7760000}"/>
    <cellStyle name="Overskrift 2 2" xfId="7122" xr:uid="{00000000-0005-0000-0000-0000E8760000}"/>
    <cellStyle name="Overskrift 2 2 2" xfId="7123" xr:uid="{00000000-0005-0000-0000-0000E9760000}"/>
    <cellStyle name="Overskrift 2 2 3" xfId="29805" xr:uid="{00000000-0005-0000-0000-0000EA760000}"/>
    <cellStyle name="Overskrift 2 3" xfId="29806" xr:uid="{00000000-0005-0000-0000-0000EB760000}"/>
    <cellStyle name="Overskrift 2 4" xfId="29807" xr:uid="{00000000-0005-0000-0000-0000EC760000}"/>
    <cellStyle name="Overskrift 2 5" xfId="29808" xr:uid="{00000000-0005-0000-0000-0000ED760000}"/>
    <cellStyle name="Overskrift 2 5 2" xfId="31216" xr:uid="{00000000-0005-0000-0000-0000EE760000}"/>
    <cellStyle name="Overskrift 2 6" xfId="29880" xr:uid="{00000000-0005-0000-0000-0000EF760000}"/>
    <cellStyle name="Overskrift 2 7" xfId="29804" xr:uid="{00000000-0005-0000-0000-0000F0760000}"/>
    <cellStyle name="Overskrift 3 2" xfId="7124" xr:uid="{00000000-0005-0000-0000-0000F1760000}"/>
    <cellStyle name="Overskrift 3 2 2" xfId="7125" xr:uid="{00000000-0005-0000-0000-0000F2760000}"/>
    <cellStyle name="Overskrift 3 2 3" xfId="29810" xr:uid="{00000000-0005-0000-0000-0000F3760000}"/>
    <cellStyle name="Overskrift 3 3" xfId="29811" xr:uid="{00000000-0005-0000-0000-0000F4760000}"/>
    <cellStyle name="Overskrift 3 4" xfId="29812" xr:uid="{00000000-0005-0000-0000-0000F5760000}"/>
    <cellStyle name="Overskrift 3 5" xfId="29813" xr:uid="{00000000-0005-0000-0000-0000F6760000}"/>
    <cellStyle name="Overskrift 3 5 2" xfId="31231" xr:uid="{00000000-0005-0000-0000-0000F7760000}"/>
    <cellStyle name="Overskrift 3 6" xfId="29881" xr:uid="{00000000-0005-0000-0000-0000F8760000}"/>
    <cellStyle name="Overskrift 3 7" xfId="29809" xr:uid="{00000000-0005-0000-0000-0000F9760000}"/>
    <cellStyle name="Overskrift 4 2" xfId="7126" xr:uid="{00000000-0005-0000-0000-0000FA760000}"/>
    <cellStyle name="Overskrift 4 2 2" xfId="7127" xr:uid="{00000000-0005-0000-0000-0000FB760000}"/>
    <cellStyle name="Overskrift 4 2 3" xfId="29815" xr:uid="{00000000-0005-0000-0000-0000FC760000}"/>
    <cellStyle name="Overskrift 4 3" xfId="29816" xr:uid="{00000000-0005-0000-0000-0000FD760000}"/>
    <cellStyle name="Overskrift 4 4" xfId="29817" xr:uid="{00000000-0005-0000-0000-0000FE760000}"/>
    <cellStyle name="Overskrift 4 5" xfId="29818" xr:uid="{00000000-0005-0000-0000-0000FF760000}"/>
    <cellStyle name="Overskrift 4 5 2" xfId="32987" xr:uid="{00000000-0005-0000-0000-000000770000}"/>
    <cellStyle name="Overskrift 4 6" xfId="29882" xr:uid="{00000000-0005-0000-0000-000001770000}"/>
    <cellStyle name="Overskrift 4 7" xfId="29814" xr:uid="{00000000-0005-0000-0000-000002770000}"/>
    <cellStyle name="Percen - Type1" xfId="571" xr:uid="{00000000-0005-0000-0000-000003770000}"/>
    <cellStyle name="Percen - Type1 2" xfId="7129" xr:uid="{00000000-0005-0000-0000-000004770000}"/>
    <cellStyle name="Percen - Type1 3" xfId="7128" xr:uid="{00000000-0005-0000-0000-000005770000}"/>
    <cellStyle name="Percen - Typografi2" xfId="12531" xr:uid="{00000000-0005-0000-0000-000006770000}"/>
    <cellStyle name="Percent 10" xfId="26532" xr:uid="{00000000-0005-0000-0000-000007770000}"/>
    <cellStyle name="Percent 2" xfId="572" xr:uid="{00000000-0005-0000-0000-000008770000}"/>
    <cellStyle name="Percent 2 2" xfId="573" xr:uid="{00000000-0005-0000-0000-000009770000}"/>
    <cellStyle name="Percent 2 2 2" xfId="7132" xr:uid="{00000000-0005-0000-0000-00000A770000}"/>
    <cellStyle name="Percent 2 2 2 2" xfId="7133" xr:uid="{00000000-0005-0000-0000-00000B770000}"/>
    <cellStyle name="Percent 2 2 3" xfId="7134" xr:uid="{00000000-0005-0000-0000-00000C770000}"/>
    <cellStyle name="Percent 2 2 3 2" xfId="7135" xr:uid="{00000000-0005-0000-0000-00000D770000}"/>
    <cellStyle name="Percent 2 2 3 3" xfId="7136" xr:uid="{00000000-0005-0000-0000-00000E770000}"/>
    <cellStyle name="Percent 2 2 4" xfId="7137" xr:uid="{00000000-0005-0000-0000-00000F770000}"/>
    <cellStyle name="Percent 2 2 4 2" xfId="7138" xr:uid="{00000000-0005-0000-0000-000010770000}"/>
    <cellStyle name="Percent 2 2 5" xfId="7139" xr:uid="{00000000-0005-0000-0000-000011770000}"/>
    <cellStyle name="Percent 2 2 6" xfId="7131" xr:uid="{00000000-0005-0000-0000-000012770000}"/>
    <cellStyle name="Percent 2 3" xfId="7140" xr:uid="{00000000-0005-0000-0000-000013770000}"/>
    <cellStyle name="Percent 2 3 2" xfId="7141" xr:uid="{00000000-0005-0000-0000-000014770000}"/>
    <cellStyle name="Percent 2 3 3" xfId="7142" xr:uid="{00000000-0005-0000-0000-000015770000}"/>
    <cellStyle name="Percent 2 4" xfId="9666" xr:uid="{00000000-0005-0000-0000-000016770000}"/>
    <cellStyle name="Percent 2 5" xfId="7130" xr:uid="{00000000-0005-0000-0000-000017770000}"/>
    <cellStyle name="Percent 3" xfId="574" xr:uid="{00000000-0005-0000-0000-000018770000}"/>
    <cellStyle name="Percent 3 2" xfId="7144" xr:uid="{00000000-0005-0000-0000-000019770000}"/>
    <cellStyle name="Percent 3 2 2" xfId="7145" xr:uid="{00000000-0005-0000-0000-00001A770000}"/>
    <cellStyle name="Percent 3 2 3" xfId="7146" xr:uid="{00000000-0005-0000-0000-00001B770000}"/>
    <cellStyle name="Percent 3 3" xfId="7147" xr:uid="{00000000-0005-0000-0000-00001C770000}"/>
    <cellStyle name="Percent 3 3 2" xfId="7148" xr:uid="{00000000-0005-0000-0000-00001D770000}"/>
    <cellStyle name="Percent 3 3 2 2" xfId="7149" xr:uid="{00000000-0005-0000-0000-00001E770000}"/>
    <cellStyle name="Percent 3 3 2 3" xfId="7150" xr:uid="{00000000-0005-0000-0000-00001F770000}"/>
    <cellStyle name="Percent 3 3 3" xfId="7151" xr:uid="{00000000-0005-0000-0000-000020770000}"/>
    <cellStyle name="Percent 3 3 3 2" xfId="7152" xr:uid="{00000000-0005-0000-0000-000021770000}"/>
    <cellStyle name="Percent 3 3 3 3" xfId="7153" xr:uid="{00000000-0005-0000-0000-000022770000}"/>
    <cellStyle name="Percent 3 3 4" xfId="7154" xr:uid="{00000000-0005-0000-0000-000023770000}"/>
    <cellStyle name="Percent 3 3 5" xfId="7155" xr:uid="{00000000-0005-0000-0000-000024770000}"/>
    <cellStyle name="Percent 3 3 6" xfId="7156" xr:uid="{00000000-0005-0000-0000-000025770000}"/>
    <cellStyle name="Percent 3 4" xfId="7157" xr:uid="{00000000-0005-0000-0000-000026770000}"/>
    <cellStyle name="Percent 3 4 2" xfId="7158" xr:uid="{00000000-0005-0000-0000-000027770000}"/>
    <cellStyle name="Percent 3 4 3" xfId="7159" xr:uid="{00000000-0005-0000-0000-000028770000}"/>
    <cellStyle name="Percent 3 5" xfId="7160" xr:uid="{00000000-0005-0000-0000-000029770000}"/>
    <cellStyle name="Percent 3 5 2" xfId="7161" xr:uid="{00000000-0005-0000-0000-00002A770000}"/>
    <cellStyle name="Percent 3 6" xfId="7162" xr:uid="{00000000-0005-0000-0000-00002B770000}"/>
    <cellStyle name="Percent 3 7" xfId="7163" xr:uid="{00000000-0005-0000-0000-00002C770000}"/>
    <cellStyle name="Percent 3 8" xfId="7143" xr:uid="{00000000-0005-0000-0000-00002D770000}"/>
    <cellStyle name="Percent 4" xfId="7164" xr:uid="{00000000-0005-0000-0000-00002E770000}"/>
    <cellStyle name="Percent 4 2" xfId="7165" xr:uid="{00000000-0005-0000-0000-00002F770000}"/>
    <cellStyle name="Percent 4 2 2" xfId="7166" xr:uid="{00000000-0005-0000-0000-000030770000}"/>
    <cellStyle name="Percent 4 3" xfId="7167" xr:uid="{00000000-0005-0000-0000-000031770000}"/>
    <cellStyle name="Percent 4 4" xfId="7168" xr:uid="{00000000-0005-0000-0000-000032770000}"/>
    <cellStyle name="Percent 4 5" xfId="7169" xr:uid="{00000000-0005-0000-0000-000033770000}"/>
    <cellStyle name="Percent 5" xfId="7170" xr:uid="{00000000-0005-0000-0000-000034770000}"/>
    <cellStyle name="Percent 5 2" xfId="7171" xr:uid="{00000000-0005-0000-0000-000035770000}"/>
    <cellStyle name="Percent 5 3" xfId="7172" xr:uid="{00000000-0005-0000-0000-000036770000}"/>
    <cellStyle name="Percent 5 4" xfId="7173" xr:uid="{00000000-0005-0000-0000-000037770000}"/>
    <cellStyle name="Percent 6" xfId="7174" xr:uid="{00000000-0005-0000-0000-000038770000}"/>
    <cellStyle name="Percent 6 2" xfId="7175" xr:uid="{00000000-0005-0000-0000-000039770000}"/>
    <cellStyle name="Percent 7" xfId="7176" xr:uid="{00000000-0005-0000-0000-00003A770000}"/>
    <cellStyle name="Percent 7 2" xfId="7177" xr:uid="{00000000-0005-0000-0000-00003B770000}"/>
    <cellStyle name="Percent 8" xfId="9645" xr:uid="{00000000-0005-0000-0000-00003C770000}"/>
    <cellStyle name="Percent 9" xfId="9672" xr:uid="{00000000-0005-0000-0000-00003D770000}"/>
    <cellStyle name="Percentuale 10" xfId="575" xr:uid="{00000000-0005-0000-0000-00003E770000}"/>
    <cellStyle name="Percentuale 10 2" xfId="576" xr:uid="{00000000-0005-0000-0000-00003F770000}"/>
    <cellStyle name="Percentuale 10 2 2" xfId="7180" xr:uid="{00000000-0005-0000-0000-000040770000}"/>
    <cellStyle name="Percentuale 10 2 3" xfId="7181" xr:uid="{00000000-0005-0000-0000-000041770000}"/>
    <cellStyle name="Percentuale 10 2 4" xfId="7182" xr:uid="{00000000-0005-0000-0000-000042770000}"/>
    <cellStyle name="Percentuale 10 2 5" xfId="7179" xr:uid="{00000000-0005-0000-0000-000043770000}"/>
    <cellStyle name="Percentuale 10 3" xfId="7183" xr:uid="{00000000-0005-0000-0000-000044770000}"/>
    <cellStyle name="Percentuale 10 3 2" xfId="7184" xr:uid="{00000000-0005-0000-0000-000045770000}"/>
    <cellStyle name="Percentuale 10 3 2 2" xfId="7185" xr:uid="{00000000-0005-0000-0000-000046770000}"/>
    <cellStyle name="Percentuale 10 3 2 3" xfId="7186" xr:uid="{00000000-0005-0000-0000-000047770000}"/>
    <cellStyle name="Percentuale 10 3 3" xfId="7187" xr:uid="{00000000-0005-0000-0000-000048770000}"/>
    <cellStyle name="Percentuale 10 3 3 2" xfId="7188" xr:uid="{00000000-0005-0000-0000-000049770000}"/>
    <cellStyle name="Percentuale 10 3 3 3" xfId="7189" xr:uid="{00000000-0005-0000-0000-00004A770000}"/>
    <cellStyle name="Percentuale 10 3 4" xfId="7190" xr:uid="{00000000-0005-0000-0000-00004B770000}"/>
    <cellStyle name="Percentuale 10 3 5" xfId="7191" xr:uid="{00000000-0005-0000-0000-00004C770000}"/>
    <cellStyle name="Percentuale 10 3 6" xfId="7192" xr:uid="{00000000-0005-0000-0000-00004D770000}"/>
    <cellStyle name="Percentuale 10 4" xfId="7193" xr:uid="{00000000-0005-0000-0000-00004E770000}"/>
    <cellStyle name="Percentuale 10 4 2" xfId="7194" xr:uid="{00000000-0005-0000-0000-00004F770000}"/>
    <cellStyle name="Percentuale 10 4 2 2" xfId="7195" xr:uid="{00000000-0005-0000-0000-000050770000}"/>
    <cellStyle name="Percentuale 10 4 2 3" xfId="7196" xr:uid="{00000000-0005-0000-0000-000051770000}"/>
    <cellStyle name="Percentuale 10 4 3" xfId="7197" xr:uid="{00000000-0005-0000-0000-000052770000}"/>
    <cellStyle name="Percentuale 10 4 4" xfId="7198" xr:uid="{00000000-0005-0000-0000-000053770000}"/>
    <cellStyle name="Percentuale 10 4 5" xfId="7199" xr:uid="{00000000-0005-0000-0000-000054770000}"/>
    <cellStyle name="Percentuale 10 5" xfId="7200" xr:uid="{00000000-0005-0000-0000-000055770000}"/>
    <cellStyle name="Percentuale 10 5 2" xfId="7201" xr:uid="{00000000-0005-0000-0000-000056770000}"/>
    <cellStyle name="Percentuale 10 5 3" xfId="7202" xr:uid="{00000000-0005-0000-0000-000057770000}"/>
    <cellStyle name="Percentuale 10 6" xfId="7203" xr:uid="{00000000-0005-0000-0000-000058770000}"/>
    <cellStyle name="Percentuale 10 6 2" xfId="12532" xr:uid="{00000000-0005-0000-0000-000059770000}"/>
    <cellStyle name="Percentuale 10 7" xfId="7178" xr:uid="{00000000-0005-0000-0000-00005A770000}"/>
    <cellStyle name="Percentuale 11" xfId="577" xr:uid="{00000000-0005-0000-0000-00005B770000}"/>
    <cellStyle name="Percentuale 11 2" xfId="578" xr:uid="{00000000-0005-0000-0000-00005C770000}"/>
    <cellStyle name="Percentuale 11 2 2" xfId="7206" xr:uid="{00000000-0005-0000-0000-00005D770000}"/>
    <cellStyle name="Percentuale 11 2 3" xfId="7207" xr:uid="{00000000-0005-0000-0000-00005E770000}"/>
    <cellStyle name="Percentuale 11 2 4" xfId="7208" xr:uid="{00000000-0005-0000-0000-00005F770000}"/>
    <cellStyle name="Percentuale 11 2 5" xfId="7205" xr:uid="{00000000-0005-0000-0000-000060770000}"/>
    <cellStyle name="Percentuale 11 3" xfId="7209" xr:uid="{00000000-0005-0000-0000-000061770000}"/>
    <cellStyle name="Percentuale 11 3 2" xfId="7210" xr:uid="{00000000-0005-0000-0000-000062770000}"/>
    <cellStyle name="Percentuale 11 3 2 2" xfId="7211" xr:uid="{00000000-0005-0000-0000-000063770000}"/>
    <cellStyle name="Percentuale 11 3 2 3" xfId="7212" xr:uid="{00000000-0005-0000-0000-000064770000}"/>
    <cellStyle name="Percentuale 11 3 3" xfId="7213" xr:uid="{00000000-0005-0000-0000-000065770000}"/>
    <cellStyle name="Percentuale 11 3 3 2" xfId="7214" xr:uid="{00000000-0005-0000-0000-000066770000}"/>
    <cellStyle name="Percentuale 11 3 3 3" xfId="7215" xr:uid="{00000000-0005-0000-0000-000067770000}"/>
    <cellStyle name="Percentuale 11 3 4" xfId="7216" xr:uid="{00000000-0005-0000-0000-000068770000}"/>
    <cellStyle name="Percentuale 11 3 5" xfId="7217" xr:uid="{00000000-0005-0000-0000-000069770000}"/>
    <cellStyle name="Percentuale 11 3 6" xfId="7218" xr:uid="{00000000-0005-0000-0000-00006A770000}"/>
    <cellStyle name="Percentuale 11 4" xfId="7219" xr:uid="{00000000-0005-0000-0000-00006B770000}"/>
    <cellStyle name="Percentuale 11 4 2" xfId="7220" xr:uid="{00000000-0005-0000-0000-00006C770000}"/>
    <cellStyle name="Percentuale 11 4 2 2" xfId="7221" xr:uid="{00000000-0005-0000-0000-00006D770000}"/>
    <cellStyle name="Percentuale 11 4 2 3" xfId="7222" xr:uid="{00000000-0005-0000-0000-00006E770000}"/>
    <cellStyle name="Percentuale 11 4 3" xfId="7223" xr:uid="{00000000-0005-0000-0000-00006F770000}"/>
    <cellStyle name="Percentuale 11 4 4" xfId="7224" xr:uid="{00000000-0005-0000-0000-000070770000}"/>
    <cellStyle name="Percentuale 11 4 5" xfId="7225" xr:uid="{00000000-0005-0000-0000-000071770000}"/>
    <cellStyle name="Percentuale 11 5" xfId="7226" xr:uid="{00000000-0005-0000-0000-000072770000}"/>
    <cellStyle name="Percentuale 11 5 2" xfId="7227" xr:uid="{00000000-0005-0000-0000-000073770000}"/>
    <cellStyle name="Percentuale 11 5 3" xfId="7228" xr:uid="{00000000-0005-0000-0000-000074770000}"/>
    <cellStyle name="Percentuale 11 6" xfId="7229" xr:uid="{00000000-0005-0000-0000-000075770000}"/>
    <cellStyle name="Percentuale 11 6 2" xfId="12533" xr:uid="{00000000-0005-0000-0000-000076770000}"/>
    <cellStyle name="Percentuale 11 7" xfId="7204" xr:uid="{00000000-0005-0000-0000-000077770000}"/>
    <cellStyle name="Percentuale 12" xfId="579" xr:uid="{00000000-0005-0000-0000-000078770000}"/>
    <cellStyle name="Percentuale 12 2" xfId="580" xr:uid="{00000000-0005-0000-0000-000079770000}"/>
    <cellStyle name="Percentuale 12 2 2" xfId="7232" xr:uid="{00000000-0005-0000-0000-00007A770000}"/>
    <cellStyle name="Percentuale 12 2 3" xfId="7233" xr:uid="{00000000-0005-0000-0000-00007B770000}"/>
    <cellStyle name="Percentuale 12 2 4" xfId="7234" xr:uid="{00000000-0005-0000-0000-00007C770000}"/>
    <cellStyle name="Percentuale 12 2 5" xfId="7231" xr:uid="{00000000-0005-0000-0000-00007D770000}"/>
    <cellStyle name="Percentuale 12 3" xfId="7235" xr:uid="{00000000-0005-0000-0000-00007E770000}"/>
    <cellStyle name="Percentuale 12 3 2" xfId="7236" xr:uid="{00000000-0005-0000-0000-00007F770000}"/>
    <cellStyle name="Percentuale 12 3 2 2" xfId="7237" xr:uid="{00000000-0005-0000-0000-000080770000}"/>
    <cellStyle name="Percentuale 12 3 2 3" xfId="7238" xr:uid="{00000000-0005-0000-0000-000081770000}"/>
    <cellStyle name="Percentuale 12 3 3" xfId="7239" xr:uid="{00000000-0005-0000-0000-000082770000}"/>
    <cellStyle name="Percentuale 12 3 3 2" xfId="7240" xr:uid="{00000000-0005-0000-0000-000083770000}"/>
    <cellStyle name="Percentuale 12 3 3 3" xfId="7241" xr:uid="{00000000-0005-0000-0000-000084770000}"/>
    <cellStyle name="Percentuale 12 3 4" xfId="7242" xr:uid="{00000000-0005-0000-0000-000085770000}"/>
    <cellStyle name="Percentuale 12 3 5" xfId="7243" xr:uid="{00000000-0005-0000-0000-000086770000}"/>
    <cellStyle name="Percentuale 12 3 6" xfId="7244" xr:uid="{00000000-0005-0000-0000-000087770000}"/>
    <cellStyle name="Percentuale 12 4" xfId="7245" xr:uid="{00000000-0005-0000-0000-000088770000}"/>
    <cellStyle name="Percentuale 12 4 2" xfId="7246" xr:uid="{00000000-0005-0000-0000-000089770000}"/>
    <cellStyle name="Percentuale 12 4 2 2" xfId="7247" xr:uid="{00000000-0005-0000-0000-00008A770000}"/>
    <cellStyle name="Percentuale 12 4 2 3" xfId="7248" xr:uid="{00000000-0005-0000-0000-00008B770000}"/>
    <cellStyle name="Percentuale 12 4 3" xfId="7249" xr:uid="{00000000-0005-0000-0000-00008C770000}"/>
    <cellStyle name="Percentuale 12 4 4" xfId="7250" xr:uid="{00000000-0005-0000-0000-00008D770000}"/>
    <cellStyle name="Percentuale 12 4 5" xfId="7251" xr:uid="{00000000-0005-0000-0000-00008E770000}"/>
    <cellStyle name="Percentuale 12 5" xfId="7252" xr:uid="{00000000-0005-0000-0000-00008F770000}"/>
    <cellStyle name="Percentuale 12 5 2" xfId="7253" xr:uid="{00000000-0005-0000-0000-000090770000}"/>
    <cellStyle name="Percentuale 12 5 3" xfId="7254" xr:uid="{00000000-0005-0000-0000-000091770000}"/>
    <cellStyle name="Percentuale 12 6" xfId="7255" xr:uid="{00000000-0005-0000-0000-000092770000}"/>
    <cellStyle name="Percentuale 12 6 2" xfId="12534" xr:uid="{00000000-0005-0000-0000-000093770000}"/>
    <cellStyle name="Percentuale 12 7" xfId="7230" xr:uid="{00000000-0005-0000-0000-000094770000}"/>
    <cellStyle name="Percentuale 13" xfId="581" xr:uid="{00000000-0005-0000-0000-000095770000}"/>
    <cellStyle name="Percentuale 13 2" xfId="582" xr:uid="{00000000-0005-0000-0000-000096770000}"/>
    <cellStyle name="Percentuale 13 2 2" xfId="7258" xr:uid="{00000000-0005-0000-0000-000097770000}"/>
    <cellStyle name="Percentuale 13 2 3" xfId="7259" xr:uid="{00000000-0005-0000-0000-000098770000}"/>
    <cellStyle name="Percentuale 13 2 4" xfId="7260" xr:uid="{00000000-0005-0000-0000-000099770000}"/>
    <cellStyle name="Percentuale 13 2 5" xfId="7257" xr:uid="{00000000-0005-0000-0000-00009A770000}"/>
    <cellStyle name="Percentuale 13 3" xfId="7261" xr:uid="{00000000-0005-0000-0000-00009B770000}"/>
    <cellStyle name="Percentuale 13 3 2" xfId="7262" xr:uid="{00000000-0005-0000-0000-00009C770000}"/>
    <cellStyle name="Percentuale 13 3 2 2" xfId="7263" xr:uid="{00000000-0005-0000-0000-00009D770000}"/>
    <cellStyle name="Percentuale 13 3 2 3" xfId="7264" xr:uid="{00000000-0005-0000-0000-00009E770000}"/>
    <cellStyle name="Percentuale 13 3 3" xfId="7265" xr:uid="{00000000-0005-0000-0000-00009F770000}"/>
    <cellStyle name="Percentuale 13 3 3 2" xfId="7266" xr:uid="{00000000-0005-0000-0000-0000A0770000}"/>
    <cellStyle name="Percentuale 13 3 3 3" xfId="7267" xr:uid="{00000000-0005-0000-0000-0000A1770000}"/>
    <cellStyle name="Percentuale 13 3 4" xfId="7268" xr:uid="{00000000-0005-0000-0000-0000A2770000}"/>
    <cellStyle name="Percentuale 13 3 5" xfId="7269" xr:uid="{00000000-0005-0000-0000-0000A3770000}"/>
    <cellStyle name="Percentuale 13 3 6" xfId="7270" xr:uid="{00000000-0005-0000-0000-0000A4770000}"/>
    <cellStyle name="Percentuale 13 4" xfId="7271" xr:uid="{00000000-0005-0000-0000-0000A5770000}"/>
    <cellStyle name="Percentuale 13 4 2" xfId="7272" xr:uid="{00000000-0005-0000-0000-0000A6770000}"/>
    <cellStyle name="Percentuale 13 4 2 2" xfId="7273" xr:uid="{00000000-0005-0000-0000-0000A7770000}"/>
    <cellStyle name="Percentuale 13 4 2 3" xfId="7274" xr:uid="{00000000-0005-0000-0000-0000A8770000}"/>
    <cellStyle name="Percentuale 13 4 3" xfId="7275" xr:uid="{00000000-0005-0000-0000-0000A9770000}"/>
    <cellStyle name="Percentuale 13 4 4" xfId="7276" xr:uid="{00000000-0005-0000-0000-0000AA770000}"/>
    <cellStyle name="Percentuale 13 4 5" xfId="7277" xr:uid="{00000000-0005-0000-0000-0000AB770000}"/>
    <cellStyle name="Percentuale 13 5" xfId="7278" xr:uid="{00000000-0005-0000-0000-0000AC770000}"/>
    <cellStyle name="Percentuale 13 5 2" xfId="7279" xr:uid="{00000000-0005-0000-0000-0000AD770000}"/>
    <cellStyle name="Percentuale 13 5 3" xfId="7280" xr:uid="{00000000-0005-0000-0000-0000AE770000}"/>
    <cellStyle name="Percentuale 13 6" xfId="7281" xr:uid="{00000000-0005-0000-0000-0000AF770000}"/>
    <cellStyle name="Percentuale 13 6 2" xfId="12535" xr:uid="{00000000-0005-0000-0000-0000B0770000}"/>
    <cellStyle name="Percentuale 13 7" xfId="7256" xr:uid="{00000000-0005-0000-0000-0000B1770000}"/>
    <cellStyle name="Percentuale 14" xfId="583" xr:uid="{00000000-0005-0000-0000-0000B2770000}"/>
    <cellStyle name="Percentuale 14 2" xfId="584" xr:uid="{00000000-0005-0000-0000-0000B3770000}"/>
    <cellStyle name="Percentuale 14 2 2" xfId="7284" xr:uid="{00000000-0005-0000-0000-0000B4770000}"/>
    <cellStyle name="Percentuale 14 2 3" xfId="7285" xr:uid="{00000000-0005-0000-0000-0000B5770000}"/>
    <cellStyle name="Percentuale 14 2 4" xfId="7286" xr:uid="{00000000-0005-0000-0000-0000B6770000}"/>
    <cellStyle name="Percentuale 14 2 5" xfId="7283" xr:uid="{00000000-0005-0000-0000-0000B7770000}"/>
    <cellStyle name="Percentuale 14 3" xfId="7287" xr:uid="{00000000-0005-0000-0000-0000B8770000}"/>
    <cellStyle name="Percentuale 14 3 2" xfId="7288" xr:uid="{00000000-0005-0000-0000-0000B9770000}"/>
    <cellStyle name="Percentuale 14 3 2 2" xfId="7289" xr:uid="{00000000-0005-0000-0000-0000BA770000}"/>
    <cellStyle name="Percentuale 14 3 2 3" xfId="7290" xr:uid="{00000000-0005-0000-0000-0000BB770000}"/>
    <cellStyle name="Percentuale 14 3 3" xfId="7291" xr:uid="{00000000-0005-0000-0000-0000BC770000}"/>
    <cellStyle name="Percentuale 14 3 3 2" xfId="7292" xr:uid="{00000000-0005-0000-0000-0000BD770000}"/>
    <cellStyle name="Percentuale 14 3 3 3" xfId="7293" xr:uid="{00000000-0005-0000-0000-0000BE770000}"/>
    <cellStyle name="Percentuale 14 3 4" xfId="7294" xr:uid="{00000000-0005-0000-0000-0000BF770000}"/>
    <cellStyle name="Percentuale 14 3 5" xfId="7295" xr:uid="{00000000-0005-0000-0000-0000C0770000}"/>
    <cellStyle name="Percentuale 14 3 6" xfId="7296" xr:uid="{00000000-0005-0000-0000-0000C1770000}"/>
    <cellStyle name="Percentuale 14 4" xfId="7297" xr:uid="{00000000-0005-0000-0000-0000C2770000}"/>
    <cellStyle name="Percentuale 14 4 2" xfId="7298" xr:uid="{00000000-0005-0000-0000-0000C3770000}"/>
    <cellStyle name="Percentuale 14 4 2 2" xfId="7299" xr:uid="{00000000-0005-0000-0000-0000C4770000}"/>
    <cellStyle name="Percentuale 14 4 2 3" xfId="7300" xr:uid="{00000000-0005-0000-0000-0000C5770000}"/>
    <cellStyle name="Percentuale 14 4 3" xfId="7301" xr:uid="{00000000-0005-0000-0000-0000C6770000}"/>
    <cellStyle name="Percentuale 14 4 4" xfId="7302" xr:uid="{00000000-0005-0000-0000-0000C7770000}"/>
    <cellStyle name="Percentuale 14 4 5" xfId="7303" xr:uid="{00000000-0005-0000-0000-0000C8770000}"/>
    <cellStyle name="Percentuale 14 5" xfId="7304" xr:uid="{00000000-0005-0000-0000-0000C9770000}"/>
    <cellStyle name="Percentuale 14 5 2" xfId="7305" xr:uid="{00000000-0005-0000-0000-0000CA770000}"/>
    <cellStyle name="Percentuale 14 5 3" xfId="7306" xr:uid="{00000000-0005-0000-0000-0000CB770000}"/>
    <cellStyle name="Percentuale 14 6" xfId="7307" xr:uid="{00000000-0005-0000-0000-0000CC770000}"/>
    <cellStyle name="Percentuale 14 6 2" xfId="12536" xr:uid="{00000000-0005-0000-0000-0000CD770000}"/>
    <cellStyle name="Percentuale 14 7" xfId="7282" xr:uid="{00000000-0005-0000-0000-0000CE770000}"/>
    <cellStyle name="Percentuale 15" xfId="585" xr:uid="{00000000-0005-0000-0000-0000CF770000}"/>
    <cellStyle name="Percentuale 15 2" xfId="586" xr:uid="{00000000-0005-0000-0000-0000D0770000}"/>
    <cellStyle name="Percentuale 15 2 2" xfId="7310" xr:uid="{00000000-0005-0000-0000-0000D1770000}"/>
    <cellStyle name="Percentuale 15 2 3" xfId="7311" xr:uid="{00000000-0005-0000-0000-0000D2770000}"/>
    <cellStyle name="Percentuale 15 2 4" xfId="7312" xr:uid="{00000000-0005-0000-0000-0000D3770000}"/>
    <cellStyle name="Percentuale 15 2 5" xfId="7309" xr:uid="{00000000-0005-0000-0000-0000D4770000}"/>
    <cellStyle name="Percentuale 15 3" xfId="7313" xr:uid="{00000000-0005-0000-0000-0000D5770000}"/>
    <cellStyle name="Percentuale 15 3 2" xfId="7314" xr:uid="{00000000-0005-0000-0000-0000D6770000}"/>
    <cellStyle name="Percentuale 15 3 2 2" xfId="7315" xr:uid="{00000000-0005-0000-0000-0000D7770000}"/>
    <cellStyle name="Percentuale 15 3 2 3" xfId="7316" xr:uid="{00000000-0005-0000-0000-0000D8770000}"/>
    <cellStyle name="Percentuale 15 3 3" xfId="7317" xr:uid="{00000000-0005-0000-0000-0000D9770000}"/>
    <cellStyle name="Percentuale 15 3 3 2" xfId="7318" xr:uid="{00000000-0005-0000-0000-0000DA770000}"/>
    <cellStyle name="Percentuale 15 3 3 3" xfId="7319" xr:uid="{00000000-0005-0000-0000-0000DB770000}"/>
    <cellStyle name="Percentuale 15 3 4" xfId="7320" xr:uid="{00000000-0005-0000-0000-0000DC770000}"/>
    <cellStyle name="Percentuale 15 3 5" xfId="7321" xr:uid="{00000000-0005-0000-0000-0000DD770000}"/>
    <cellStyle name="Percentuale 15 3 6" xfId="7322" xr:uid="{00000000-0005-0000-0000-0000DE770000}"/>
    <cellStyle name="Percentuale 15 4" xfId="7323" xr:uid="{00000000-0005-0000-0000-0000DF770000}"/>
    <cellStyle name="Percentuale 15 4 2" xfId="7324" xr:uid="{00000000-0005-0000-0000-0000E0770000}"/>
    <cellStyle name="Percentuale 15 4 2 2" xfId="7325" xr:uid="{00000000-0005-0000-0000-0000E1770000}"/>
    <cellStyle name="Percentuale 15 4 2 3" xfId="7326" xr:uid="{00000000-0005-0000-0000-0000E2770000}"/>
    <cellStyle name="Percentuale 15 4 3" xfId="7327" xr:uid="{00000000-0005-0000-0000-0000E3770000}"/>
    <cellStyle name="Percentuale 15 4 4" xfId="7328" xr:uid="{00000000-0005-0000-0000-0000E4770000}"/>
    <cellStyle name="Percentuale 15 4 5" xfId="7329" xr:uid="{00000000-0005-0000-0000-0000E5770000}"/>
    <cellStyle name="Percentuale 15 5" xfId="7330" xr:uid="{00000000-0005-0000-0000-0000E6770000}"/>
    <cellStyle name="Percentuale 15 5 2" xfId="7331" xr:uid="{00000000-0005-0000-0000-0000E7770000}"/>
    <cellStyle name="Percentuale 15 5 3" xfId="7332" xr:uid="{00000000-0005-0000-0000-0000E8770000}"/>
    <cellStyle name="Percentuale 15 6" xfId="7333" xr:uid="{00000000-0005-0000-0000-0000E9770000}"/>
    <cellStyle name="Percentuale 15 6 2" xfId="12537" xr:uid="{00000000-0005-0000-0000-0000EA770000}"/>
    <cellStyle name="Percentuale 15 7" xfId="7308" xr:uid="{00000000-0005-0000-0000-0000EB770000}"/>
    <cellStyle name="Percentuale 16" xfId="587" xr:uid="{00000000-0005-0000-0000-0000EC770000}"/>
    <cellStyle name="Percentuale 16 2" xfId="588" xr:uid="{00000000-0005-0000-0000-0000ED770000}"/>
    <cellStyle name="Percentuale 16 2 2" xfId="7336" xr:uid="{00000000-0005-0000-0000-0000EE770000}"/>
    <cellStyle name="Percentuale 16 2 3" xfId="7337" xr:uid="{00000000-0005-0000-0000-0000EF770000}"/>
    <cellStyle name="Percentuale 16 2 4" xfId="7338" xr:uid="{00000000-0005-0000-0000-0000F0770000}"/>
    <cellStyle name="Percentuale 16 2 5" xfId="7335" xr:uid="{00000000-0005-0000-0000-0000F1770000}"/>
    <cellStyle name="Percentuale 16 3" xfId="7339" xr:uid="{00000000-0005-0000-0000-0000F2770000}"/>
    <cellStyle name="Percentuale 16 3 2" xfId="7340" xr:uid="{00000000-0005-0000-0000-0000F3770000}"/>
    <cellStyle name="Percentuale 16 3 2 2" xfId="7341" xr:uid="{00000000-0005-0000-0000-0000F4770000}"/>
    <cellStyle name="Percentuale 16 3 2 3" xfId="7342" xr:uid="{00000000-0005-0000-0000-0000F5770000}"/>
    <cellStyle name="Percentuale 16 3 3" xfId="7343" xr:uid="{00000000-0005-0000-0000-0000F6770000}"/>
    <cellStyle name="Percentuale 16 3 3 2" xfId="7344" xr:uid="{00000000-0005-0000-0000-0000F7770000}"/>
    <cellStyle name="Percentuale 16 3 3 3" xfId="7345" xr:uid="{00000000-0005-0000-0000-0000F8770000}"/>
    <cellStyle name="Percentuale 16 3 4" xfId="7346" xr:uid="{00000000-0005-0000-0000-0000F9770000}"/>
    <cellStyle name="Percentuale 16 3 5" xfId="7347" xr:uid="{00000000-0005-0000-0000-0000FA770000}"/>
    <cellStyle name="Percentuale 16 3 6" xfId="7348" xr:uid="{00000000-0005-0000-0000-0000FB770000}"/>
    <cellStyle name="Percentuale 16 4" xfId="7349" xr:uid="{00000000-0005-0000-0000-0000FC770000}"/>
    <cellStyle name="Percentuale 16 4 2" xfId="7350" xr:uid="{00000000-0005-0000-0000-0000FD770000}"/>
    <cellStyle name="Percentuale 16 4 2 2" xfId="7351" xr:uid="{00000000-0005-0000-0000-0000FE770000}"/>
    <cellStyle name="Percentuale 16 4 2 3" xfId="7352" xr:uid="{00000000-0005-0000-0000-0000FF770000}"/>
    <cellStyle name="Percentuale 16 4 3" xfId="7353" xr:uid="{00000000-0005-0000-0000-000000780000}"/>
    <cellStyle name="Percentuale 16 4 4" xfId="7354" xr:uid="{00000000-0005-0000-0000-000001780000}"/>
    <cellStyle name="Percentuale 16 4 5" xfId="7355" xr:uid="{00000000-0005-0000-0000-000002780000}"/>
    <cellStyle name="Percentuale 16 5" xfId="7356" xr:uid="{00000000-0005-0000-0000-000003780000}"/>
    <cellStyle name="Percentuale 16 5 2" xfId="7357" xr:uid="{00000000-0005-0000-0000-000004780000}"/>
    <cellStyle name="Percentuale 16 5 3" xfId="7358" xr:uid="{00000000-0005-0000-0000-000005780000}"/>
    <cellStyle name="Percentuale 16 6" xfId="7359" xr:uid="{00000000-0005-0000-0000-000006780000}"/>
    <cellStyle name="Percentuale 16 6 2" xfId="12538" xr:uid="{00000000-0005-0000-0000-000007780000}"/>
    <cellStyle name="Percentuale 16 7" xfId="7334" xr:uid="{00000000-0005-0000-0000-000008780000}"/>
    <cellStyle name="Percentuale 17" xfId="589" xr:uid="{00000000-0005-0000-0000-000009780000}"/>
    <cellStyle name="Percentuale 17 2" xfId="590" xr:uid="{00000000-0005-0000-0000-00000A780000}"/>
    <cellStyle name="Percentuale 17 2 2" xfId="7362" xr:uid="{00000000-0005-0000-0000-00000B780000}"/>
    <cellStyle name="Percentuale 17 2 3" xfId="7363" xr:uid="{00000000-0005-0000-0000-00000C780000}"/>
    <cellStyle name="Percentuale 17 2 4" xfId="7364" xr:uid="{00000000-0005-0000-0000-00000D780000}"/>
    <cellStyle name="Percentuale 17 2 5" xfId="7361" xr:uid="{00000000-0005-0000-0000-00000E780000}"/>
    <cellStyle name="Percentuale 17 3" xfId="7365" xr:uid="{00000000-0005-0000-0000-00000F780000}"/>
    <cellStyle name="Percentuale 17 3 2" xfId="7366" xr:uid="{00000000-0005-0000-0000-000010780000}"/>
    <cellStyle name="Percentuale 17 3 2 2" xfId="7367" xr:uid="{00000000-0005-0000-0000-000011780000}"/>
    <cellStyle name="Percentuale 17 3 2 3" xfId="7368" xr:uid="{00000000-0005-0000-0000-000012780000}"/>
    <cellStyle name="Percentuale 17 3 3" xfId="7369" xr:uid="{00000000-0005-0000-0000-000013780000}"/>
    <cellStyle name="Percentuale 17 3 3 2" xfId="7370" xr:uid="{00000000-0005-0000-0000-000014780000}"/>
    <cellStyle name="Percentuale 17 3 3 3" xfId="7371" xr:uid="{00000000-0005-0000-0000-000015780000}"/>
    <cellStyle name="Percentuale 17 3 4" xfId="7372" xr:uid="{00000000-0005-0000-0000-000016780000}"/>
    <cellStyle name="Percentuale 17 3 5" xfId="7373" xr:uid="{00000000-0005-0000-0000-000017780000}"/>
    <cellStyle name="Percentuale 17 3 6" xfId="7374" xr:uid="{00000000-0005-0000-0000-000018780000}"/>
    <cellStyle name="Percentuale 17 4" xfId="7375" xr:uid="{00000000-0005-0000-0000-000019780000}"/>
    <cellStyle name="Percentuale 17 4 2" xfId="7376" xr:uid="{00000000-0005-0000-0000-00001A780000}"/>
    <cellStyle name="Percentuale 17 4 2 2" xfId="7377" xr:uid="{00000000-0005-0000-0000-00001B780000}"/>
    <cellStyle name="Percentuale 17 4 2 3" xfId="7378" xr:uid="{00000000-0005-0000-0000-00001C780000}"/>
    <cellStyle name="Percentuale 17 4 3" xfId="7379" xr:uid="{00000000-0005-0000-0000-00001D780000}"/>
    <cellStyle name="Percentuale 17 4 4" xfId="7380" xr:uid="{00000000-0005-0000-0000-00001E780000}"/>
    <cellStyle name="Percentuale 17 4 5" xfId="7381" xr:uid="{00000000-0005-0000-0000-00001F780000}"/>
    <cellStyle name="Percentuale 17 4 6" xfId="7382" xr:uid="{00000000-0005-0000-0000-000020780000}"/>
    <cellStyle name="Percentuale 17 5" xfId="7383" xr:uid="{00000000-0005-0000-0000-000021780000}"/>
    <cellStyle name="Percentuale 17 5 2" xfId="7384" xr:uid="{00000000-0005-0000-0000-000022780000}"/>
    <cellStyle name="Percentuale 17 5 3" xfId="7385" xr:uid="{00000000-0005-0000-0000-000023780000}"/>
    <cellStyle name="Percentuale 17 5 4" xfId="7386" xr:uid="{00000000-0005-0000-0000-000024780000}"/>
    <cellStyle name="Percentuale 17 6" xfId="7387" xr:uid="{00000000-0005-0000-0000-000025780000}"/>
    <cellStyle name="Percentuale 17 6 2" xfId="12539" xr:uid="{00000000-0005-0000-0000-000026780000}"/>
    <cellStyle name="Percentuale 17 7" xfId="7360" xr:uid="{00000000-0005-0000-0000-000027780000}"/>
    <cellStyle name="Percentuale 18" xfId="591" xr:uid="{00000000-0005-0000-0000-000028780000}"/>
    <cellStyle name="Percentuale 18 2" xfId="592" xr:uid="{00000000-0005-0000-0000-000029780000}"/>
    <cellStyle name="Percentuale 18 2 2" xfId="7390" xr:uid="{00000000-0005-0000-0000-00002A780000}"/>
    <cellStyle name="Percentuale 18 2 3" xfId="7391" xr:uid="{00000000-0005-0000-0000-00002B780000}"/>
    <cellStyle name="Percentuale 18 2 4" xfId="7392" xr:uid="{00000000-0005-0000-0000-00002C780000}"/>
    <cellStyle name="Percentuale 18 2 5" xfId="7393" xr:uid="{00000000-0005-0000-0000-00002D780000}"/>
    <cellStyle name="Percentuale 18 2 6" xfId="7389" xr:uid="{00000000-0005-0000-0000-00002E780000}"/>
    <cellStyle name="Percentuale 18 3" xfId="7394" xr:uid="{00000000-0005-0000-0000-00002F780000}"/>
    <cellStyle name="Percentuale 18 3 2" xfId="7395" xr:uid="{00000000-0005-0000-0000-000030780000}"/>
    <cellStyle name="Percentuale 18 3 2 2" xfId="7396" xr:uid="{00000000-0005-0000-0000-000031780000}"/>
    <cellStyle name="Percentuale 18 3 2 2 2" xfId="7397" xr:uid="{00000000-0005-0000-0000-000032780000}"/>
    <cellStyle name="Percentuale 18 3 2 3" xfId="7398" xr:uid="{00000000-0005-0000-0000-000033780000}"/>
    <cellStyle name="Percentuale 18 3 2 4" xfId="7399" xr:uid="{00000000-0005-0000-0000-000034780000}"/>
    <cellStyle name="Percentuale 18 3 3" xfId="7400" xr:uid="{00000000-0005-0000-0000-000035780000}"/>
    <cellStyle name="Percentuale 18 3 3 2" xfId="7401" xr:uid="{00000000-0005-0000-0000-000036780000}"/>
    <cellStyle name="Percentuale 18 3 3 3" xfId="7402" xr:uid="{00000000-0005-0000-0000-000037780000}"/>
    <cellStyle name="Percentuale 18 3 3 4" xfId="7403" xr:uid="{00000000-0005-0000-0000-000038780000}"/>
    <cellStyle name="Percentuale 18 3 4" xfId="7404" xr:uid="{00000000-0005-0000-0000-000039780000}"/>
    <cellStyle name="Percentuale 18 3 5" xfId="7405" xr:uid="{00000000-0005-0000-0000-00003A780000}"/>
    <cellStyle name="Percentuale 18 3 6" xfId="7406" xr:uid="{00000000-0005-0000-0000-00003B780000}"/>
    <cellStyle name="Percentuale 18 3 7" xfId="7407" xr:uid="{00000000-0005-0000-0000-00003C780000}"/>
    <cellStyle name="Percentuale 18 4" xfId="7408" xr:uid="{00000000-0005-0000-0000-00003D780000}"/>
    <cellStyle name="Percentuale 18 4 2" xfId="7409" xr:uid="{00000000-0005-0000-0000-00003E780000}"/>
    <cellStyle name="Percentuale 18 4 2 2" xfId="7410" xr:uid="{00000000-0005-0000-0000-00003F780000}"/>
    <cellStyle name="Percentuale 18 4 2 3" xfId="7411" xr:uid="{00000000-0005-0000-0000-000040780000}"/>
    <cellStyle name="Percentuale 18 4 3" xfId="7412" xr:uid="{00000000-0005-0000-0000-000041780000}"/>
    <cellStyle name="Percentuale 18 4 4" xfId="7413" xr:uid="{00000000-0005-0000-0000-000042780000}"/>
    <cellStyle name="Percentuale 18 4 5" xfId="7414" xr:uid="{00000000-0005-0000-0000-000043780000}"/>
    <cellStyle name="Percentuale 18 4 6" xfId="7415" xr:uid="{00000000-0005-0000-0000-000044780000}"/>
    <cellStyle name="Percentuale 18 5" xfId="7416" xr:uid="{00000000-0005-0000-0000-000045780000}"/>
    <cellStyle name="Percentuale 18 5 2" xfId="7417" xr:uid="{00000000-0005-0000-0000-000046780000}"/>
    <cellStyle name="Percentuale 18 5 3" xfId="7418" xr:uid="{00000000-0005-0000-0000-000047780000}"/>
    <cellStyle name="Percentuale 18 5 4" xfId="7419" xr:uid="{00000000-0005-0000-0000-000048780000}"/>
    <cellStyle name="Percentuale 18 6" xfId="7420" xr:uid="{00000000-0005-0000-0000-000049780000}"/>
    <cellStyle name="Percentuale 18 6 2" xfId="12540" xr:uid="{00000000-0005-0000-0000-00004A780000}"/>
    <cellStyle name="Percentuale 18 7" xfId="7421" xr:uid="{00000000-0005-0000-0000-00004B780000}"/>
    <cellStyle name="Percentuale 18 8" xfId="7388" xr:uid="{00000000-0005-0000-0000-00004C780000}"/>
    <cellStyle name="Percentuale 19" xfId="593" xr:uid="{00000000-0005-0000-0000-00004D780000}"/>
    <cellStyle name="Percentuale 19 2" xfId="594" xr:uid="{00000000-0005-0000-0000-00004E780000}"/>
    <cellStyle name="Percentuale 19 2 2" xfId="7424" xr:uid="{00000000-0005-0000-0000-00004F780000}"/>
    <cellStyle name="Percentuale 19 2 3" xfId="7425" xr:uid="{00000000-0005-0000-0000-000050780000}"/>
    <cellStyle name="Percentuale 19 2 4" xfId="7426" xr:uid="{00000000-0005-0000-0000-000051780000}"/>
    <cellStyle name="Percentuale 19 2 5" xfId="7427" xr:uid="{00000000-0005-0000-0000-000052780000}"/>
    <cellStyle name="Percentuale 19 2 6" xfId="7423" xr:uid="{00000000-0005-0000-0000-000053780000}"/>
    <cellStyle name="Percentuale 19 3" xfId="7428" xr:uid="{00000000-0005-0000-0000-000054780000}"/>
    <cellStyle name="Percentuale 19 3 2" xfId="7429" xr:uid="{00000000-0005-0000-0000-000055780000}"/>
    <cellStyle name="Percentuale 19 3 2 2" xfId="7430" xr:uid="{00000000-0005-0000-0000-000056780000}"/>
    <cellStyle name="Percentuale 19 3 2 2 2" xfId="7431" xr:uid="{00000000-0005-0000-0000-000057780000}"/>
    <cellStyle name="Percentuale 19 3 2 3" xfId="7432" xr:uid="{00000000-0005-0000-0000-000058780000}"/>
    <cellStyle name="Percentuale 19 3 2 4" xfId="7433" xr:uid="{00000000-0005-0000-0000-000059780000}"/>
    <cellStyle name="Percentuale 19 3 3" xfId="7434" xr:uid="{00000000-0005-0000-0000-00005A780000}"/>
    <cellStyle name="Percentuale 19 3 3 2" xfId="7435" xr:uid="{00000000-0005-0000-0000-00005B780000}"/>
    <cellStyle name="Percentuale 19 3 3 3" xfId="7436" xr:uid="{00000000-0005-0000-0000-00005C780000}"/>
    <cellStyle name="Percentuale 19 3 3 4" xfId="7437" xr:uid="{00000000-0005-0000-0000-00005D780000}"/>
    <cellStyle name="Percentuale 19 3 4" xfId="7438" xr:uid="{00000000-0005-0000-0000-00005E780000}"/>
    <cellStyle name="Percentuale 19 3 5" xfId="7439" xr:uid="{00000000-0005-0000-0000-00005F780000}"/>
    <cellStyle name="Percentuale 19 3 6" xfId="7440" xr:uid="{00000000-0005-0000-0000-000060780000}"/>
    <cellStyle name="Percentuale 19 3 7" xfId="7441" xr:uid="{00000000-0005-0000-0000-000061780000}"/>
    <cellStyle name="Percentuale 19 4" xfId="7442" xr:uid="{00000000-0005-0000-0000-000062780000}"/>
    <cellStyle name="Percentuale 19 4 2" xfId="7443" xr:uid="{00000000-0005-0000-0000-000063780000}"/>
    <cellStyle name="Percentuale 19 4 2 2" xfId="7444" xr:uid="{00000000-0005-0000-0000-000064780000}"/>
    <cellStyle name="Percentuale 19 4 2 3" xfId="7445" xr:uid="{00000000-0005-0000-0000-000065780000}"/>
    <cellStyle name="Percentuale 19 4 3" xfId="7446" xr:uid="{00000000-0005-0000-0000-000066780000}"/>
    <cellStyle name="Percentuale 19 4 4" xfId="7447" xr:uid="{00000000-0005-0000-0000-000067780000}"/>
    <cellStyle name="Percentuale 19 4 5" xfId="7448" xr:uid="{00000000-0005-0000-0000-000068780000}"/>
    <cellStyle name="Percentuale 19 4 6" xfId="7449" xr:uid="{00000000-0005-0000-0000-000069780000}"/>
    <cellStyle name="Percentuale 19 5" xfId="7450" xr:uid="{00000000-0005-0000-0000-00006A780000}"/>
    <cellStyle name="Percentuale 19 5 2" xfId="7451" xr:uid="{00000000-0005-0000-0000-00006B780000}"/>
    <cellStyle name="Percentuale 19 5 3" xfId="7452" xr:uid="{00000000-0005-0000-0000-00006C780000}"/>
    <cellStyle name="Percentuale 19 5 4" xfId="7453" xr:uid="{00000000-0005-0000-0000-00006D780000}"/>
    <cellStyle name="Percentuale 19 6" xfId="7454" xr:uid="{00000000-0005-0000-0000-00006E780000}"/>
    <cellStyle name="Percentuale 19 6 2" xfId="12541" xr:uid="{00000000-0005-0000-0000-00006F780000}"/>
    <cellStyle name="Percentuale 19 7" xfId="7455" xr:uid="{00000000-0005-0000-0000-000070780000}"/>
    <cellStyle name="Percentuale 19 8" xfId="7422" xr:uid="{00000000-0005-0000-0000-000071780000}"/>
    <cellStyle name="Percentuale 2" xfId="595" xr:uid="{00000000-0005-0000-0000-000072780000}"/>
    <cellStyle name="Percentuale 2 2" xfId="596" xr:uid="{00000000-0005-0000-0000-000073780000}"/>
    <cellStyle name="Percentuale 2 2 2" xfId="7458" xr:uid="{00000000-0005-0000-0000-000074780000}"/>
    <cellStyle name="Percentuale 2 2 3" xfId="7459" xr:uid="{00000000-0005-0000-0000-000075780000}"/>
    <cellStyle name="Percentuale 2 2 4" xfId="7460" xr:uid="{00000000-0005-0000-0000-000076780000}"/>
    <cellStyle name="Percentuale 2 2 5" xfId="7461" xr:uid="{00000000-0005-0000-0000-000077780000}"/>
    <cellStyle name="Percentuale 2 2 6" xfId="7457" xr:uid="{00000000-0005-0000-0000-000078780000}"/>
    <cellStyle name="Percentuale 2 3" xfId="7462" xr:uid="{00000000-0005-0000-0000-000079780000}"/>
    <cellStyle name="Percentuale 2 3 2" xfId="7463" xr:uid="{00000000-0005-0000-0000-00007A780000}"/>
    <cellStyle name="Percentuale 2 3 2 2" xfId="7464" xr:uid="{00000000-0005-0000-0000-00007B780000}"/>
    <cellStyle name="Percentuale 2 3 2 2 2" xfId="7465" xr:uid="{00000000-0005-0000-0000-00007C780000}"/>
    <cellStyle name="Percentuale 2 3 2 3" xfId="7466" xr:uid="{00000000-0005-0000-0000-00007D780000}"/>
    <cellStyle name="Percentuale 2 3 2 4" xfId="7467" xr:uid="{00000000-0005-0000-0000-00007E780000}"/>
    <cellStyle name="Percentuale 2 3 3" xfId="7468" xr:uid="{00000000-0005-0000-0000-00007F780000}"/>
    <cellStyle name="Percentuale 2 3 3 2" xfId="7469" xr:uid="{00000000-0005-0000-0000-000080780000}"/>
    <cellStyle name="Percentuale 2 3 3 3" xfId="7470" xr:uid="{00000000-0005-0000-0000-000081780000}"/>
    <cellStyle name="Percentuale 2 3 3 4" xfId="7471" xr:uid="{00000000-0005-0000-0000-000082780000}"/>
    <cellStyle name="Percentuale 2 3 4" xfId="7472" xr:uid="{00000000-0005-0000-0000-000083780000}"/>
    <cellStyle name="Percentuale 2 3 5" xfId="7473" xr:uid="{00000000-0005-0000-0000-000084780000}"/>
    <cellStyle name="Percentuale 2 3 6" xfId="7474" xr:uid="{00000000-0005-0000-0000-000085780000}"/>
    <cellStyle name="Percentuale 2 3 7" xfId="7475" xr:uid="{00000000-0005-0000-0000-000086780000}"/>
    <cellStyle name="Percentuale 2 4" xfId="7476" xr:uid="{00000000-0005-0000-0000-000087780000}"/>
    <cellStyle name="Percentuale 2 4 2" xfId="7477" xr:uid="{00000000-0005-0000-0000-000088780000}"/>
    <cellStyle name="Percentuale 2 4 2 2" xfId="7478" xr:uid="{00000000-0005-0000-0000-000089780000}"/>
    <cellStyle name="Percentuale 2 4 2 3" xfId="7479" xr:uid="{00000000-0005-0000-0000-00008A780000}"/>
    <cellStyle name="Percentuale 2 4 3" xfId="7480" xr:uid="{00000000-0005-0000-0000-00008B780000}"/>
    <cellStyle name="Percentuale 2 4 4" xfId="7481" xr:uid="{00000000-0005-0000-0000-00008C780000}"/>
    <cellStyle name="Percentuale 2 4 5" xfId="7482" xr:uid="{00000000-0005-0000-0000-00008D780000}"/>
    <cellStyle name="Percentuale 2 4 6" xfId="7483" xr:uid="{00000000-0005-0000-0000-00008E780000}"/>
    <cellStyle name="Percentuale 2 5" xfId="7484" xr:uid="{00000000-0005-0000-0000-00008F780000}"/>
    <cellStyle name="Percentuale 2 5 2" xfId="7485" xr:uid="{00000000-0005-0000-0000-000090780000}"/>
    <cellStyle name="Percentuale 2 5 3" xfId="7486" xr:uid="{00000000-0005-0000-0000-000091780000}"/>
    <cellStyle name="Percentuale 2 5 4" xfId="7487" xr:uid="{00000000-0005-0000-0000-000092780000}"/>
    <cellStyle name="Percentuale 2 6" xfId="7488" xr:uid="{00000000-0005-0000-0000-000093780000}"/>
    <cellStyle name="Percentuale 2 6 2" xfId="12542" xr:uid="{00000000-0005-0000-0000-000094780000}"/>
    <cellStyle name="Percentuale 2 7" xfId="7489" xr:uid="{00000000-0005-0000-0000-000095780000}"/>
    <cellStyle name="Percentuale 2 8" xfId="7456" xr:uid="{00000000-0005-0000-0000-000096780000}"/>
    <cellStyle name="Percentuale 20" xfId="597" xr:uid="{00000000-0005-0000-0000-000097780000}"/>
    <cellStyle name="Percentuale 20 2" xfId="598" xr:uid="{00000000-0005-0000-0000-000098780000}"/>
    <cellStyle name="Percentuale 20 2 2" xfId="7492" xr:uid="{00000000-0005-0000-0000-000099780000}"/>
    <cellStyle name="Percentuale 20 2 3" xfId="7493" xr:uid="{00000000-0005-0000-0000-00009A780000}"/>
    <cellStyle name="Percentuale 20 2 4" xfId="7494" xr:uid="{00000000-0005-0000-0000-00009B780000}"/>
    <cellStyle name="Percentuale 20 2 5" xfId="7495" xr:uid="{00000000-0005-0000-0000-00009C780000}"/>
    <cellStyle name="Percentuale 20 2 6" xfId="7491" xr:uid="{00000000-0005-0000-0000-00009D780000}"/>
    <cellStyle name="Percentuale 20 3" xfId="7496" xr:uid="{00000000-0005-0000-0000-00009E780000}"/>
    <cellStyle name="Percentuale 20 3 2" xfId="7497" xr:uid="{00000000-0005-0000-0000-00009F780000}"/>
    <cellStyle name="Percentuale 20 3 2 2" xfId="7498" xr:uid="{00000000-0005-0000-0000-0000A0780000}"/>
    <cellStyle name="Percentuale 20 3 2 2 2" xfId="7499" xr:uid="{00000000-0005-0000-0000-0000A1780000}"/>
    <cellStyle name="Percentuale 20 3 2 3" xfId="7500" xr:uid="{00000000-0005-0000-0000-0000A2780000}"/>
    <cellStyle name="Percentuale 20 3 2 4" xfId="7501" xr:uid="{00000000-0005-0000-0000-0000A3780000}"/>
    <cellStyle name="Percentuale 20 3 3" xfId="7502" xr:uid="{00000000-0005-0000-0000-0000A4780000}"/>
    <cellStyle name="Percentuale 20 3 3 2" xfId="7503" xr:uid="{00000000-0005-0000-0000-0000A5780000}"/>
    <cellStyle name="Percentuale 20 3 3 3" xfId="7504" xr:uid="{00000000-0005-0000-0000-0000A6780000}"/>
    <cellStyle name="Percentuale 20 3 3 4" xfId="7505" xr:uid="{00000000-0005-0000-0000-0000A7780000}"/>
    <cellStyle name="Percentuale 20 3 4" xfId="7506" xr:uid="{00000000-0005-0000-0000-0000A8780000}"/>
    <cellStyle name="Percentuale 20 3 5" xfId="7507" xr:uid="{00000000-0005-0000-0000-0000A9780000}"/>
    <cellStyle name="Percentuale 20 3 6" xfId="7508" xr:uid="{00000000-0005-0000-0000-0000AA780000}"/>
    <cellStyle name="Percentuale 20 3 7" xfId="7509" xr:uid="{00000000-0005-0000-0000-0000AB780000}"/>
    <cellStyle name="Percentuale 20 4" xfId="7510" xr:uid="{00000000-0005-0000-0000-0000AC780000}"/>
    <cellStyle name="Percentuale 20 4 2" xfId="7511" xr:uid="{00000000-0005-0000-0000-0000AD780000}"/>
    <cellStyle name="Percentuale 20 4 2 2" xfId="7512" xr:uid="{00000000-0005-0000-0000-0000AE780000}"/>
    <cellStyle name="Percentuale 20 4 2 3" xfId="7513" xr:uid="{00000000-0005-0000-0000-0000AF780000}"/>
    <cellStyle name="Percentuale 20 4 3" xfId="7514" xr:uid="{00000000-0005-0000-0000-0000B0780000}"/>
    <cellStyle name="Percentuale 20 4 4" xfId="7515" xr:uid="{00000000-0005-0000-0000-0000B1780000}"/>
    <cellStyle name="Percentuale 20 4 5" xfId="7516" xr:uid="{00000000-0005-0000-0000-0000B2780000}"/>
    <cellStyle name="Percentuale 20 4 6" xfId="7517" xr:uid="{00000000-0005-0000-0000-0000B3780000}"/>
    <cellStyle name="Percentuale 20 5" xfId="7518" xr:uid="{00000000-0005-0000-0000-0000B4780000}"/>
    <cellStyle name="Percentuale 20 5 2" xfId="7519" xr:uid="{00000000-0005-0000-0000-0000B5780000}"/>
    <cellStyle name="Percentuale 20 5 3" xfId="7520" xr:uid="{00000000-0005-0000-0000-0000B6780000}"/>
    <cellStyle name="Percentuale 20 5 4" xfId="7521" xr:uid="{00000000-0005-0000-0000-0000B7780000}"/>
    <cellStyle name="Percentuale 20 6" xfId="7522" xr:uid="{00000000-0005-0000-0000-0000B8780000}"/>
    <cellStyle name="Percentuale 20 6 2" xfId="12543" xr:uid="{00000000-0005-0000-0000-0000B9780000}"/>
    <cellStyle name="Percentuale 20 7" xfId="7523" xr:uid="{00000000-0005-0000-0000-0000BA780000}"/>
    <cellStyle name="Percentuale 20 8" xfId="7490" xr:uid="{00000000-0005-0000-0000-0000BB780000}"/>
    <cellStyle name="Percentuale 21" xfId="599" xr:uid="{00000000-0005-0000-0000-0000BC780000}"/>
    <cellStyle name="Percentuale 21 2" xfId="600" xr:uid="{00000000-0005-0000-0000-0000BD780000}"/>
    <cellStyle name="Percentuale 21 2 2" xfId="7526" xr:uid="{00000000-0005-0000-0000-0000BE780000}"/>
    <cellStyle name="Percentuale 21 2 3" xfId="7527" xr:uid="{00000000-0005-0000-0000-0000BF780000}"/>
    <cellStyle name="Percentuale 21 2 4" xfId="7528" xr:uid="{00000000-0005-0000-0000-0000C0780000}"/>
    <cellStyle name="Percentuale 21 2 5" xfId="7529" xr:uid="{00000000-0005-0000-0000-0000C1780000}"/>
    <cellStyle name="Percentuale 21 2 6" xfId="7525" xr:uid="{00000000-0005-0000-0000-0000C2780000}"/>
    <cellStyle name="Percentuale 21 3" xfId="7530" xr:uid="{00000000-0005-0000-0000-0000C3780000}"/>
    <cellStyle name="Percentuale 21 3 2" xfId="7531" xr:uid="{00000000-0005-0000-0000-0000C4780000}"/>
    <cellStyle name="Percentuale 21 3 2 2" xfId="7532" xr:uid="{00000000-0005-0000-0000-0000C5780000}"/>
    <cellStyle name="Percentuale 21 3 2 2 2" xfId="7533" xr:uid="{00000000-0005-0000-0000-0000C6780000}"/>
    <cellStyle name="Percentuale 21 3 2 3" xfId="7534" xr:uid="{00000000-0005-0000-0000-0000C7780000}"/>
    <cellStyle name="Percentuale 21 3 2 4" xfId="7535" xr:uid="{00000000-0005-0000-0000-0000C8780000}"/>
    <cellStyle name="Percentuale 21 3 3" xfId="7536" xr:uid="{00000000-0005-0000-0000-0000C9780000}"/>
    <cellStyle name="Percentuale 21 3 3 2" xfId="7537" xr:uid="{00000000-0005-0000-0000-0000CA780000}"/>
    <cellStyle name="Percentuale 21 3 3 3" xfId="7538" xr:uid="{00000000-0005-0000-0000-0000CB780000}"/>
    <cellStyle name="Percentuale 21 3 3 4" xfId="7539" xr:uid="{00000000-0005-0000-0000-0000CC780000}"/>
    <cellStyle name="Percentuale 21 3 4" xfId="7540" xr:uid="{00000000-0005-0000-0000-0000CD780000}"/>
    <cellStyle name="Percentuale 21 3 5" xfId="7541" xr:uid="{00000000-0005-0000-0000-0000CE780000}"/>
    <cellStyle name="Percentuale 21 3 6" xfId="7542" xr:uid="{00000000-0005-0000-0000-0000CF780000}"/>
    <cellStyle name="Percentuale 21 3 7" xfId="7543" xr:uid="{00000000-0005-0000-0000-0000D0780000}"/>
    <cellStyle name="Percentuale 21 4" xfId="7544" xr:uid="{00000000-0005-0000-0000-0000D1780000}"/>
    <cellStyle name="Percentuale 21 4 2" xfId="7545" xr:uid="{00000000-0005-0000-0000-0000D2780000}"/>
    <cellStyle name="Percentuale 21 4 2 2" xfId="7546" xr:uid="{00000000-0005-0000-0000-0000D3780000}"/>
    <cellStyle name="Percentuale 21 4 2 3" xfId="7547" xr:uid="{00000000-0005-0000-0000-0000D4780000}"/>
    <cellStyle name="Percentuale 21 4 3" xfId="7548" xr:uid="{00000000-0005-0000-0000-0000D5780000}"/>
    <cellStyle name="Percentuale 21 4 4" xfId="7549" xr:uid="{00000000-0005-0000-0000-0000D6780000}"/>
    <cellStyle name="Percentuale 21 4 5" xfId="7550" xr:uid="{00000000-0005-0000-0000-0000D7780000}"/>
    <cellStyle name="Percentuale 21 4 6" xfId="7551" xr:uid="{00000000-0005-0000-0000-0000D8780000}"/>
    <cellStyle name="Percentuale 21 5" xfId="7552" xr:uid="{00000000-0005-0000-0000-0000D9780000}"/>
    <cellStyle name="Percentuale 21 5 2" xfId="7553" xr:uid="{00000000-0005-0000-0000-0000DA780000}"/>
    <cellStyle name="Percentuale 21 5 3" xfId="7554" xr:uid="{00000000-0005-0000-0000-0000DB780000}"/>
    <cellStyle name="Percentuale 21 5 4" xfId="7555" xr:uid="{00000000-0005-0000-0000-0000DC780000}"/>
    <cellStyle name="Percentuale 21 6" xfId="7556" xr:uid="{00000000-0005-0000-0000-0000DD780000}"/>
    <cellStyle name="Percentuale 21 6 2" xfId="12544" xr:uid="{00000000-0005-0000-0000-0000DE780000}"/>
    <cellStyle name="Percentuale 21 7" xfId="7557" xr:uid="{00000000-0005-0000-0000-0000DF780000}"/>
    <cellStyle name="Percentuale 21 8" xfId="7524" xr:uid="{00000000-0005-0000-0000-0000E0780000}"/>
    <cellStyle name="Percentuale 22" xfId="601" xr:uid="{00000000-0005-0000-0000-0000E1780000}"/>
    <cellStyle name="Percentuale 22 2" xfId="602" xr:uid="{00000000-0005-0000-0000-0000E2780000}"/>
    <cellStyle name="Percentuale 22 2 2" xfId="7560" xr:uid="{00000000-0005-0000-0000-0000E3780000}"/>
    <cellStyle name="Percentuale 22 2 3" xfId="7561" xr:uid="{00000000-0005-0000-0000-0000E4780000}"/>
    <cellStyle name="Percentuale 22 2 4" xfId="7562" xr:uid="{00000000-0005-0000-0000-0000E5780000}"/>
    <cellStyle name="Percentuale 22 2 5" xfId="7563" xr:uid="{00000000-0005-0000-0000-0000E6780000}"/>
    <cellStyle name="Percentuale 22 2 6" xfId="7559" xr:uid="{00000000-0005-0000-0000-0000E7780000}"/>
    <cellStyle name="Percentuale 22 3" xfId="7564" xr:uid="{00000000-0005-0000-0000-0000E8780000}"/>
    <cellStyle name="Percentuale 22 3 2" xfId="7565" xr:uid="{00000000-0005-0000-0000-0000E9780000}"/>
    <cellStyle name="Percentuale 22 3 2 2" xfId="7566" xr:uid="{00000000-0005-0000-0000-0000EA780000}"/>
    <cellStyle name="Percentuale 22 3 2 2 2" xfId="7567" xr:uid="{00000000-0005-0000-0000-0000EB780000}"/>
    <cellStyle name="Percentuale 22 3 2 3" xfId="7568" xr:uid="{00000000-0005-0000-0000-0000EC780000}"/>
    <cellStyle name="Percentuale 22 3 2 4" xfId="7569" xr:uid="{00000000-0005-0000-0000-0000ED780000}"/>
    <cellStyle name="Percentuale 22 3 3" xfId="7570" xr:uid="{00000000-0005-0000-0000-0000EE780000}"/>
    <cellStyle name="Percentuale 22 3 3 2" xfId="7571" xr:uid="{00000000-0005-0000-0000-0000EF780000}"/>
    <cellStyle name="Percentuale 22 3 3 3" xfId="7572" xr:uid="{00000000-0005-0000-0000-0000F0780000}"/>
    <cellStyle name="Percentuale 22 3 3 4" xfId="7573" xr:uid="{00000000-0005-0000-0000-0000F1780000}"/>
    <cellStyle name="Percentuale 22 3 4" xfId="7574" xr:uid="{00000000-0005-0000-0000-0000F2780000}"/>
    <cellStyle name="Percentuale 22 3 5" xfId="7575" xr:uid="{00000000-0005-0000-0000-0000F3780000}"/>
    <cellStyle name="Percentuale 22 3 6" xfId="7576" xr:uid="{00000000-0005-0000-0000-0000F4780000}"/>
    <cellStyle name="Percentuale 22 3 7" xfId="7577" xr:uid="{00000000-0005-0000-0000-0000F5780000}"/>
    <cellStyle name="Percentuale 22 4" xfId="7578" xr:uid="{00000000-0005-0000-0000-0000F6780000}"/>
    <cellStyle name="Percentuale 22 4 2" xfId="7579" xr:uid="{00000000-0005-0000-0000-0000F7780000}"/>
    <cellStyle name="Percentuale 22 4 2 2" xfId="7580" xr:uid="{00000000-0005-0000-0000-0000F8780000}"/>
    <cellStyle name="Percentuale 22 4 2 3" xfId="7581" xr:uid="{00000000-0005-0000-0000-0000F9780000}"/>
    <cellStyle name="Percentuale 22 4 3" xfId="7582" xr:uid="{00000000-0005-0000-0000-0000FA780000}"/>
    <cellStyle name="Percentuale 22 4 4" xfId="7583" xr:uid="{00000000-0005-0000-0000-0000FB780000}"/>
    <cellStyle name="Percentuale 22 4 5" xfId="7584" xr:uid="{00000000-0005-0000-0000-0000FC780000}"/>
    <cellStyle name="Percentuale 22 4 6" xfId="7585" xr:uid="{00000000-0005-0000-0000-0000FD780000}"/>
    <cellStyle name="Percentuale 22 5" xfId="7586" xr:uid="{00000000-0005-0000-0000-0000FE780000}"/>
    <cellStyle name="Percentuale 22 5 2" xfId="7587" xr:uid="{00000000-0005-0000-0000-0000FF780000}"/>
    <cellStyle name="Percentuale 22 5 3" xfId="7588" xr:uid="{00000000-0005-0000-0000-000000790000}"/>
    <cellStyle name="Percentuale 22 5 4" xfId="7589" xr:uid="{00000000-0005-0000-0000-000001790000}"/>
    <cellStyle name="Percentuale 22 6" xfId="7590" xr:uid="{00000000-0005-0000-0000-000002790000}"/>
    <cellStyle name="Percentuale 22 6 2" xfId="12545" xr:uid="{00000000-0005-0000-0000-000003790000}"/>
    <cellStyle name="Percentuale 22 7" xfId="7591" xr:uid="{00000000-0005-0000-0000-000004790000}"/>
    <cellStyle name="Percentuale 22 8" xfId="7558" xr:uid="{00000000-0005-0000-0000-000005790000}"/>
    <cellStyle name="Percentuale 23" xfId="603" xr:uid="{00000000-0005-0000-0000-000006790000}"/>
    <cellStyle name="Percentuale 23 2" xfId="604" xr:uid="{00000000-0005-0000-0000-000007790000}"/>
    <cellStyle name="Percentuale 23 2 2" xfId="7594" xr:uid="{00000000-0005-0000-0000-000008790000}"/>
    <cellStyle name="Percentuale 23 2 3" xfId="7595" xr:uid="{00000000-0005-0000-0000-000009790000}"/>
    <cellStyle name="Percentuale 23 2 4" xfId="7596" xr:uid="{00000000-0005-0000-0000-00000A790000}"/>
    <cellStyle name="Percentuale 23 2 5" xfId="7597" xr:uid="{00000000-0005-0000-0000-00000B790000}"/>
    <cellStyle name="Percentuale 23 2 6" xfId="7593" xr:uid="{00000000-0005-0000-0000-00000C790000}"/>
    <cellStyle name="Percentuale 23 3" xfId="7598" xr:uid="{00000000-0005-0000-0000-00000D790000}"/>
    <cellStyle name="Percentuale 23 3 2" xfId="7599" xr:uid="{00000000-0005-0000-0000-00000E790000}"/>
    <cellStyle name="Percentuale 23 3 2 2" xfId="7600" xr:uid="{00000000-0005-0000-0000-00000F790000}"/>
    <cellStyle name="Percentuale 23 3 2 2 2" xfId="7601" xr:uid="{00000000-0005-0000-0000-000010790000}"/>
    <cellStyle name="Percentuale 23 3 2 3" xfId="7602" xr:uid="{00000000-0005-0000-0000-000011790000}"/>
    <cellStyle name="Percentuale 23 3 2 4" xfId="7603" xr:uid="{00000000-0005-0000-0000-000012790000}"/>
    <cellStyle name="Percentuale 23 3 3" xfId="7604" xr:uid="{00000000-0005-0000-0000-000013790000}"/>
    <cellStyle name="Percentuale 23 3 3 2" xfId="7605" xr:uid="{00000000-0005-0000-0000-000014790000}"/>
    <cellStyle name="Percentuale 23 3 3 3" xfId="7606" xr:uid="{00000000-0005-0000-0000-000015790000}"/>
    <cellStyle name="Percentuale 23 3 3 4" xfId="7607" xr:uid="{00000000-0005-0000-0000-000016790000}"/>
    <cellStyle name="Percentuale 23 3 4" xfId="7608" xr:uid="{00000000-0005-0000-0000-000017790000}"/>
    <cellStyle name="Percentuale 23 3 5" xfId="7609" xr:uid="{00000000-0005-0000-0000-000018790000}"/>
    <cellStyle name="Percentuale 23 3 6" xfId="7610" xr:uid="{00000000-0005-0000-0000-000019790000}"/>
    <cellStyle name="Percentuale 23 3 7" xfId="7611" xr:uid="{00000000-0005-0000-0000-00001A790000}"/>
    <cellStyle name="Percentuale 23 4" xfId="7612" xr:uid="{00000000-0005-0000-0000-00001B790000}"/>
    <cellStyle name="Percentuale 23 4 2" xfId="7613" xr:uid="{00000000-0005-0000-0000-00001C790000}"/>
    <cellStyle name="Percentuale 23 4 2 2" xfId="7614" xr:uid="{00000000-0005-0000-0000-00001D790000}"/>
    <cellStyle name="Percentuale 23 4 2 3" xfId="7615" xr:uid="{00000000-0005-0000-0000-00001E790000}"/>
    <cellStyle name="Percentuale 23 4 3" xfId="7616" xr:uid="{00000000-0005-0000-0000-00001F790000}"/>
    <cellStyle name="Percentuale 23 4 4" xfId="7617" xr:uid="{00000000-0005-0000-0000-000020790000}"/>
    <cellStyle name="Percentuale 23 4 5" xfId="7618" xr:uid="{00000000-0005-0000-0000-000021790000}"/>
    <cellStyle name="Percentuale 23 4 6" xfId="7619" xr:uid="{00000000-0005-0000-0000-000022790000}"/>
    <cellStyle name="Percentuale 23 5" xfId="7620" xr:uid="{00000000-0005-0000-0000-000023790000}"/>
    <cellStyle name="Percentuale 23 5 2" xfId="7621" xr:uid="{00000000-0005-0000-0000-000024790000}"/>
    <cellStyle name="Percentuale 23 5 3" xfId="7622" xr:uid="{00000000-0005-0000-0000-000025790000}"/>
    <cellStyle name="Percentuale 23 5 4" xfId="7623" xr:uid="{00000000-0005-0000-0000-000026790000}"/>
    <cellStyle name="Percentuale 23 6" xfId="7624" xr:uid="{00000000-0005-0000-0000-000027790000}"/>
    <cellStyle name="Percentuale 23 6 2" xfId="12546" xr:uid="{00000000-0005-0000-0000-000028790000}"/>
    <cellStyle name="Percentuale 23 7" xfId="7625" xr:uid="{00000000-0005-0000-0000-000029790000}"/>
    <cellStyle name="Percentuale 23 8" xfId="7592" xr:uid="{00000000-0005-0000-0000-00002A790000}"/>
    <cellStyle name="Percentuale 24" xfId="605" xr:uid="{00000000-0005-0000-0000-00002B790000}"/>
    <cellStyle name="Percentuale 24 2" xfId="606" xr:uid="{00000000-0005-0000-0000-00002C790000}"/>
    <cellStyle name="Percentuale 24 2 2" xfId="7628" xr:uid="{00000000-0005-0000-0000-00002D790000}"/>
    <cellStyle name="Percentuale 24 2 3" xfId="7629" xr:uid="{00000000-0005-0000-0000-00002E790000}"/>
    <cellStyle name="Percentuale 24 2 4" xfId="7630" xr:uid="{00000000-0005-0000-0000-00002F790000}"/>
    <cellStyle name="Percentuale 24 2 5" xfId="7631" xr:uid="{00000000-0005-0000-0000-000030790000}"/>
    <cellStyle name="Percentuale 24 2 6" xfId="7627" xr:uid="{00000000-0005-0000-0000-000031790000}"/>
    <cellStyle name="Percentuale 24 3" xfId="7632" xr:uid="{00000000-0005-0000-0000-000032790000}"/>
    <cellStyle name="Percentuale 24 3 2" xfId="7633" xr:uid="{00000000-0005-0000-0000-000033790000}"/>
    <cellStyle name="Percentuale 24 3 2 2" xfId="7634" xr:uid="{00000000-0005-0000-0000-000034790000}"/>
    <cellStyle name="Percentuale 24 3 2 2 2" xfId="7635" xr:uid="{00000000-0005-0000-0000-000035790000}"/>
    <cellStyle name="Percentuale 24 3 2 3" xfId="7636" xr:uid="{00000000-0005-0000-0000-000036790000}"/>
    <cellStyle name="Percentuale 24 3 2 4" xfId="7637" xr:uid="{00000000-0005-0000-0000-000037790000}"/>
    <cellStyle name="Percentuale 24 3 3" xfId="7638" xr:uid="{00000000-0005-0000-0000-000038790000}"/>
    <cellStyle name="Percentuale 24 3 3 2" xfId="7639" xr:uid="{00000000-0005-0000-0000-000039790000}"/>
    <cellStyle name="Percentuale 24 3 3 3" xfId="7640" xr:uid="{00000000-0005-0000-0000-00003A790000}"/>
    <cellStyle name="Percentuale 24 3 3 4" xfId="7641" xr:uid="{00000000-0005-0000-0000-00003B790000}"/>
    <cellStyle name="Percentuale 24 3 4" xfId="7642" xr:uid="{00000000-0005-0000-0000-00003C790000}"/>
    <cellStyle name="Percentuale 24 3 5" xfId="7643" xr:uid="{00000000-0005-0000-0000-00003D790000}"/>
    <cellStyle name="Percentuale 24 3 6" xfId="7644" xr:uid="{00000000-0005-0000-0000-00003E790000}"/>
    <cellStyle name="Percentuale 24 3 7" xfId="7645" xr:uid="{00000000-0005-0000-0000-00003F790000}"/>
    <cellStyle name="Percentuale 24 4" xfId="7646" xr:uid="{00000000-0005-0000-0000-000040790000}"/>
    <cellStyle name="Percentuale 24 4 2" xfId="7647" xr:uid="{00000000-0005-0000-0000-000041790000}"/>
    <cellStyle name="Percentuale 24 4 2 2" xfId="7648" xr:uid="{00000000-0005-0000-0000-000042790000}"/>
    <cellStyle name="Percentuale 24 4 2 3" xfId="7649" xr:uid="{00000000-0005-0000-0000-000043790000}"/>
    <cellStyle name="Percentuale 24 4 3" xfId="7650" xr:uid="{00000000-0005-0000-0000-000044790000}"/>
    <cellStyle name="Percentuale 24 4 4" xfId="7651" xr:uid="{00000000-0005-0000-0000-000045790000}"/>
    <cellStyle name="Percentuale 24 4 5" xfId="7652" xr:uid="{00000000-0005-0000-0000-000046790000}"/>
    <cellStyle name="Percentuale 24 4 6" xfId="7653" xr:uid="{00000000-0005-0000-0000-000047790000}"/>
    <cellStyle name="Percentuale 24 5" xfId="7654" xr:uid="{00000000-0005-0000-0000-000048790000}"/>
    <cellStyle name="Percentuale 24 5 2" xfId="7655" xr:uid="{00000000-0005-0000-0000-000049790000}"/>
    <cellStyle name="Percentuale 24 5 3" xfId="7656" xr:uid="{00000000-0005-0000-0000-00004A790000}"/>
    <cellStyle name="Percentuale 24 5 4" xfId="7657" xr:uid="{00000000-0005-0000-0000-00004B790000}"/>
    <cellStyle name="Percentuale 24 6" xfId="7658" xr:uid="{00000000-0005-0000-0000-00004C790000}"/>
    <cellStyle name="Percentuale 24 6 2" xfId="12547" xr:uid="{00000000-0005-0000-0000-00004D790000}"/>
    <cellStyle name="Percentuale 24 7" xfId="7659" xr:uid="{00000000-0005-0000-0000-00004E790000}"/>
    <cellStyle name="Percentuale 24 8" xfId="7626" xr:uid="{00000000-0005-0000-0000-00004F790000}"/>
    <cellStyle name="Percentuale 25" xfId="607" xr:uid="{00000000-0005-0000-0000-000050790000}"/>
    <cellStyle name="Percentuale 25 2" xfId="608" xr:uid="{00000000-0005-0000-0000-000051790000}"/>
    <cellStyle name="Percentuale 25 2 2" xfId="7662" xr:uid="{00000000-0005-0000-0000-000052790000}"/>
    <cellStyle name="Percentuale 25 2 3" xfId="7663" xr:uid="{00000000-0005-0000-0000-000053790000}"/>
    <cellStyle name="Percentuale 25 2 4" xfId="7664" xr:uid="{00000000-0005-0000-0000-000054790000}"/>
    <cellStyle name="Percentuale 25 2 5" xfId="7665" xr:uid="{00000000-0005-0000-0000-000055790000}"/>
    <cellStyle name="Percentuale 25 2 6" xfId="7661" xr:uid="{00000000-0005-0000-0000-000056790000}"/>
    <cellStyle name="Percentuale 25 3" xfId="7666" xr:uid="{00000000-0005-0000-0000-000057790000}"/>
    <cellStyle name="Percentuale 25 3 2" xfId="7667" xr:uid="{00000000-0005-0000-0000-000058790000}"/>
    <cellStyle name="Percentuale 25 3 2 2" xfId="7668" xr:uid="{00000000-0005-0000-0000-000059790000}"/>
    <cellStyle name="Percentuale 25 3 2 2 2" xfId="7669" xr:uid="{00000000-0005-0000-0000-00005A790000}"/>
    <cellStyle name="Percentuale 25 3 2 3" xfId="7670" xr:uid="{00000000-0005-0000-0000-00005B790000}"/>
    <cellStyle name="Percentuale 25 3 2 4" xfId="7671" xr:uid="{00000000-0005-0000-0000-00005C790000}"/>
    <cellStyle name="Percentuale 25 3 3" xfId="7672" xr:uid="{00000000-0005-0000-0000-00005D790000}"/>
    <cellStyle name="Percentuale 25 3 3 2" xfId="7673" xr:uid="{00000000-0005-0000-0000-00005E790000}"/>
    <cellStyle name="Percentuale 25 3 3 3" xfId="7674" xr:uid="{00000000-0005-0000-0000-00005F790000}"/>
    <cellStyle name="Percentuale 25 3 3 4" xfId="7675" xr:uid="{00000000-0005-0000-0000-000060790000}"/>
    <cellStyle name="Percentuale 25 3 4" xfId="7676" xr:uid="{00000000-0005-0000-0000-000061790000}"/>
    <cellStyle name="Percentuale 25 3 5" xfId="7677" xr:uid="{00000000-0005-0000-0000-000062790000}"/>
    <cellStyle name="Percentuale 25 3 6" xfId="7678" xr:uid="{00000000-0005-0000-0000-000063790000}"/>
    <cellStyle name="Percentuale 25 3 7" xfId="7679" xr:uid="{00000000-0005-0000-0000-000064790000}"/>
    <cellStyle name="Percentuale 25 4" xfId="7680" xr:uid="{00000000-0005-0000-0000-000065790000}"/>
    <cellStyle name="Percentuale 25 4 2" xfId="7681" xr:uid="{00000000-0005-0000-0000-000066790000}"/>
    <cellStyle name="Percentuale 25 4 2 2" xfId="7682" xr:uid="{00000000-0005-0000-0000-000067790000}"/>
    <cellStyle name="Percentuale 25 4 2 3" xfId="7683" xr:uid="{00000000-0005-0000-0000-000068790000}"/>
    <cellStyle name="Percentuale 25 4 3" xfId="7684" xr:uid="{00000000-0005-0000-0000-000069790000}"/>
    <cellStyle name="Percentuale 25 4 4" xfId="7685" xr:uid="{00000000-0005-0000-0000-00006A790000}"/>
    <cellStyle name="Percentuale 25 4 5" xfId="7686" xr:uid="{00000000-0005-0000-0000-00006B790000}"/>
    <cellStyle name="Percentuale 25 4 6" xfId="7687" xr:uid="{00000000-0005-0000-0000-00006C790000}"/>
    <cellStyle name="Percentuale 25 5" xfId="7688" xr:uid="{00000000-0005-0000-0000-00006D790000}"/>
    <cellStyle name="Percentuale 25 5 2" xfId="7689" xr:uid="{00000000-0005-0000-0000-00006E790000}"/>
    <cellStyle name="Percentuale 25 5 3" xfId="7690" xr:uid="{00000000-0005-0000-0000-00006F790000}"/>
    <cellStyle name="Percentuale 25 5 4" xfId="7691" xr:uid="{00000000-0005-0000-0000-000070790000}"/>
    <cellStyle name="Percentuale 25 6" xfId="7692" xr:uid="{00000000-0005-0000-0000-000071790000}"/>
    <cellStyle name="Percentuale 25 6 2" xfId="12548" xr:uid="{00000000-0005-0000-0000-000072790000}"/>
    <cellStyle name="Percentuale 25 7" xfId="7693" xr:uid="{00000000-0005-0000-0000-000073790000}"/>
    <cellStyle name="Percentuale 25 8" xfId="7660" xr:uid="{00000000-0005-0000-0000-000074790000}"/>
    <cellStyle name="Percentuale 26" xfId="609" xr:uid="{00000000-0005-0000-0000-000075790000}"/>
    <cellStyle name="Percentuale 26 2" xfId="610" xr:uid="{00000000-0005-0000-0000-000076790000}"/>
    <cellStyle name="Percentuale 26 2 2" xfId="7696" xr:uid="{00000000-0005-0000-0000-000077790000}"/>
    <cellStyle name="Percentuale 26 2 3" xfId="7697" xr:uid="{00000000-0005-0000-0000-000078790000}"/>
    <cellStyle name="Percentuale 26 2 4" xfId="7698" xr:uid="{00000000-0005-0000-0000-000079790000}"/>
    <cellStyle name="Percentuale 26 2 5" xfId="7699" xr:uid="{00000000-0005-0000-0000-00007A790000}"/>
    <cellStyle name="Percentuale 26 2 6" xfId="7695" xr:uid="{00000000-0005-0000-0000-00007B790000}"/>
    <cellStyle name="Percentuale 26 3" xfId="7700" xr:uid="{00000000-0005-0000-0000-00007C790000}"/>
    <cellStyle name="Percentuale 26 3 2" xfId="7701" xr:uid="{00000000-0005-0000-0000-00007D790000}"/>
    <cellStyle name="Percentuale 26 3 2 2" xfId="7702" xr:uid="{00000000-0005-0000-0000-00007E790000}"/>
    <cellStyle name="Percentuale 26 3 2 2 2" xfId="7703" xr:uid="{00000000-0005-0000-0000-00007F790000}"/>
    <cellStyle name="Percentuale 26 3 2 3" xfId="7704" xr:uid="{00000000-0005-0000-0000-000080790000}"/>
    <cellStyle name="Percentuale 26 3 2 4" xfId="7705" xr:uid="{00000000-0005-0000-0000-000081790000}"/>
    <cellStyle name="Percentuale 26 3 3" xfId="7706" xr:uid="{00000000-0005-0000-0000-000082790000}"/>
    <cellStyle name="Percentuale 26 3 3 2" xfId="7707" xr:uid="{00000000-0005-0000-0000-000083790000}"/>
    <cellStyle name="Percentuale 26 3 3 3" xfId="7708" xr:uid="{00000000-0005-0000-0000-000084790000}"/>
    <cellStyle name="Percentuale 26 3 3 4" xfId="7709" xr:uid="{00000000-0005-0000-0000-000085790000}"/>
    <cellStyle name="Percentuale 26 3 4" xfId="7710" xr:uid="{00000000-0005-0000-0000-000086790000}"/>
    <cellStyle name="Percentuale 26 3 5" xfId="7711" xr:uid="{00000000-0005-0000-0000-000087790000}"/>
    <cellStyle name="Percentuale 26 3 6" xfId="7712" xr:uid="{00000000-0005-0000-0000-000088790000}"/>
    <cellStyle name="Percentuale 26 3 7" xfId="7713" xr:uid="{00000000-0005-0000-0000-000089790000}"/>
    <cellStyle name="Percentuale 26 4" xfId="7714" xr:uid="{00000000-0005-0000-0000-00008A790000}"/>
    <cellStyle name="Percentuale 26 4 2" xfId="7715" xr:uid="{00000000-0005-0000-0000-00008B790000}"/>
    <cellStyle name="Percentuale 26 4 2 2" xfId="7716" xr:uid="{00000000-0005-0000-0000-00008C790000}"/>
    <cellStyle name="Percentuale 26 4 2 3" xfId="7717" xr:uid="{00000000-0005-0000-0000-00008D790000}"/>
    <cellStyle name="Percentuale 26 4 3" xfId="7718" xr:uid="{00000000-0005-0000-0000-00008E790000}"/>
    <cellStyle name="Percentuale 26 4 4" xfId="7719" xr:uid="{00000000-0005-0000-0000-00008F790000}"/>
    <cellStyle name="Percentuale 26 4 5" xfId="7720" xr:uid="{00000000-0005-0000-0000-000090790000}"/>
    <cellStyle name="Percentuale 26 4 6" xfId="7721" xr:uid="{00000000-0005-0000-0000-000091790000}"/>
    <cellStyle name="Percentuale 26 5" xfId="7722" xr:uid="{00000000-0005-0000-0000-000092790000}"/>
    <cellStyle name="Percentuale 26 5 2" xfId="7723" xr:uid="{00000000-0005-0000-0000-000093790000}"/>
    <cellStyle name="Percentuale 26 5 3" xfId="7724" xr:uid="{00000000-0005-0000-0000-000094790000}"/>
    <cellStyle name="Percentuale 26 5 4" xfId="7725" xr:uid="{00000000-0005-0000-0000-000095790000}"/>
    <cellStyle name="Percentuale 26 6" xfId="7726" xr:uid="{00000000-0005-0000-0000-000096790000}"/>
    <cellStyle name="Percentuale 26 6 2" xfId="12549" xr:uid="{00000000-0005-0000-0000-000097790000}"/>
    <cellStyle name="Percentuale 26 7" xfId="7727" xr:uid="{00000000-0005-0000-0000-000098790000}"/>
    <cellStyle name="Percentuale 26 8" xfId="7694" xr:uid="{00000000-0005-0000-0000-000099790000}"/>
    <cellStyle name="Percentuale 27" xfId="611" xr:uid="{00000000-0005-0000-0000-00009A790000}"/>
    <cellStyle name="Percentuale 27 2" xfId="612" xr:uid="{00000000-0005-0000-0000-00009B790000}"/>
    <cellStyle name="Percentuale 27 2 2" xfId="7730" xr:uid="{00000000-0005-0000-0000-00009C790000}"/>
    <cellStyle name="Percentuale 27 2 3" xfId="7731" xr:uid="{00000000-0005-0000-0000-00009D790000}"/>
    <cellStyle name="Percentuale 27 2 4" xfId="7732" xr:uid="{00000000-0005-0000-0000-00009E790000}"/>
    <cellStyle name="Percentuale 27 2 5" xfId="7733" xr:uid="{00000000-0005-0000-0000-00009F790000}"/>
    <cellStyle name="Percentuale 27 2 6" xfId="7729" xr:uid="{00000000-0005-0000-0000-0000A0790000}"/>
    <cellStyle name="Percentuale 27 3" xfId="7734" xr:uid="{00000000-0005-0000-0000-0000A1790000}"/>
    <cellStyle name="Percentuale 27 3 2" xfId="7735" xr:uid="{00000000-0005-0000-0000-0000A2790000}"/>
    <cellStyle name="Percentuale 27 3 2 2" xfId="7736" xr:uid="{00000000-0005-0000-0000-0000A3790000}"/>
    <cellStyle name="Percentuale 27 3 2 2 2" xfId="7737" xr:uid="{00000000-0005-0000-0000-0000A4790000}"/>
    <cellStyle name="Percentuale 27 3 2 3" xfId="7738" xr:uid="{00000000-0005-0000-0000-0000A5790000}"/>
    <cellStyle name="Percentuale 27 3 2 4" xfId="7739" xr:uid="{00000000-0005-0000-0000-0000A6790000}"/>
    <cellStyle name="Percentuale 27 3 3" xfId="7740" xr:uid="{00000000-0005-0000-0000-0000A7790000}"/>
    <cellStyle name="Percentuale 27 3 3 2" xfId="7741" xr:uid="{00000000-0005-0000-0000-0000A8790000}"/>
    <cellStyle name="Percentuale 27 3 3 3" xfId="7742" xr:uid="{00000000-0005-0000-0000-0000A9790000}"/>
    <cellStyle name="Percentuale 27 3 3 4" xfId="7743" xr:uid="{00000000-0005-0000-0000-0000AA790000}"/>
    <cellStyle name="Percentuale 27 3 4" xfId="7744" xr:uid="{00000000-0005-0000-0000-0000AB790000}"/>
    <cellStyle name="Percentuale 27 3 5" xfId="7745" xr:uid="{00000000-0005-0000-0000-0000AC790000}"/>
    <cellStyle name="Percentuale 27 3 6" xfId="7746" xr:uid="{00000000-0005-0000-0000-0000AD790000}"/>
    <cellStyle name="Percentuale 27 3 7" xfId="7747" xr:uid="{00000000-0005-0000-0000-0000AE790000}"/>
    <cellStyle name="Percentuale 27 4" xfId="7748" xr:uid="{00000000-0005-0000-0000-0000AF790000}"/>
    <cellStyle name="Percentuale 27 4 2" xfId="7749" xr:uid="{00000000-0005-0000-0000-0000B0790000}"/>
    <cellStyle name="Percentuale 27 4 2 2" xfId="7750" xr:uid="{00000000-0005-0000-0000-0000B1790000}"/>
    <cellStyle name="Percentuale 27 4 2 3" xfId="7751" xr:uid="{00000000-0005-0000-0000-0000B2790000}"/>
    <cellStyle name="Percentuale 27 4 3" xfId="7752" xr:uid="{00000000-0005-0000-0000-0000B3790000}"/>
    <cellStyle name="Percentuale 27 4 4" xfId="7753" xr:uid="{00000000-0005-0000-0000-0000B4790000}"/>
    <cellStyle name="Percentuale 27 4 5" xfId="7754" xr:uid="{00000000-0005-0000-0000-0000B5790000}"/>
    <cellStyle name="Percentuale 27 4 6" xfId="7755" xr:uid="{00000000-0005-0000-0000-0000B6790000}"/>
    <cellStyle name="Percentuale 27 5" xfId="7756" xr:uid="{00000000-0005-0000-0000-0000B7790000}"/>
    <cellStyle name="Percentuale 27 5 2" xfId="7757" xr:uid="{00000000-0005-0000-0000-0000B8790000}"/>
    <cellStyle name="Percentuale 27 5 3" xfId="7758" xr:uid="{00000000-0005-0000-0000-0000B9790000}"/>
    <cellStyle name="Percentuale 27 5 4" xfId="7759" xr:uid="{00000000-0005-0000-0000-0000BA790000}"/>
    <cellStyle name="Percentuale 27 6" xfId="7760" xr:uid="{00000000-0005-0000-0000-0000BB790000}"/>
    <cellStyle name="Percentuale 27 6 2" xfId="12550" xr:uid="{00000000-0005-0000-0000-0000BC790000}"/>
    <cellStyle name="Percentuale 27 7" xfId="7761" xr:uid="{00000000-0005-0000-0000-0000BD790000}"/>
    <cellStyle name="Percentuale 27 8" xfId="7728" xr:uid="{00000000-0005-0000-0000-0000BE790000}"/>
    <cellStyle name="Percentuale 28" xfId="613" xr:uid="{00000000-0005-0000-0000-0000BF790000}"/>
    <cellStyle name="Percentuale 28 2" xfId="614" xr:uid="{00000000-0005-0000-0000-0000C0790000}"/>
    <cellStyle name="Percentuale 28 2 2" xfId="7764" xr:uid="{00000000-0005-0000-0000-0000C1790000}"/>
    <cellStyle name="Percentuale 28 2 3" xfId="7765" xr:uid="{00000000-0005-0000-0000-0000C2790000}"/>
    <cellStyle name="Percentuale 28 2 4" xfId="7766" xr:uid="{00000000-0005-0000-0000-0000C3790000}"/>
    <cellStyle name="Percentuale 28 2 5" xfId="7767" xr:uid="{00000000-0005-0000-0000-0000C4790000}"/>
    <cellStyle name="Percentuale 28 2 6" xfId="7763" xr:uid="{00000000-0005-0000-0000-0000C5790000}"/>
    <cellStyle name="Percentuale 28 3" xfId="7768" xr:uid="{00000000-0005-0000-0000-0000C6790000}"/>
    <cellStyle name="Percentuale 28 3 2" xfId="7769" xr:uid="{00000000-0005-0000-0000-0000C7790000}"/>
    <cellStyle name="Percentuale 28 3 2 2" xfId="7770" xr:uid="{00000000-0005-0000-0000-0000C8790000}"/>
    <cellStyle name="Percentuale 28 3 2 2 2" xfId="7771" xr:uid="{00000000-0005-0000-0000-0000C9790000}"/>
    <cellStyle name="Percentuale 28 3 2 3" xfId="7772" xr:uid="{00000000-0005-0000-0000-0000CA790000}"/>
    <cellStyle name="Percentuale 28 3 2 4" xfId="7773" xr:uid="{00000000-0005-0000-0000-0000CB790000}"/>
    <cellStyle name="Percentuale 28 3 3" xfId="7774" xr:uid="{00000000-0005-0000-0000-0000CC790000}"/>
    <cellStyle name="Percentuale 28 3 3 2" xfId="7775" xr:uid="{00000000-0005-0000-0000-0000CD790000}"/>
    <cellStyle name="Percentuale 28 3 3 3" xfId="7776" xr:uid="{00000000-0005-0000-0000-0000CE790000}"/>
    <cellStyle name="Percentuale 28 3 3 4" xfId="7777" xr:uid="{00000000-0005-0000-0000-0000CF790000}"/>
    <cellStyle name="Percentuale 28 3 4" xfId="7778" xr:uid="{00000000-0005-0000-0000-0000D0790000}"/>
    <cellStyle name="Percentuale 28 3 5" xfId="7779" xr:uid="{00000000-0005-0000-0000-0000D1790000}"/>
    <cellStyle name="Percentuale 28 3 6" xfId="7780" xr:uid="{00000000-0005-0000-0000-0000D2790000}"/>
    <cellStyle name="Percentuale 28 3 7" xfId="7781" xr:uid="{00000000-0005-0000-0000-0000D3790000}"/>
    <cellStyle name="Percentuale 28 4" xfId="7782" xr:uid="{00000000-0005-0000-0000-0000D4790000}"/>
    <cellStyle name="Percentuale 28 4 2" xfId="7783" xr:uid="{00000000-0005-0000-0000-0000D5790000}"/>
    <cellStyle name="Percentuale 28 4 2 2" xfId="7784" xr:uid="{00000000-0005-0000-0000-0000D6790000}"/>
    <cellStyle name="Percentuale 28 4 2 3" xfId="7785" xr:uid="{00000000-0005-0000-0000-0000D7790000}"/>
    <cellStyle name="Percentuale 28 4 3" xfId="7786" xr:uid="{00000000-0005-0000-0000-0000D8790000}"/>
    <cellStyle name="Percentuale 28 4 4" xfId="7787" xr:uid="{00000000-0005-0000-0000-0000D9790000}"/>
    <cellStyle name="Percentuale 28 4 5" xfId="7788" xr:uid="{00000000-0005-0000-0000-0000DA790000}"/>
    <cellStyle name="Percentuale 28 4 6" xfId="7789" xr:uid="{00000000-0005-0000-0000-0000DB790000}"/>
    <cellStyle name="Percentuale 28 5" xfId="7790" xr:uid="{00000000-0005-0000-0000-0000DC790000}"/>
    <cellStyle name="Percentuale 28 5 2" xfId="7791" xr:uid="{00000000-0005-0000-0000-0000DD790000}"/>
    <cellStyle name="Percentuale 28 5 3" xfId="7792" xr:uid="{00000000-0005-0000-0000-0000DE790000}"/>
    <cellStyle name="Percentuale 28 5 4" xfId="7793" xr:uid="{00000000-0005-0000-0000-0000DF790000}"/>
    <cellStyle name="Percentuale 28 6" xfId="7794" xr:uid="{00000000-0005-0000-0000-0000E0790000}"/>
    <cellStyle name="Percentuale 28 6 2" xfId="12551" xr:uid="{00000000-0005-0000-0000-0000E1790000}"/>
    <cellStyle name="Percentuale 28 7" xfId="7795" xr:uid="{00000000-0005-0000-0000-0000E2790000}"/>
    <cellStyle name="Percentuale 28 8" xfId="7762" xr:uid="{00000000-0005-0000-0000-0000E3790000}"/>
    <cellStyle name="Percentuale 29" xfId="615" xr:uid="{00000000-0005-0000-0000-0000E4790000}"/>
    <cellStyle name="Percentuale 29 2" xfId="616" xr:uid="{00000000-0005-0000-0000-0000E5790000}"/>
    <cellStyle name="Percentuale 29 2 2" xfId="7798" xr:uid="{00000000-0005-0000-0000-0000E6790000}"/>
    <cellStyle name="Percentuale 29 2 3" xfId="7799" xr:uid="{00000000-0005-0000-0000-0000E7790000}"/>
    <cellStyle name="Percentuale 29 2 4" xfId="7800" xr:uid="{00000000-0005-0000-0000-0000E8790000}"/>
    <cellStyle name="Percentuale 29 2 5" xfId="7801" xr:uid="{00000000-0005-0000-0000-0000E9790000}"/>
    <cellStyle name="Percentuale 29 2 6" xfId="7797" xr:uid="{00000000-0005-0000-0000-0000EA790000}"/>
    <cellStyle name="Percentuale 29 3" xfId="7802" xr:uid="{00000000-0005-0000-0000-0000EB790000}"/>
    <cellStyle name="Percentuale 29 3 2" xfId="7803" xr:uid="{00000000-0005-0000-0000-0000EC790000}"/>
    <cellStyle name="Percentuale 29 3 2 2" xfId="7804" xr:uid="{00000000-0005-0000-0000-0000ED790000}"/>
    <cellStyle name="Percentuale 29 3 2 2 2" xfId="7805" xr:uid="{00000000-0005-0000-0000-0000EE790000}"/>
    <cellStyle name="Percentuale 29 3 2 3" xfId="7806" xr:uid="{00000000-0005-0000-0000-0000EF790000}"/>
    <cellStyle name="Percentuale 29 3 2 4" xfId="7807" xr:uid="{00000000-0005-0000-0000-0000F0790000}"/>
    <cellStyle name="Percentuale 29 3 3" xfId="7808" xr:uid="{00000000-0005-0000-0000-0000F1790000}"/>
    <cellStyle name="Percentuale 29 3 3 2" xfId="7809" xr:uid="{00000000-0005-0000-0000-0000F2790000}"/>
    <cellStyle name="Percentuale 29 3 3 3" xfId="7810" xr:uid="{00000000-0005-0000-0000-0000F3790000}"/>
    <cellStyle name="Percentuale 29 3 3 4" xfId="7811" xr:uid="{00000000-0005-0000-0000-0000F4790000}"/>
    <cellStyle name="Percentuale 29 3 4" xfId="7812" xr:uid="{00000000-0005-0000-0000-0000F5790000}"/>
    <cellStyle name="Percentuale 29 3 5" xfId="7813" xr:uid="{00000000-0005-0000-0000-0000F6790000}"/>
    <cellStyle name="Percentuale 29 3 6" xfId="7814" xr:uid="{00000000-0005-0000-0000-0000F7790000}"/>
    <cellStyle name="Percentuale 29 3 7" xfId="7815" xr:uid="{00000000-0005-0000-0000-0000F8790000}"/>
    <cellStyle name="Percentuale 29 4" xfId="7816" xr:uid="{00000000-0005-0000-0000-0000F9790000}"/>
    <cellStyle name="Percentuale 29 4 2" xfId="7817" xr:uid="{00000000-0005-0000-0000-0000FA790000}"/>
    <cellStyle name="Percentuale 29 4 2 2" xfId="7818" xr:uid="{00000000-0005-0000-0000-0000FB790000}"/>
    <cellStyle name="Percentuale 29 4 2 3" xfId="7819" xr:uid="{00000000-0005-0000-0000-0000FC790000}"/>
    <cellStyle name="Percentuale 29 4 3" xfId="7820" xr:uid="{00000000-0005-0000-0000-0000FD790000}"/>
    <cellStyle name="Percentuale 29 4 4" xfId="7821" xr:uid="{00000000-0005-0000-0000-0000FE790000}"/>
    <cellStyle name="Percentuale 29 4 5" xfId="7822" xr:uid="{00000000-0005-0000-0000-0000FF790000}"/>
    <cellStyle name="Percentuale 29 4 6" xfId="7823" xr:uid="{00000000-0005-0000-0000-0000007A0000}"/>
    <cellStyle name="Percentuale 29 5" xfId="7824" xr:uid="{00000000-0005-0000-0000-0000017A0000}"/>
    <cellStyle name="Percentuale 29 5 2" xfId="7825" xr:uid="{00000000-0005-0000-0000-0000027A0000}"/>
    <cellStyle name="Percentuale 29 5 3" xfId="7826" xr:uid="{00000000-0005-0000-0000-0000037A0000}"/>
    <cellStyle name="Percentuale 29 5 4" xfId="7827" xr:uid="{00000000-0005-0000-0000-0000047A0000}"/>
    <cellStyle name="Percentuale 29 6" xfId="7828" xr:uid="{00000000-0005-0000-0000-0000057A0000}"/>
    <cellStyle name="Percentuale 29 6 2" xfId="12552" xr:uid="{00000000-0005-0000-0000-0000067A0000}"/>
    <cellStyle name="Percentuale 29 7" xfId="7829" xr:uid="{00000000-0005-0000-0000-0000077A0000}"/>
    <cellStyle name="Percentuale 29 8" xfId="7796" xr:uid="{00000000-0005-0000-0000-0000087A0000}"/>
    <cellStyle name="Percentuale 3" xfId="617" xr:uid="{00000000-0005-0000-0000-0000097A0000}"/>
    <cellStyle name="Percentuale 3 2" xfId="618" xr:uid="{00000000-0005-0000-0000-00000A7A0000}"/>
    <cellStyle name="Percentuale 3 2 2" xfId="7832" xr:uid="{00000000-0005-0000-0000-00000B7A0000}"/>
    <cellStyle name="Percentuale 3 2 3" xfId="7833" xr:uid="{00000000-0005-0000-0000-00000C7A0000}"/>
    <cellStyle name="Percentuale 3 2 4" xfId="7834" xr:uid="{00000000-0005-0000-0000-00000D7A0000}"/>
    <cellStyle name="Percentuale 3 2 5" xfId="7835" xr:uid="{00000000-0005-0000-0000-00000E7A0000}"/>
    <cellStyle name="Percentuale 3 2 6" xfId="7831" xr:uid="{00000000-0005-0000-0000-00000F7A0000}"/>
    <cellStyle name="Percentuale 3 3" xfId="7836" xr:uid="{00000000-0005-0000-0000-0000107A0000}"/>
    <cellStyle name="Percentuale 3 3 2" xfId="7837" xr:uid="{00000000-0005-0000-0000-0000117A0000}"/>
    <cellStyle name="Percentuale 3 3 2 2" xfId="7838" xr:uid="{00000000-0005-0000-0000-0000127A0000}"/>
    <cellStyle name="Percentuale 3 3 2 2 2" xfId="7839" xr:uid="{00000000-0005-0000-0000-0000137A0000}"/>
    <cellStyle name="Percentuale 3 3 2 3" xfId="7840" xr:uid="{00000000-0005-0000-0000-0000147A0000}"/>
    <cellStyle name="Percentuale 3 3 2 4" xfId="7841" xr:uid="{00000000-0005-0000-0000-0000157A0000}"/>
    <cellStyle name="Percentuale 3 3 3" xfId="7842" xr:uid="{00000000-0005-0000-0000-0000167A0000}"/>
    <cellStyle name="Percentuale 3 3 3 2" xfId="7843" xr:uid="{00000000-0005-0000-0000-0000177A0000}"/>
    <cellStyle name="Percentuale 3 3 3 3" xfId="7844" xr:uid="{00000000-0005-0000-0000-0000187A0000}"/>
    <cellStyle name="Percentuale 3 3 3 4" xfId="7845" xr:uid="{00000000-0005-0000-0000-0000197A0000}"/>
    <cellStyle name="Percentuale 3 3 4" xfId="7846" xr:uid="{00000000-0005-0000-0000-00001A7A0000}"/>
    <cellStyle name="Percentuale 3 3 5" xfId="7847" xr:uid="{00000000-0005-0000-0000-00001B7A0000}"/>
    <cellStyle name="Percentuale 3 3 6" xfId="7848" xr:uid="{00000000-0005-0000-0000-00001C7A0000}"/>
    <cellStyle name="Percentuale 3 3 7" xfId="7849" xr:uid="{00000000-0005-0000-0000-00001D7A0000}"/>
    <cellStyle name="Percentuale 3 4" xfId="7850" xr:uid="{00000000-0005-0000-0000-00001E7A0000}"/>
    <cellStyle name="Percentuale 3 4 2" xfId="7851" xr:uid="{00000000-0005-0000-0000-00001F7A0000}"/>
    <cellStyle name="Percentuale 3 4 2 2" xfId="7852" xr:uid="{00000000-0005-0000-0000-0000207A0000}"/>
    <cellStyle name="Percentuale 3 4 2 3" xfId="7853" xr:uid="{00000000-0005-0000-0000-0000217A0000}"/>
    <cellStyle name="Percentuale 3 4 3" xfId="7854" xr:uid="{00000000-0005-0000-0000-0000227A0000}"/>
    <cellStyle name="Percentuale 3 4 4" xfId="7855" xr:uid="{00000000-0005-0000-0000-0000237A0000}"/>
    <cellStyle name="Percentuale 3 4 5" xfId="7856" xr:uid="{00000000-0005-0000-0000-0000247A0000}"/>
    <cellStyle name="Percentuale 3 4 6" xfId="7857" xr:uid="{00000000-0005-0000-0000-0000257A0000}"/>
    <cellStyle name="Percentuale 3 5" xfId="7858" xr:uid="{00000000-0005-0000-0000-0000267A0000}"/>
    <cellStyle name="Percentuale 3 5 2" xfId="7859" xr:uid="{00000000-0005-0000-0000-0000277A0000}"/>
    <cellStyle name="Percentuale 3 5 3" xfId="7860" xr:uid="{00000000-0005-0000-0000-0000287A0000}"/>
    <cellStyle name="Percentuale 3 5 4" xfId="7861" xr:uid="{00000000-0005-0000-0000-0000297A0000}"/>
    <cellStyle name="Percentuale 3 6" xfId="7862" xr:uid="{00000000-0005-0000-0000-00002A7A0000}"/>
    <cellStyle name="Percentuale 3 6 2" xfId="12553" xr:uid="{00000000-0005-0000-0000-00002B7A0000}"/>
    <cellStyle name="Percentuale 3 7" xfId="7863" xr:uid="{00000000-0005-0000-0000-00002C7A0000}"/>
    <cellStyle name="Percentuale 3 8" xfId="7830" xr:uid="{00000000-0005-0000-0000-00002D7A0000}"/>
    <cellStyle name="Percentuale 30" xfId="619" xr:uid="{00000000-0005-0000-0000-00002E7A0000}"/>
    <cellStyle name="Percentuale 30 2" xfId="620" xr:uid="{00000000-0005-0000-0000-00002F7A0000}"/>
    <cellStyle name="Percentuale 30 2 2" xfId="7866" xr:uid="{00000000-0005-0000-0000-0000307A0000}"/>
    <cellStyle name="Percentuale 30 2 3" xfId="7867" xr:uid="{00000000-0005-0000-0000-0000317A0000}"/>
    <cellStyle name="Percentuale 30 2 4" xfId="7868" xr:uid="{00000000-0005-0000-0000-0000327A0000}"/>
    <cellStyle name="Percentuale 30 2 5" xfId="7869" xr:uid="{00000000-0005-0000-0000-0000337A0000}"/>
    <cellStyle name="Percentuale 30 2 6" xfId="7865" xr:uid="{00000000-0005-0000-0000-0000347A0000}"/>
    <cellStyle name="Percentuale 30 3" xfId="7870" xr:uid="{00000000-0005-0000-0000-0000357A0000}"/>
    <cellStyle name="Percentuale 30 3 2" xfId="7871" xr:uid="{00000000-0005-0000-0000-0000367A0000}"/>
    <cellStyle name="Percentuale 30 3 2 2" xfId="7872" xr:uid="{00000000-0005-0000-0000-0000377A0000}"/>
    <cellStyle name="Percentuale 30 3 2 2 2" xfId="7873" xr:uid="{00000000-0005-0000-0000-0000387A0000}"/>
    <cellStyle name="Percentuale 30 3 2 3" xfId="7874" xr:uid="{00000000-0005-0000-0000-0000397A0000}"/>
    <cellStyle name="Percentuale 30 3 2 4" xfId="7875" xr:uid="{00000000-0005-0000-0000-00003A7A0000}"/>
    <cellStyle name="Percentuale 30 3 3" xfId="7876" xr:uid="{00000000-0005-0000-0000-00003B7A0000}"/>
    <cellStyle name="Percentuale 30 3 3 2" xfId="7877" xr:uid="{00000000-0005-0000-0000-00003C7A0000}"/>
    <cellStyle name="Percentuale 30 3 3 3" xfId="7878" xr:uid="{00000000-0005-0000-0000-00003D7A0000}"/>
    <cellStyle name="Percentuale 30 3 3 4" xfId="7879" xr:uid="{00000000-0005-0000-0000-00003E7A0000}"/>
    <cellStyle name="Percentuale 30 3 4" xfId="7880" xr:uid="{00000000-0005-0000-0000-00003F7A0000}"/>
    <cellStyle name="Percentuale 30 3 5" xfId="7881" xr:uid="{00000000-0005-0000-0000-0000407A0000}"/>
    <cellStyle name="Percentuale 30 3 6" xfId="7882" xr:uid="{00000000-0005-0000-0000-0000417A0000}"/>
    <cellStyle name="Percentuale 30 3 7" xfId="7883" xr:uid="{00000000-0005-0000-0000-0000427A0000}"/>
    <cellStyle name="Percentuale 30 4" xfId="7884" xr:uid="{00000000-0005-0000-0000-0000437A0000}"/>
    <cellStyle name="Percentuale 30 4 2" xfId="7885" xr:uid="{00000000-0005-0000-0000-0000447A0000}"/>
    <cellStyle name="Percentuale 30 4 2 2" xfId="7886" xr:uid="{00000000-0005-0000-0000-0000457A0000}"/>
    <cellStyle name="Percentuale 30 4 2 3" xfId="7887" xr:uid="{00000000-0005-0000-0000-0000467A0000}"/>
    <cellStyle name="Percentuale 30 4 3" xfId="7888" xr:uid="{00000000-0005-0000-0000-0000477A0000}"/>
    <cellStyle name="Percentuale 30 4 4" xfId="7889" xr:uid="{00000000-0005-0000-0000-0000487A0000}"/>
    <cellStyle name="Percentuale 30 4 5" xfId="7890" xr:uid="{00000000-0005-0000-0000-0000497A0000}"/>
    <cellStyle name="Percentuale 30 4 6" xfId="7891" xr:uid="{00000000-0005-0000-0000-00004A7A0000}"/>
    <cellStyle name="Percentuale 30 5" xfId="7892" xr:uid="{00000000-0005-0000-0000-00004B7A0000}"/>
    <cellStyle name="Percentuale 30 5 2" xfId="7893" xr:uid="{00000000-0005-0000-0000-00004C7A0000}"/>
    <cellStyle name="Percentuale 30 5 3" xfId="7894" xr:uid="{00000000-0005-0000-0000-00004D7A0000}"/>
    <cellStyle name="Percentuale 30 5 4" xfId="7895" xr:uid="{00000000-0005-0000-0000-00004E7A0000}"/>
    <cellStyle name="Percentuale 30 6" xfId="7896" xr:uid="{00000000-0005-0000-0000-00004F7A0000}"/>
    <cellStyle name="Percentuale 30 6 2" xfId="12554" xr:uid="{00000000-0005-0000-0000-0000507A0000}"/>
    <cellStyle name="Percentuale 30 7" xfId="7897" xr:uid="{00000000-0005-0000-0000-0000517A0000}"/>
    <cellStyle name="Percentuale 30 8" xfId="7864" xr:uid="{00000000-0005-0000-0000-0000527A0000}"/>
    <cellStyle name="Percentuale 31" xfId="621" xr:uid="{00000000-0005-0000-0000-0000537A0000}"/>
    <cellStyle name="Percentuale 31 2" xfId="622" xr:uid="{00000000-0005-0000-0000-0000547A0000}"/>
    <cellStyle name="Percentuale 31 2 2" xfId="7900" xr:uid="{00000000-0005-0000-0000-0000557A0000}"/>
    <cellStyle name="Percentuale 31 2 3" xfId="7901" xr:uid="{00000000-0005-0000-0000-0000567A0000}"/>
    <cellStyle name="Percentuale 31 2 4" xfId="7902" xr:uid="{00000000-0005-0000-0000-0000577A0000}"/>
    <cellStyle name="Percentuale 31 2 5" xfId="7903" xr:uid="{00000000-0005-0000-0000-0000587A0000}"/>
    <cellStyle name="Percentuale 31 2 6" xfId="7899" xr:uid="{00000000-0005-0000-0000-0000597A0000}"/>
    <cellStyle name="Percentuale 31 3" xfId="7904" xr:uid="{00000000-0005-0000-0000-00005A7A0000}"/>
    <cellStyle name="Percentuale 31 3 2" xfId="7905" xr:uid="{00000000-0005-0000-0000-00005B7A0000}"/>
    <cellStyle name="Percentuale 31 3 2 2" xfId="7906" xr:uid="{00000000-0005-0000-0000-00005C7A0000}"/>
    <cellStyle name="Percentuale 31 3 2 2 2" xfId="7907" xr:uid="{00000000-0005-0000-0000-00005D7A0000}"/>
    <cellStyle name="Percentuale 31 3 2 3" xfId="7908" xr:uid="{00000000-0005-0000-0000-00005E7A0000}"/>
    <cellStyle name="Percentuale 31 3 2 4" xfId="7909" xr:uid="{00000000-0005-0000-0000-00005F7A0000}"/>
    <cellStyle name="Percentuale 31 3 3" xfId="7910" xr:uid="{00000000-0005-0000-0000-0000607A0000}"/>
    <cellStyle name="Percentuale 31 3 3 2" xfId="7911" xr:uid="{00000000-0005-0000-0000-0000617A0000}"/>
    <cellStyle name="Percentuale 31 3 3 3" xfId="7912" xr:uid="{00000000-0005-0000-0000-0000627A0000}"/>
    <cellStyle name="Percentuale 31 3 3 4" xfId="7913" xr:uid="{00000000-0005-0000-0000-0000637A0000}"/>
    <cellStyle name="Percentuale 31 3 4" xfId="7914" xr:uid="{00000000-0005-0000-0000-0000647A0000}"/>
    <cellStyle name="Percentuale 31 3 5" xfId="7915" xr:uid="{00000000-0005-0000-0000-0000657A0000}"/>
    <cellStyle name="Percentuale 31 3 6" xfId="7916" xr:uid="{00000000-0005-0000-0000-0000667A0000}"/>
    <cellStyle name="Percentuale 31 3 7" xfId="7917" xr:uid="{00000000-0005-0000-0000-0000677A0000}"/>
    <cellStyle name="Percentuale 31 4" xfId="7918" xr:uid="{00000000-0005-0000-0000-0000687A0000}"/>
    <cellStyle name="Percentuale 31 4 2" xfId="7919" xr:uid="{00000000-0005-0000-0000-0000697A0000}"/>
    <cellStyle name="Percentuale 31 4 2 2" xfId="7920" xr:uid="{00000000-0005-0000-0000-00006A7A0000}"/>
    <cellStyle name="Percentuale 31 4 2 3" xfId="7921" xr:uid="{00000000-0005-0000-0000-00006B7A0000}"/>
    <cellStyle name="Percentuale 31 4 3" xfId="7922" xr:uid="{00000000-0005-0000-0000-00006C7A0000}"/>
    <cellStyle name="Percentuale 31 4 4" xfId="7923" xr:uid="{00000000-0005-0000-0000-00006D7A0000}"/>
    <cellStyle name="Percentuale 31 4 5" xfId="7924" xr:uid="{00000000-0005-0000-0000-00006E7A0000}"/>
    <cellStyle name="Percentuale 31 4 6" xfId="7925" xr:uid="{00000000-0005-0000-0000-00006F7A0000}"/>
    <cellStyle name="Percentuale 31 5" xfId="7926" xr:uid="{00000000-0005-0000-0000-0000707A0000}"/>
    <cellStyle name="Percentuale 31 5 2" xfId="7927" xr:uid="{00000000-0005-0000-0000-0000717A0000}"/>
    <cellStyle name="Percentuale 31 5 3" xfId="7928" xr:uid="{00000000-0005-0000-0000-0000727A0000}"/>
    <cellStyle name="Percentuale 31 5 4" xfId="7929" xr:uid="{00000000-0005-0000-0000-0000737A0000}"/>
    <cellStyle name="Percentuale 31 6" xfId="7930" xr:uid="{00000000-0005-0000-0000-0000747A0000}"/>
    <cellStyle name="Percentuale 31 6 2" xfId="12555" xr:uid="{00000000-0005-0000-0000-0000757A0000}"/>
    <cellStyle name="Percentuale 31 7" xfId="7931" xr:uid="{00000000-0005-0000-0000-0000767A0000}"/>
    <cellStyle name="Percentuale 31 8" xfId="7898" xr:uid="{00000000-0005-0000-0000-0000777A0000}"/>
    <cellStyle name="Percentuale 32" xfId="623" xr:uid="{00000000-0005-0000-0000-0000787A0000}"/>
    <cellStyle name="Percentuale 32 2" xfId="624" xr:uid="{00000000-0005-0000-0000-0000797A0000}"/>
    <cellStyle name="Percentuale 32 2 2" xfId="7934" xr:uid="{00000000-0005-0000-0000-00007A7A0000}"/>
    <cellStyle name="Percentuale 32 2 3" xfId="7935" xr:uid="{00000000-0005-0000-0000-00007B7A0000}"/>
    <cellStyle name="Percentuale 32 2 4" xfId="7936" xr:uid="{00000000-0005-0000-0000-00007C7A0000}"/>
    <cellStyle name="Percentuale 32 2 5" xfId="7937" xr:uid="{00000000-0005-0000-0000-00007D7A0000}"/>
    <cellStyle name="Percentuale 32 2 6" xfId="7933" xr:uid="{00000000-0005-0000-0000-00007E7A0000}"/>
    <cellStyle name="Percentuale 32 3" xfId="7938" xr:uid="{00000000-0005-0000-0000-00007F7A0000}"/>
    <cellStyle name="Percentuale 32 3 2" xfId="7939" xr:uid="{00000000-0005-0000-0000-0000807A0000}"/>
    <cellStyle name="Percentuale 32 3 2 2" xfId="7940" xr:uid="{00000000-0005-0000-0000-0000817A0000}"/>
    <cellStyle name="Percentuale 32 3 2 2 2" xfId="7941" xr:uid="{00000000-0005-0000-0000-0000827A0000}"/>
    <cellStyle name="Percentuale 32 3 2 3" xfId="7942" xr:uid="{00000000-0005-0000-0000-0000837A0000}"/>
    <cellStyle name="Percentuale 32 3 2 4" xfId="7943" xr:uid="{00000000-0005-0000-0000-0000847A0000}"/>
    <cellStyle name="Percentuale 32 3 3" xfId="7944" xr:uid="{00000000-0005-0000-0000-0000857A0000}"/>
    <cellStyle name="Percentuale 32 3 3 2" xfId="7945" xr:uid="{00000000-0005-0000-0000-0000867A0000}"/>
    <cellStyle name="Percentuale 32 3 3 3" xfId="7946" xr:uid="{00000000-0005-0000-0000-0000877A0000}"/>
    <cellStyle name="Percentuale 32 3 3 4" xfId="7947" xr:uid="{00000000-0005-0000-0000-0000887A0000}"/>
    <cellStyle name="Percentuale 32 3 4" xfId="7948" xr:uid="{00000000-0005-0000-0000-0000897A0000}"/>
    <cellStyle name="Percentuale 32 3 5" xfId="7949" xr:uid="{00000000-0005-0000-0000-00008A7A0000}"/>
    <cellStyle name="Percentuale 32 3 6" xfId="7950" xr:uid="{00000000-0005-0000-0000-00008B7A0000}"/>
    <cellStyle name="Percentuale 32 3 7" xfId="7951" xr:uid="{00000000-0005-0000-0000-00008C7A0000}"/>
    <cellStyle name="Percentuale 32 4" xfId="7952" xr:uid="{00000000-0005-0000-0000-00008D7A0000}"/>
    <cellStyle name="Percentuale 32 4 2" xfId="7953" xr:uid="{00000000-0005-0000-0000-00008E7A0000}"/>
    <cellStyle name="Percentuale 32 4 2 2" xfId="7954" xr:uid="{00000000-0005-0000-0000-00008F7A0000}"/>
    <cellStyle name="Percentuale 32 4 2 3" xfId="7955" xr:uid="{00000000-0005-0000-0000-0000907A0000}"/>
    <cellStyle name="Percentuale 32 4 3" xfId="7956" xr:uid="{00000000-0005-0000-0000-0000917A0000}"/>
    <cellStyle name="Percentuale 32 4 4" xfId="7957" xr:uid="{00000000-0005-0000-0000-0000927A0000}"/>
    <cellStyle name="Percentuale 32 4 5" xfId="7958" xr:uid="{00000000-0005-0000-0000-0000937A0000}"/>
    <cellStyle name="Percentuale 32 4 6" xfId="7959" xr:uid="{00000000-0005-0000-0000-0000947A0000}"/>
    <cellStyle name="Percentuale 32 5" xfId="7960" xr:uid="{00000000-0005-0000-0000-0000957A0000}"/>
    <cellStyle name="Percentuale 32 5 2" xfId="7961" xr:uid="{00000000-0005-0000-0000-0000967A0000}"/>
    <cellStyle name="Percentuale 32 5 3" xfId="7962" xr:uid="{00000000-0005-0000-0000-0000977A0000}"/>
    <cellStyle name="Percentuale 32 5 4" xfId="7963" xr:uid="{00000000-0005-0000-0000-0000987A0000}"/>
    <cellStyle name="Percentuale 32 6" xfId="7964" xr:uid="{00000000-0005-0000-0000-0000997A0000}"/>
    <cellStyle name="Percentuale 32 6 2" xfId="12556" xr:uid="{00000000-0005-0000-0000-00009A7A0000}"/>
    <cellStyle name="Percentuale 32 7" xfId="7965" xr:uid="{00000000-0005-0000-0000-00009B7A0000}"/>
    <cellStyle name="Percentuale 32 8" xfId="7932" xr:uid="{00000000-0005-0000-0000-00009C7A0000}"/>
    <cellStyle name="Percentuale 33" xfId="625" xr:uid="{00000000-0005-0000-0000-00009D7A0000}"/>
    <cellStyle name="Percentuale 33 2" xfId="626" xr:uid="{00000000-0005-0000-0000-00009E7A0000}"/>
    <cellStyle name="Percentuale 33 2 2" xfId="7968" xr:uid="{00000000-0005-0000-0000-00009F7A0000}"/>
    <cellStyle name="Percentuale 33 2 3" xfId="7969" xr:uid="{00000000-0005-0000-0000-0000A07A0000}"/>
    <cellStyle name="Percentuale 33 2 4" xfId="7970" xr:uid="{00000000-0005-0000-0000-0000A17A0000}"/>
    <cellStyle name="Percentuale 33 2 5" xfId="7971" xr:uid="{00000000-0005-0000-0000-0000A27A0000}"/>
    <cellStyle name="Percentuale 33 2 6" xfId="7967" xr:uid="{00000000-0005-0000-0000-0000A37A0000}"/>
    <cellStyle name="Percentuale 33 3" xfId="7972" xr:uid="{00000000-0005-0000-0000-0000A47A0000}"/>
    <cellStyle name="Percentuale 33 3 2" xfId="7973" xr:uid="{00000000-0005-0000-0000-0000A57A0000}"/>
    <cellStyle name="Percentuale 33 3 2 2" xfId="7974" xr:uid="{00000000-0005-0000-0000-0000A67A0000}"/>
    <cellStyle name="Percentuale 33 3 2 2 2" xfId="7975" xr:uid="{00000000-0005-0000-0000-0000A77A0000}"/>
    <cellStyle name="Percentuale 33 3 2 3" xfId="7976" xr:uid="{00000000-0005-0000-0000-0000A87A0000}"/>
    <cellStyle name="Percentuale 33 3 2 4" xfId="7977" xr:uid="{00000000-0005-0000-0000-0000A97A0000}"/>
    <cellStyle name="Percentuale 33 3 3" xfId="7978" xr:uid="{00000000-0005-0000-0000-0000AA7A0000}"/>
    <cellStyle name="Percentuale 33 3 3 2" xfId="7979" xr:uid="{00000000-0005-0000-0000-0000AB7A0000}"/>
    <cellStyle name="Percentuale 33 3 3 3" xfId="7980" xr:uid="{00000000-0005-0000-0000-0000AC7A0000}"/>
    <cellStyle name="Percentuale 33 3 3 4" xfId="7981" xr:uid="{00000000-0005-0000-0000-0000AD7A0000}"/>
    <cellStyle name="Percentuale 33 3 4" xfId="7982" xr:uid="{00000000-0005-0000-0000-0000AE7A0000}"/>
    <cellStyle name="Percentuale 33 3 5" xfId="7983" xr:uid="{00000000-0005-0000-0000-0000AF7A0000}"/>
    <cellStyle name="Percentuale 33 3 6" xfId="7984" xr:uid="{00000000-0005-0000-0000-0000B07A0000}"/>
    <cellStyle name="Percentuale 33 3 7" xfId="7985" xr:uid="{00000000-0005-0000-0000-0000B17A0000}"/>
    <cellStyle name="Percentuale 33 4" xfId="7986" xr:uid="{00000000-0005-0000-0000-0000B27A0000}"/>
    <cellStyle name="Percentuale 33 4 2" xfId="7987" xr:uid="{00000000-0005-0000-0000-0000B37A0000}"/>
    <cellStyle name="Percentuale 33 4 2 2" xfId="7988" xr:uid="{00000000-0005-0000-0000-0000B47A0000}"/>
    <cellStyle name="Percentuale 33 4 2 3" xfId="7989" xr:uid="{00000000-0005-0000-0000-0000B57A0000}"/>
    <cellStyle name="Percentuale 33 4 3" xfId="7990" xr:uid="{00000000-0005-0000-0000-0000B67A0000}"/>
    <cellStyle name="Percentuale 33 4 4" xfId="7991" xr:uid="{00000000-0005-0000-0000-0000B77A0000}"/>
    <cellStyle name="Percentuale 33 4 5" xfId="7992" xr:uid="{00000000-0005-0000-0000-0000B87A0000}"/>
    <cellStyle name="Percentuale 33 4 6" xfId="7993" xr:uid="{00000000-0005-0000-0000-0000B97A0000}"/>
    <cellStyle name="Percentuale 33 5" xfId="7994" xr:uid="{00000000-0005-0000-0000-0000BA7A0000}"/>
    <cellStyle name="Percentuale 33 5 2" xfId="7995" xr:uid="{00000000-0005-0000-0000-0000BB7A0000}"/>
    <cellStyle name="Percentuale 33 5 3" xfId="7996" xr:uid="{00000000-0005-0000-0000-0000BC7A0000}"/>
    <cellStyle name="Percentuale 33 5 4" xfId="7997" xr:uid="{00000000-0005-0000-0000-0000BD7A0000}"/>
    <cellStyle name="Percentuale 33 6" xfId="7998" xr:uid="{00000000-0005-0000-0000-0000BE7A0000}"/>
    <cellStyle name="Percentuale 33 6 2" xfId="12557" xr:uid="{00000000-0005-0000-0000-0000BF7A0000}"/>
    <cellStyle name="Percentuale 33 7" xfId="7999" xr:uid="{00000000-0005-0000-0000-0000C07A0000}"/>
    <cellStyle name="Percentuale 33 8" xfId="7966" xr:uid="{00000000-0005-0000-0000-0000C17A0000}"/>
    <cellStyle name="Percentuale 34" xfId="627" xr:uid="{00000000-0005-0000-0000-0000C27A0000}"/>
    <cellStyle name="Percentuale 34 2" xfId="628" xr:uid="{00000000-0005-0000-0000-0000C37A0000}"/>
    <cellStyle name="Percentuale 34 2 2" xfId="8002" xr:uid="{00000000-0005-0000-0000-0000C47A0000}"/>
    <cellStyle name="Percentuale 34 2 3" xfId="8003" xr:uid="{00000000-0005-0000-0000-0000C57A0000}"/>
    <cellStyle name="Percentuale 34 2 4" xfId="8004" xr:uid="{00000000-0005-0000-0000-0000C67A0000}"/>
    <cellStyle name="Percentuale 34 2 5" xfId="8005" xr:uid="{00000000-0005-0000-0000-0000C77A0000}"/>
    <cellStyle name="Percentuale 34 2 6" xfId="8001" xr:uid="{00000000-0005-0000-0000-0000C87A0000}"/>
    <cellStyle name="Percentuale 34 3" xfId="8006" xr:uid="{00000000-0005-0000-0000-0000C97A0000}"/>
    <cellStyle name="Percentuale 34 3 2" xfId="8007" xr:uid="{00000000-0005-0000-0000-0000CA7A0000}"/>
    <cellStyle name="Percentuale 34 3 2 2" xfId="8008" xr:uid="{00000000-0005-0000-0000-0000CB7A0000}"/>
    <cellStyle name="Percentuale 34 3 2 2 2" xfId="8009" xr:uid="{00000000-0005-0000-0000-0000CC7A0000}"/>
    <cellStyle name="Percentuale 34 3 2 3" xfId="8010" xr:uid="{00000000-0005-0000-0000-0000CD7A0000}"/>
    <cellStyle name="Percentuale 34 3 2 4" xfId="8011" xr:uid="{00000000-0005-0000-0000-0000CE7A0000}"/>
    <cellStyle name="Percentuale 34 3 3" xfId="8012" xr:uid="{00000000-0005-0000-0000-0000CF7A0000}"/>
    <cellStyle name="Percentuale 34 3 3 2" xfId="8013" xr:uid="{00000000-0005-0000-0000-0000D07A0000}"/>
    <cellStyle name="Percentuale 34 3 3 3" xfId="8014" xr:uid="{00000000-0005-0000-0000-0000D17A0000}"/>
    <cellStyle name="Percentuale 34 3 3 4" xfId="8015" xr:uid="{00000000-0005-0000-0000-0000D27A0000}"/>
    <cellStyle name="Percentuale 34 3 4" xfId="8016" xr:uid="{00000000-0005-0000-0000-0000D37A0000}"/>
    <cellStyle name="Percentuale 34 3 5" xfId="8017" xr:uid="{00000000-0005-0000-0000-0000D47A0000}"/>
    <cellStyle name="Percentuale 34 3 6" xfId="8018" xr:uid="{00000000-0005-0000-0000-0000D57A0000}"/>
    <cellStyle name="Percentuale 34 3 7" xfId="8019" xr:uid="{00000000-0005-0000-0000-0000D67A0000}"/>
    <cellStyle name="Percentuale 34 4" xfId="8020" xr:uid="{00000000-0005-0000-0000-0000D77A0000}"/>
    <cellStyle name="Percentuale 34 4 2" xfId="8021" xr:uid="{00000000-0005-0000-0000-0000D87A0000}"/>
    <cellStyle name="Percentuale 34 4 2 2" xfId="8022" xr:uid="{00000000-0005-0000-0000-0000D97A0000}"/>
    <cellStyle name="Percentuale 34 4 2 3" xfId="8023" xr:uid="{00000000-0005-0000-0000-0000DA7A0000}"/>
    <cellStyle name="Percentuale 34 4 3" xfId="8024" xr:uid="{00000000-0005-0000-0000-0000DB7A0000}"/>
    <cellStyle name="Percentuale 34 4 4" xfId="8025" xr:uid="{00000000-0005-0000-0000-0000DC7A0000}"/>
    <cellStyle name="Percentuale 34 4 5" xfId="8026" xr:uid="{00000000-0005-0000-0000-0000DD7A0000}"/>
    <cellStyle name="Percentuale 34 4 6" xfId="8027" xr:uid="{00000000-0005-0000-0000-0000DE7A0000}"/>
    <cellStyle name="Percentuale 34 5" xfId="8028" xr:uid="{00000000-0005-0000-0000-0000DF7A0000}"/>
    <cellStyle name="Percentuale 34 5 2" xfId="8029" xr:uid="{00000000-0005-0000-0000-0000E07A0000}"/>
    <cellStyle name="Percentuale 34 5 3" xfId="8030" xr:uid="{00000000-0005-0000-0000-0000E17A0000}"/>
    <cellStyle name="Percentuale 34 5 4" xfId="8031" xr:uid="{00000000-0005-0000-0000-0000E27A0000}"/>
    <cellStyle name="Percentuale 34 6" xfId="8032" xr:uid="{00000000-0005-0000-0000-0000E37A0000}"/>
    <cellStyle name="Percentuale 34 6 2" xfId="12558" xr:uid="{00000000-0005-0000-0000-0000E47A0000}"/>
    <cellStyle name="Percentuale 34 7" xfId="8033" xr:uid="{00000000-0005-0000-0000-0000E57A0000}"/>
    <cellStyle name="Percentuale 34 8" xfId="8000" xr:uid="{00000000-0005-0000-0000-0000E67A0000}"/>
    <cellStyle name="Percentuale 35" xfId="629" xr:uid="{00000000-0005-0000-0000-0000E77A0000}"/>
    <cellStyle name="Percentuale 35 2" xfId="630" xr:uid="{00000000-0005-0000-0000-0000E87A0000}"/>
    <cellStyle name="Percentuale 35 2 2" xfId="8036" xr:uid="{00000000-0005-0000-0000-0000E97A0000}"/>
    <cellStyle name="Percentuale 35 2 3" xfId="8037" xr:uid="{00000000-0005-0000-0000-0000EA7A0000}"/>
    <cellStyle name="Percentuale 35 2 4" xfId="8038" xr:uid="{00000000-0005-0000-0000-0000EB7A0000}"/>
    <cellStyle name="Percentuale 35 2 5" xfId="8039" xr:uid="{00000000-0005-0000-0000-0000EC7A0000}"/>
    <cellStyle name="Percentuale 35 2 6" xfId="8035" xr:uid="{00000000-0005-0000-0000-0000ED7A0000}"/>
    <cellStyle name="Percentuale 35 3" xfId="8040" xr:uid="{00000000-0005-0000-0000-0000EE7A0000}"/>
    <cellStyle name="Percentuale 35 3 2" xfId="8041" xr:uid="{00000000-0005-0000-0000-0000EF7A0000}"/>
    <cellStyle name="Percentuale 35 3 2 2" xfId="8042" xr:uid="{00000000-0005-0000-0000-0000F07A0000}"/>
    <cellStyle name="Percentuale 35 3 2 2 2" xfId="8043" xr:uid="{00000000-0005-0000-0000-0000F17A0000}"/>
    <cellStyle name="Percentuale 35 3 2 3" xfId="8044" xr:uid="{00000000-0005-0000-0000-0000F27A0000}"/>
    <cellStyle name="Percentuale 35 3 2 4" xfId="8045" xr:uid="{00000000-0005-0000-0000-0000F37A0000}"/>
    <cellStyle name="Percentuale 35 3 3" xfId="8046" xr:uid="{00000000-0005-0000-0000-0000F47A0000}"/>
    <cellStyle name="Percentuale 35 3 3 2" xfId="8047" xr:uid="{00000000-0005-0000-0000-0000F57A0000}"/>
    <cellStyle name="Percentuale 35 3 3 3" xfId="8048" xr:uid="{00000000-0005-0000-0000-0000F67A0000}"/>
    <cellStyle name="Percentuale 35 3 3 4" xfId="8049" xr:uid="{00000000-0005-0000-0000-0000F77A0000}"/>
    <cellStyle name="Percentuale 35 3 4" xfId="8050" xr:uid="{00000000-0005-0000-0000-0000F87A0000}"/>
    <cellStyle name="Percentuale 35 3 5" xfId="8051" xr:uid="{00000000-0005-0000-0000-0000F97A0000}"/>
    <cellStyle name="Percentuale 35 3 6" xfId="8052" xr:uid="{00000000-0005-0000-0000-0000FA7A0000}"/>
    <cellStyle name="Percentuale 35 3 7" xfId="8053" xr:uid="{00000000-0005-0000-0000-0000FB7A0000}"/>
    <cellStyle name="Percentuale 35 4" xfId="8054" xr:uid="{00000000-0005-0000-0000-0000FC7A0000}"/>
    <cellStyle name="Percentuale 35 4 2" xfId="8055" xr:uid="{00000000-0005-0000-0000-0000FD7A0000}"/>
    <cellStyle name="Percentuale 35 4 2 2" xfId="8056" xr:uid="{00000000-0005-0000-0000-0000FE7A0000}"/>
    <cellStyle name="Percentuale 35 4 2 3" xfId="8057" xr:uid="{00000000-0005-0000-0000-0000FF7A0000}"/>
    <cellStyle name="Percentuale 35 4 3" xfId="8058" xr:uid="{00000000-0005-0000-0000-0000007B0000}"/>
    <cellStyle name="Percentuale 35 4 4" xfId="8059" xr:uid="{00000000-0005-0000-0000-0000017B0000}"/>
    <cellStyle name="Percentuale 35 4 5" xfId="8060" xr:uid="{00000000-0005-0000-0000-0000027B0000}"/>
    <cellStyle name="Percentuale 35 4 6" xfId="8061" xr:uid="{00000000-0005-0000-0000-0000037B0000}"/>
    <cellStyle name="Percentuale 35 5" xfId="8062" xr:uid="{00000000-0005-0000-0000-0000047B0000}"/>
    <cellStyle name="Percentuale 35 5 2" xfId="8063" xr:uid="{00000000-0005-0000-0000-0000057B0000}"/>
    <cellStyle name="Percentuale 35 5 3" xfId="8064" xr:uid="{00000000-0005-0000-0000-0000067B0000}"/>
    <cellStyle name="Percentuale 35 5 4" xfId="8065" xr:uid="{00000000-0005-0000-0000-0000077B0000}"/>
    <cellStyle name="Percentuale 35 6" xfId="8066" xr:uid="{00000000-0005-0000-0000-0000087B0000}"/>
    <cellStyle name="Percentuale 35 6 2" xfId="12559" xr:uid="{00000000-0005-0000-0000-0000097B0000}"/>
    <cellStyle name="Percentuale 35 7" xfId="8067" xr:uid="{00000000-0005-0000-0000-00000A7B0000}"/>
    <cellStyle name="Percentuale 35 8" xfId="8034" xr:uid="{00000000-0005-0000-0000-00000B7B0000}"/>
    <cellStyle name="Percentuale 36" xfId="631" xr:uid="{00000000-0005-0000-0000-00000C7B0000}"/>
    <cellStyle name="Percentuale 36 2" xfId="632" xr:uid="{00000000-0005-0000-0000-00000D7B0000}"/>
    <cellStyle name="Percentuale 36 2 2" xfId="8070" xr:uid="{00000000-0005-0000-0000-00000E7B0000}"/>
    <cellStyle name="Percentuale 36 2 3" xfId="8071" xr:uid="{00000000-0005-0000-0000-00000F7B0000}"/>
    <cellStyle name="Percentuale 36 2 4" xfId="8072" xr:uid="{00000000-0005-0000-0000-0000107B0000}"/>
    <cellStyle name="Percentuale 36 2 5" xfId="8073" xr:uid="{00000000-0005-0000-0000-0000117B0000}"/>
    <cellStyle name="Percentuale 36 2 6" xfId="8069" xr:uid="{00000000-0005-0000-0000-0000127B0000}"/>
    <cellStyle name="Percentuale 36 3" xfId="8074" xr:uid="{00000000-0005-0000-0000-0000137B0000}"/>
    <cellStyle name="Percentuale 36 3 2" xfId="8075" xr:uid="{00000000-0005-0000-0000-0000147B0000}"/>
    <cellStyle name="Percentuale 36 3 2 2" xfId="8076" xr:uid="{00000000-0005-0000-0000-0000157B0000}"/>
    <cellStyle name="Percentuale 36 3 2 2 2" xfId="8077" xr:uid="{00000000-0005-0000-0000-0000167B0000}"/>
    <cellStyle name="Percentuale 36 3 2 3" xfId="8078" xr:uid="{00000000-0005-0000-0000-0000177B0000}"/>
    <cellStyle name="Percentuale 36 3 2 4" xfId="8079" xr:uid="{00000000-0005-0000-0000-0000187B0000}"/>
    <cellStyle name="Percentuale 36 3 3" xfId="8080" xr:uid="{00000000-0005-0000-0000-0000197B0000}"/>
    <cellStyle name="Percentuale 36 3 3 2" xfId="8081" xr:uid="{00000000-0005-0000-0000-00001A7B0000}"/>
    <cellStyle name="Percentuale 36 3 3 3" xfId="8082" xr:uid="{00000000-0005-0000-0000-00001B7B0000}"/>
    <cellStyle name="Percentuale 36 3 3 4" xfId="8083" xr:uid="{00000000-0005-0000-0000-00001C7B0000}"/>
    <cellStyle name="Percentuale 36 3 4" xfId="8084" xr:uid="{00000000-0005-0000-0000-00001D7B0000}"/>
    <cellStyle name="Percentuale 36 3 5" xfId="8085" xr:uid="{00000000-0005-0000-0000-00001E7B0000}"/>
    <cellStyle name="Percentuale 36 3 6" xfId="8086" xr:uid="{00000000-0005-0000-0000-00001F7B0000}"/>
    <cellStyle name="Percentuale 36 3 7" xfId="8087" xr:uid="{00000000-0005-0000-0000-0000207B0000}"/>
    <cellStyle name="Percentuale 36 4" xfId="8088" xr:uid="{00000000-0005-0000-0000-0000217B0000}"/>
    <cellStyle name="Percentuale 36 4 2" xfId="8089" xr:uid="{00000000-0005-0000-0000-0000227B0000}"/>
    <cellStyle name="Percentuale 36 4 2 2" xfId="8090" xr:uid="{00000000-0005-0000-0000-0000237B0000}"/>
    <cellStyle name="Percentuale 36 4 2 3" xfId="8091" xr:uid="{00000000-0005-0000-0000-0000247B0000}"/>
    <cellStyle name="Percentuale 36 4 3" xfId="8092" xr:uid="{00000000-0005-0000-0000-0000257B0000}"/>
    <cellStyle name="Percentuale 36 4 4" xfId="8093" xr:uid="{00000000-0005-0000-0000-0000267B0000}"/>
    <cellStyle name="Percentuale 36 4 5" xfId="8094" xr:uid="{00000000-0005-0000-0000-0000277B0000}"/>
    <cellStyle name="Percentuale 36 4 6" xfId="8095" xr:uid="{00000000-0005-0000-0000-0000287B0000}"/>
    <cellStyle name="Percentuale 36 5" xfId="8096" xr:uid="{00000000-0005-0000-0000-0000297B0000}"/>
    <cellStyle name="Percentuale 36 5 2" xfId="8097" xr:uid="{00000000-0005-0000-0000-00002A7B0000}"/>
    <cellStyle name="Percentuale 36 5 3" xfId="8098" xr:uid="{00000000-0005-0000-0000-00002B7B0000}"/>
    <cellStyle name="Percentuale 36 5 4" xfId="8099" xr:uid="{00000000-0005-0000-0000-00002C7B0000}"/>
    <cellStyle name="Percentuale 36 6" xfId="8100" xr:uid="{00000000-0005-0000-0000-00002D7B0000}"/>
    <cellStyle name="Percentuale 36 6 2" xfId="12560" xr:uid="{00000000-0005-0000-0000-00002E7B0000}"/>
    <cellStyle name="Percentuale 36 7" xfId="8101" xr:uid="{00000000-0005-0000-0000-00002F7B0000}"/>
    <cellStyle name="Percentuale 36 8" xfId="8068" xr:uid="{00000000-0005-0000-0000-0000307B0000}"/>
    <cellStyle name="Percentuale 37" xfId="633" xr:uid="{00000000-0005-0000-0000-0000317B0000}"/>
    <cellStyle name="Percentuale 37 2" xfId="634" xr:uid="{00000000-0005-0000-0000-0000327B0000}"/>
    <cellStyle name="Percentuale 37 2 2" xfId="8104" xr:uid="{00000000-0005-0000-0000-0000337B0000}"/>
    <cellStyle name="Percentuale 37 2 3" xfId="8105" xr:uid="{00000000-0005-0000-0000-0000347B0000}"/>
    <cellStyle name="Percentuale 37 2 4" xfId="8106" xr:uid="{00000000-0005-0000-0000-0000357B0000}"/>
    <cellStyle name="Percentuale 37 2 5" xfId="8107" xr:uid="{00000000-0005-0000-0000-0000367B0000}"/>
    <cellStyle name="Percentuale 37 2 6" xfId="8103" xr:uid="{00000000-0005-0000-0000-0000377B0000}"/>
    <cellStyle name="Percentuale 37 3" xfId="8108" xr:uid="{00000000-0005-0000-0000-0000387B0000}"/>
    <cellStyle name="Percentuale 37 3 2" xfId="8109" xr:uid="{00000000-0005-0000-0000-0000397B0000}"/>
    <cellStyle name="Percentuale 37 3 2 2" xfId="8110" xr:uid="{00000000-0005-0000-0000-00003A7B0000}"/>
    <cellStyle name="Percentuale 37 3 2 2 2" xfId="8111" xr:uid="{00000000-0005-0000-0000-00003B7B0000}"/>
    <cellStyle name="Percentuale 37 3 2 3" xfId="8112" xr:uid="{00000000-0005-0000-0000-00003C7B0000}"/>
    <cellStyle name="Percentuale 37 3 2 4" xfId="8113" xr:uid="{00000000-0005-0000-0000-00003D7B0000}"/>
    <cellStyle name="Percentuale 37 3 3" xfId="8114" xr:uid="{00000000-0005-0000-0000-00003E7B0000}"/>
    <cellStyle name="Percentuale 37 3 3 2" xfId="8115" xr:uid="{00000000-0005-0000-0000-00003F7B0000}"/>
    <cellStyle name="Percentuale 37 3 3 3" xfId="8116" xr:uid="{00000000-0005-0000-0000-0000407B0000}"/>
    <cellStyle name="Percentuale 37 3 3 4" xfId="8117" xr:uid="{00000000-0005-0000-0000-0000417B0000}"/>
    <cellStyle name="Percentuale 37 3 4" xfId="8118" xr:uid="{00000000-0005-0000-0000-0000427B0000}"/>
    <cellStyle name="Percentuale 37 3 5" xfId="8119" xr:uid="{00000000-0005-0000-0000-0000437B0000}"/>
    <cellStyle name="Percentuale 37 3 6" xfId="8120" xr:uid="{00000000-0005-0000-0000-0000447B0000}"/>
    <cellStyle name="Percentuale 37 3 7" xfId="8121" xr:uid="{00000000-0005-0000-0000-0000457B0000}"/>
    <cellStyle name="Percentuale 37 4" xfId="8122" xr:uid="{00000000-0005-0000-0000-0000467B0000}"/>
    <cellStyle name="Percentuale 37 4 2" xfId="8123" xr:uid="{00000000-0005-0000-0000-0000477B0000}"/>
    <cellStyle name="Percentuale 37 4 2 2" xfId="8124" xr:uid="{00000000-0005-0000-0000-0000487B0000}"/>
    <cellStyle name="Percentuale 37 4 2 3" xfId="8125" xr:uid="{00000000-0005-0000-0000-0000497B0000}"/>
    <cellStyle name="Percentuale 37 4 3" xfId="8126" xr:uid="{00000000-0005-0000-0000-00004A7B0000}"/>
    <cellStyle name="Percentuale 37 4 4" xfId="8127" xr:uid="{00000000-0005-0000-0000-00004B7B0000}"/>
    <cellStyle name="Percentuale 37 4 5" xfId="8128" xr:uid="{00000000-0005-0000-0000-00004C7B0000}"/>
    <cellStyle name="Percentuale 37 4 6" xfId="8129" xr:uid="{00000000-0005-0000-0000-00004D7B0000}"/>
    <cellStyle name="Percentuale 37 5" xfId="8130" xr:uid="{00000000-0005-0000-0000-00004E7B0000}"/>
    <cellStyle name="Percentuale 37 5 2" xfId="8131" xr:uid="{00000000-0005-0000-0000-00004F7B0000}"/>
    <cellStyle name="Percentuale 37 5 3" xfId="8132" xr:uid="{00000000-0005-0000-0000-0000507B0000}"/>
    <cellStyle name="Percentuale 37 5 4" xfId="8133" xr:uid="{00000000-0005-0000-0000-0000517B0000}"/>
    <cellStyle name="Percentuale 37 6" xfId="8134" xr:uid="{00000000-0005-0000-0000-0000527B0000}"/>
    <cellStyle name="Percentuale 37 6 2" xfId="12561" xr:uid="{00000000-0005-0000-0000-0000537B0000}"/>
    <cellStyle name="Percentuale 37 7" xfId="8135" xr:uid="{00000000-0005-0000-0000-0000547B0000}"/>
    <cellStyle name="Percentuale 37 8" xfId="8102" xr:uid="{00000000-0005-0000-0000-0000557B0000}"/>
    <cellStyle name="Percentuale 38" xfId="635" xr:uid="{00000000-0005-0000-0000-0000567B0000}"/>
    <cellStyle name="Percentuale 38 2" xfId="636" xr:uid="{00000000-0005-0000-0000-0000577B0000}"/>
    <cellStyle name="Percentuale 38 2 2" xfId="8138" xr:uid="{00000000-0005-0000-0000-0000587B0000}"/>
    <cellStyle name="Percentuale 38 2 3" xfId="8139" xr:uid="{00000000-0005-0000-0000-0000597B0000}"/>
    <cellStyle name="Percentuale 38 2 4" xfId="8140" xr:uid="{00000000-0005-0000-0000-00005A7B0000}"/>
    <cellStyle name="Percentuale 38 2 5" xfId="8141" xr:uid="{00000000-0005-0000-0000-00005B7B0000}"/>
    <cellStyle name="Percentuale 38 2 6" xfId="8137" xr:uid="{00000000-0005-0000-0000-00005C7B0000}"/>
    <cellStyle name="Percentuale 38 3" xfId="8142" xr:uid="{00000000-0005-0000-0000-00005D7B0000}"/>
    <cellStyle name="Percentuale 38 3 2" xfId="8143" xr:uid="{00000000-0005-0000-0000-00005E7B0000}"/>
    <cellStyle name="Percentuale 38 3 2 2" xfId="8144" xr:uid="{00000000-0005-0000-0000-00005F7B0000}"/>
    <cellStyle name="Percentuale 38 3 2 2 2" xfId="8145" xr:uid="{00000000-0005-0000-0000-0000607B0000}"/>
    <cellStyle name="Percentuale 38 3 2 3" xfId="8146" xr:uid="{00000000-0005-0000-0000-0000617B0000}"/>
    <cellStyle name="Percentuale 38 3 2 4" xfId="8147" xr:uid="{00000000-0005-0000-0000-0000627B0000}"/>
    <cellStyle name="Percentuale 38 3 3" xfId="8148" xr:uid="{00000000-0005-0000-0000-0000637B0000}"/>
    <cellStyle name="Percentuale 38 3 3 2" xfId="8149" xr:uid="{00000000-0005-0000-0000-0000647B0000}"/>
    <cellStyle name="Percentuale 38 3 3 3" xfId="8150" xr:uid="{00000000-0005-0000-0000-0000657B0000}"/>
    <cellStyle name="Percentuale 38 3 3 4" xfId="8151" xr:uid="{00000000-0005-0000-0000-0000667B0000}"/>
    <cellStyle name="Percentuale 38 3 4" xfId="8152" xr:uid="{00000000-0005-0000-0000-0000677B0000}"/>
    <cellStyle name="Percentuale 38 3 5" xfId="8153" xr:uid="{00000000-0005-0000-0000-0000687B0000}"/>
    <cellStyle name="Percentuale 38 3 6" xfId="8154" xr:uid="{00000000-0005-0000-0000-0000697B0000}"/>
    <cellStyle name="Percentuale 38 3 7" xfId="8155" xr:uid="{00000000-0005-0000-0000-00006A7B0000}"/>
    <cellStyle name="Percentuale 38 4" xfId="8156" xr:uid="{00000000-0005-0000-0000-00006B7B0000}"/>
    <cellStyle name="Percentuale 38 4 2" xfId="8157" xr:uid="{00000000-0005-0000-0000-00006C7B0000}"/>
    <cellStyle name="Percentuale 38 4 2 2" xfId="8158" xr:uid="{00000000-0005-0000-0000-00006D7B0000}"/>
    <cellStyle name="Percentuale 38 4 2 3" xfId="8159" xr:uid="{00000000-0005-0000-0000-00006E7B0000}"/>
    <cellStyle name="Percentuale 38 4 3" xfId="8160" xr:uid="{00000000-0005-0000-0000-00006F7B0000}"/>
    <cellStyle name="Percentuale 38 4 4" xfId="8161" xr:uid="{00000000-0005-0000-0000-0000707B0000}"/>
    <cellStyle name="Percentuale 38 4 5" xfId="8162" xr:uid="{00000000-0005-0000-0000-0000717B0000}"/>
    <cellStyle name="Percentuale 38 4 6" xfId="8163" xr:uid="{00000000-0005-0000-0000-0000727B0000}"/>
    <cellStyle name="Percentuale 38 5" xfId="8164" xr:uid="{00000000-0005-0000-0000-0000737B0000}"/>
    <cellStyle name="Percentuale 38 5 2" xfId="8165" xr:uid="{00000000-0005-0000-0000-0000747B0000}"/>
    <cellStyle name="Percentuale 38 5 3" xfId="8166" xr:uid="{00000000-0005-0000-0000-0000757B0000}"/>
    <cellStyle name="Percentuale 38 5 4" xfId="8167" xr:uid="{00000000-0005-0000-0000-0000767B0000}"/>
    <cellStyle name="Percentuale 38 6" xfId="8168" xr:uid="{00000000-0005-0000-0000-0000777B0000}"/>
    <cellStyle name="Percentuale 38 6 2" xfId="12562" xr:uid="{00000000-0005-0000-0000-0000787B0000}"/>
    <cellStyle name="Percentuale 38 7" xfId="8169" xr:uid="{00000000-0005-0000-0000-0000797B0000}"/>
    <cellStyle name="Percentuale 38 8" xfId="8136" xr:uid="{00000000-0005-0000-0000-00007A7B0000}"/>
    <cellStyle name="Percentuale 39" xfId="637" xr:uid="{00000000-0005-0000-0000-00007B7B0000}"/>
    <cellStyle name="Percentuale 39 2" xfId="638" xr:uid="{00000000-0005-0000-0000-00007C7B0000}"/>
    <cellStyle name="Percentuale 39 2 2" xfId="8172" xr:uid="{00000000-0005-0000-0000-00007D7B0000}"/>
    <cellStyle name="Percentuale 39 2 3" xfId="8173" xr:uid="{00000000-0005-0000-0000-00007E7B0000}"/>
    <cellStyle name="Percentuale 39 2 4" xfId="8174" xr:uid="{00000000-0005-0000-0000-00007F7B0000}"/>
    <cellStyle name="Percentuale 39 2 5" xfId="8175" xr:uid="{00000000-0005-0000-0000-0000807B0000}"/>
    <cellStyle name="Percentuale 39 2 6" xfId="8171" xr:uid="{00000000-0005-0000-0000-0000817B0000}"/>
    <cellStyle name="Percentuale 39 3" xfId="8176" xr:uid="{00000000-0005-0000-0000-0000827B0000}"/>
    <cellStyle name="Percentuale 39 3 2" xfId="8177" xr:uid="{00000000-0005-0000-0000-0000837B0000}"/>
    <cellStyle name="Percentuale 39 3 2 2" xfId="8178" xr:uid="{00000000-0005-0000-0000-0000847B0000}"/>
    <cellStyle name="Percentuale 39 3 2 2 2" xfId="8179" xr:uid="{00000000-0005-0000-0000-0000857B0000}"/>
    <cellStyle name="Percentuale 39 3 2 3" xfId="8180" xr:uid="{00000000-0005-0000-0000-0000867B0000}"/>
    <cellStyle name="Percentuale 39 3 2 4" xfId="8181" xr:uid="{00000000-0005-0000-0000-0000877B0000}"/>
    <cellStyle name="Percentuale 39 3 3" xfId="8182" xr:uid="{00000000-0005-0000-0000-0000887B0000}"/>
    <cellStyle name="Percentuale 39 3 3 2" xfId="8183" xr:uid="{00000000-0005-0000-0000-0000897B0000}"/>
    <cellStyle name="Percentuale 39 3 3 3" xfId="8184" xr:uid="{00000000-0005-0000-0000-00008A7B0000}"/>
    <cellStyle name="Percentuale 39 3 3 4" xfId="8185" xr:uid="{00000000-0005-0000-0000-00008B7B0000}"/>
    <cellStyle name="Percentuale 39 3 4" xfId="8186" xr:uid="{00000000-0005-0000-0000-00008C7B0000}"/>
    <cellStyle name="Percentuale 39 3 5" xfId="8187" xr:uid="{00000000-0005-0000-0000-00008D7B0000}"/>
    <cellStyle name="Percentuale 39 3 6" xfId="8188" xr:uid="{00000000-0005-0000-0000-00008E7B0000}"/>
    <cellStyle name="Percentuale 39 3 7" xfId="8189" xr:uid="{00000000-0005-0000-0000-00008F7B0000}"/>
    <cellStyle name="Percentuale 39 4" xfId="8190" xr:uid="{00000000-0005-0000-0000-0000907B0000}"/>
    <cellStyle name="Percentuale 39 4 2" xfId="8191" xr:uid="{00000000-0005-0000-0000-0000917B0000}"/>
    <cellStyle name="Percentuale 39 4 2 2" xfId="8192" xr:uid="{00000000-0005-0000-0000-0000927B0000}"/>
    <cellStyle name="Percentuale 39 4 2 3" xfId="8193" xr:uid="{00000000-0005-0000-0000-0000937B0000}"/>
    <cellStyle name="Percentuale 39 4 3" xfId="8194" xr:uid="{00000000-0005-0000-0000-0000947B0000}"/>
    <cellStyle name="Percentuale 39 4 4" xfId="8195" xr:uid="{00000000-0005-0000-0000-0000957B0000}"/>
    <cellStyle name="Percentuale 39 4 5" xfId="8196" xr:uid="{00000000-0005-0000-0000-0000967B0000}"/>
    <cellStyle name="Percentuale 39 4 6" xfId="8197" xr:uid="{00000000-0005-0000-0000-0000977B0000}"/>
    <cellStyle name="Percentuale 39 5" xfId="8198" xr:uid="{00000000-0005-0000-0000-0000987B0000}"/>
    <cellStyle name="Percentuale 39 5 2" xfId="8199" xr:uid="{00000000-0005-0000-0000-0000997B0000}"/>
    <cellStyle name="Percentuale 39 5 3" xfId="8200" xr:uid="{00000000-0005-0000-0000-00009A7B0000}"/>
    <cellStyle name="Percentuale 39 5 4" xfId="8201" xr:uid="{00000000-0005-0000-0000-00009B7B0000}"/>
    <cellStyle name="Percentuale 39 6" xfId="8202" xr:uid="{00000000-0005-0000-0000-00009C7B0000}"/>
    <cellStyle name="Percentuale 39 6 2" xfId="12563" xr:uid="{00000000-0005-0000-0000-00009D7B0000}"/>
    <cellStyle name="Percentuale 39 7" xfId="8203" xr:uid="{00000000-0005-0000-0000-00009E7B0000}"/>
    <cellStyle name="Percentuale 39 8" xfId="8170" xr:uid="{00000000-0005-0000-0000-00009F7B0000}"/>
    <cellStyle name="Percentuale 4" xfId="639" xr:uid="{00000000-0005-0000-0000-0000A07B0000}"/>
    <cellStyle name="Percentuale 4 2" xfId="640" xr:uid="{00000000-0005-0000-0000-0000A17B0000}"/>
    <cellStyle name="Percentuale 4 2 2" xfId="8206" xr:uid="{00000000-0005-0000-0000-0000A27B0000}"/>
    <cellStyle name="Percentuale 4 2 3" xfId="8207" xr:uid="{00000000-0005-0000-0000-0000A37B0000}"/>
    <cellStyle name="Percentuale 4 2 4" xfId="8208" xr:uid="{00000000-0005-0000-0000-0000A47B0000}"/>
    <cellStyle name="Percentuale 4 2 5" xfId="8209" xr:uid="{00000000-0005-0000-0000-0000A57B0000}"/>
    <cellStyle name="Percentuale 4 2 6" xfId="8205" xr:uid="{00000000-0005-0000-0000-0000A67B0000}"/>
    <cellStyle name="Percentuale 4 3" xfId="8210" xr:uid="{00000000-0005-0000-0000-0000A77B0000}"/>
    <cellStyle name="Percentuale 4 3 2" xfId="8211" xr:uid="{00000000-0005-0000-0000-0000A87B0000}"/>
    <cellStyle name="Percentuale 4 3 2 2" xfId="8212" xr:uid="{00000000-0005-0000-0000-0000A97B0000}"/>
    <cellStyle name="Percentuale 4 3 2 2 2" xfId="8213" xr:uid="{00000000-0005-0000-0000-0000AA7B0000}"/>
    <cellStyle name="Percentuale 4 3 2 3" xfId="8214" xr:uid="{00000000-0005-0000-0000-0000AB7B0000}"/>
    <cellStyle name="Percentuale 4 3 2 4" xfId="8215" xr:uid="{00000000-0005-0000-0000-0000AC7B0000}"/>
    <cellStyle name="Percentuale 4 3 3" xfId="8216" xr:uid="{00000000-0005-0000-0000-0000AD7B0000}"/>
    <cellStyle name="Percentuale 4 3 3 2" xfId="8217" xr:uid="{00000000-0005-0000-0000-0000AE7B0000}"/>
    <cellStyle name="Percentuale 4 3 3 3" xfId="8218" xr:uid="{00000000-0005-0000-0000-0000AF7B0000}"/>
    <cellStyle name="Percentuale 4 3 3 4" xfId="8219" xr:uid="{00000000-0005-0000-0000-0000B07B0000}"/>
    <cellStyle name="Percentuale 4 3 4" xfId="8220" xr:uid="{00000000-0005-0000-0000-0000B17B0000}"/>
    <cellStyle name="Percentuale 4 3 5" xfId="8221" xr:uid="{00000000-0005-0000-0000-0000B27B0000}"/>
    <cellStyle name="Percentuale 4 3 6" xfId="8222" xr:uid="{00000000-0005-0000-0000-0000B37B0000}"/>
    <cellStyle name="Percentuale 4 3 7" xfId="8223" xr:uid="{00000000-0005-0000-0000-0000B47B0000}"/>
    <cellStyle name="Percentuale 4 4" xfId="8224" xr:uid="{00000000-0005-0000-0000-0000B57B0000}"/>
    <cellStyle name="Percentuale 4 4 2" xfId="8225" xr:uid="{00000000-0005-0000-0000-0000B67B0000}"/>
    <cellStyle name="Percentuale 4 4 2 2" xfId="8226" xr:uid="{00000000-0005-0000-0000-0000B77B0000}"/>
    <cellStyle name="Percentuale 4 4 2 3" xfId="8227" xr:uid="{00000000-0005-0000-0000-0000B87B0000}"/>
    <cellStyle name="Percentuale 4 4 3" xfId="8228" xr:uid="{00000000-0005-0000-0000-0000B97B0000}"/>
    <cellStyle name="Percentuale 4 4 4" xfId="8229" xr:uid="{00000000-0005-0000-0000-0000BA7B0000}"/>
    <cellStyle name="Percentuale 4 4 5" xfId="8230" xr:uid="{00000000-0005-0000-0000-0000BB7B0000}"/>
    <cellStyle name="Percentuale 4 4 6" xfId="8231" xr:uid="{00000000-0005-0000-0000-0000BC7B0000}"/>
    <cellStyle name="Percentuale 4 5" xfId="8232" xr:uid="{00000000-0005-0000-0000-0000BD7B0000}"/>
    <cellStyle name="Percentuale 4 5 2" xfId="8233" xr:uid="{00000000-0005-0000-0000-0000BE7B0000}"/>
    <cellStyle name="Percentuale 4 5 3" xfId="8234" xr:uid="{00000000-0005-0000-0000-0000BF7B0000}"/>
    <cellStyle name="Percentuale 4 5 4" xfId="8235" xr:uid="{00000000-0005-0000-0000-0000C07B0000}"/>
    <cellStyle name="Percentuale 4 6" xfId="8236" xr:uid="{00000000-0005-0000-0000-0000C17B0000}"/>
    <cellStyle name="Percentuale 4 6 2" xfId="12564" xr:uid="{00000000-0005-0000-0000-0000C27B0000}"/>
    <cellStyle name="Percentuale 4 7" xfId="8237" xr:uid="{00000000-0005-0000-0000-0000C37B0000}"/>
    <cellStyle name="Percentuale 4 8" xfId="8204" xr:uid="{00000000-0005-0000-0000-0000C47B0000}"/>
    <cellStyle name="Percentuale 40" xfId="641" xr:uid="{00000000-0005-0000-0000-0000C57B0000}"/>
    <cellStyle name="Percentuale 40 2" xfId="642" xr:uid="{00000000-0005-0000-0000-0000C67B0000}"/>
    <cellStyle name="Percentuale 40 2 2" xfId="8240" xr:uid="{00000000-0005-0000-0000-0000C77B0000}"/>
    <cellStyle name="Percentuale 40 2 3" xfId="8241" xr:uid="{00000000-0005-0000-0000-0000C87B0000}"/>
    <cellStyle name="Percentuale 40 2 4" xfId="8242" xr:uid="{00000000-0005-0000-0000-0000C97B0000}"/>
    <cellStyle name="Percentuale 40 2 5" xfId="8243" xr:uid="{00000000-0005-0000-0000-0000CA7B0000}"/>
    <cellStyle name="Percentuale 40 2 6" xfId="8239" xr:uid="{00000000-0005-0000-0000-0000CB7B0000}"/>
    <cellStyle name="Percentuale 40 3" xfId="8244" xr:uid="{00000000-0005-0000-0000-0000CC7B0000}"/>
    <cellStyle name="Percentuale 40 3 2" xfId="8245" xr:uid="{00000000-0005-0000-0000-0000CD7B0000}"/>
    <cellStyle name="Percentuale 40 3 2 2" xfId="8246" xr:uid="{00000000-0005-0000-0000-0000CE7B0000}"/>
    <cellStyle name="Percentuale 40 3 2 2 2" xfId="8247" xr:uid="{00000000-0005-0000-0000-0000CF7B0000}"/>
    <cellStyle name="Percentuale 40 3 2 3" xfId="8248" xr:uid="{00000000-0005-0000-0000-0000D07B0000}"/>
    <cellStyle name="Percentuale 40 3 2 4" xfId="8249" xr:uid="{00000000-0005-0000-0000-0000D17B0000}"/>
    <cellStyle name="Percentuale 40 3 3" xfId="8250" xr:uid="{00000000-0005-0000-0000-0000D27B0000}"/>
    <cellStyle name="Percentuale 40 3 3 2" xfId="8251" xr:uid="{00000000-0005-0000-0000-0000D37B0000}"/>
    <cellStyle name="Percentuale 40 3 3 3" xfId="8252" xr:uid="{00000000-0005-0000-0000-0000D47B0000}"/>
    <cellStyle name="Percentuale 40 3 3 4" xfId="8253" xr:uid="{00000000-0005-0000-0000-0000D57B0000}"/>
    <cellStyle name="Percentuale 40 3 4" xfId="8254" xr:uid="{00000000-0005-0000-0000-0000D67B0000}"/>
    <cellStyle name="Percentuale 40 3 5" xfId="8255" xr:uid="{00000000-0005-0000-0000-0000D77B0000}"/>
    <cellStyle name="Percentuale 40 3 6" xfId="8256" xr:uid="{00000000-0005-0000-0000-0000D87B0000}"/>
    <cellStyle name="Percentuale 40 3 7" xfId="8257" xr:uid="{00000000-0005-0000-0000-0000D97B0000}"/>
    <cellStyle name="Percentuale 40 4" xfId="8258" xr:uid="{00000000-0005-0000-0000-0000DA7B0000}"/>
    <cellStyle name="Percentuale 40 4 2" xfId="8259" xr:uid="{00000000-0005-0000-0000-0000DB7B0000}"/>
    <cellStyle name="Percentuale 40 4 2 2" xfId="8260" xr:uid="{00000000-0005-0000-0000-0000DC7B0000}"/>
    <cellStyle name="Percentuale 40 4 2 3" xfId="8261" xr:uid="{00000000-0005-0000-0000-0000DD7B0000}"/>
    <cellStyle name="Percentuale 40 4 3" xfId="8262" xr:uid="{00000000-0005-0000-0000-0000DE7B0000}"/>
    <cellStyle name="Percentuale 40 4 4" xfId="8263" xr:uid="{00000000-0005-0000-0000-0000DF7B0000}"/>
    <cellStyle name="Percentuale 40 4 5" xfId="8264" xr:uid="{00000000-0005-0000-0000-0000E07B0000}"/>
    <cellStyle name="Percentuale 40 4 6" xfId="8265" xr:uid="{00000000-0005-0000-0000-0000E17B0000}"/>
    <cellStyle name="Percentuale 40 5" xfId="8266" xr:uid="{00000000-0005-0000-0000-0000E27B0000}"/>
    <cellStyle name="Percentuale 40 5 2" xfId="8267" xr:uid="{00000000-0005-0000-0000-0000E37B0000}"/>
    <cellStyle name="Percentuale 40 5 3" xfId="8268" xr:uid="{00000000-0005-0000-0000-0000E47B0000}"/>
    <cellStyle name="Percentuale 40 5 4" xfId="8269" xr:uid="{00000000-0005-0000-0000-0000E57B0000}"/>
    <cellStyle name="Percentuale 40 6" xfId="8270" xr:uid="{00000000-0005-0000-0000-0000E67B0000}"/>
    <cellStyle name="Percentuale 40 6 2" xfId="12565" xr:uid="{00000000-0005-0000-0000-0000E77B0000}"/>
    <cellStyle name="Percentuale 40 7" xfId="8271" xr:uid="{00000000-0005-0000-0000-0000E87B0000}"/>
    <cellStyle name="Percentuale 40 8" xfId="8238" xr:uid="{00000000-0005-0000-0000-0000E97B0000}"/>
    <cellStyle name="Percentuale 41" xfId="643" xr:uid="{00000000-0005-0000-0000-0000EA7B0000}"/>
    <cellStyle name="Percentuale 41 2" xfId="644" xr:uid="{00000000-0005-0000-0000-0000EB7B0000}"/>
    <cellStyle name="Percentuale 41 2 2" xfId="8274" xr:uid="{00000000-0005-0000-0000-0000EC7B0000}"/>
    <cellStyle name="Percentuale 41 2 3" xfId="8275" xr:uid="{00000000-0005-0000-0000-0000ED7B0000}"/>
    <cellStyle name="Percentuale 41 2 4" xfId="8276" xr:uid="{00000000-0005-0000-0000-0000EE7B0000}"/>
    <cellStyle name="Percentuale 41 2 5" xfId="8277" xr:uid="{00000000-0005-0000-0000-0000EF7B0000}"/>
    <cellStyle name="Percentuale 41 2 6" xfId="8273" xr:uid="{00000000-0005-0000-0000-0000F07B0000}"/>
    <cellStyle name="Percentuale 41 3" xfId="8278" xr:uid="{00000000-0005-0000-0000-0000F17B0000}"/>
    <cellStyle name="Percentuale 41 3 2" xfId="8279" xr:uid="{00000000-0005-0000-0000-0000F27B0000}"/>
    <cellStyle name="Percentuale 41 3 2 2" xfId="8280" xr:uid="{00000000-0005-0000-0000-0000F37B0000}"/>
    <cellStyle name="Percentuale 41 3 2 2 2" xfId="8281" xr:uid="{00000000-0005-0000-0000-0000F47B0000}"/>
    <cellStyle name="Percentuale 41 3 2 3" xfId="8282" xr:uid="{00000000-0005-0000-0000-0000F57B0000}"/>
    <cellStyle name="Percentuale 41 3 2 4" xfId="8283" xr:uid="{00000000-0005-0000-0000-0000F67B0000}"/>
    <cellStyle name="Percentuale 41 3 3" xfId="8284" xr:uid="{00000000-0005-0000-0000-0000F77B0000}"/>
    <cellStyle name="Percentuale 41 3 3 2" xfId="8285" xr:uid="{00000000-0005-0000-0000-0000F87B0000}"/>
    <cellStyle name="Percentuale 41 3 3 3" xfId="8286" xr:uid="{00000000-0005-0000-0000-0000F97B0000}"/>
    <cellStyle name="Percentuale 41 3 3 4" xfId="8287" xr:uid="{00000000-0005-0000-0000-0000FA7B0000}"/>
    <cellStyle name="Percentuale 41 3 4" xfId="8288" xr:uid="{00000000-0005-0000-0000-0000FB7B0000}"/>
    <cellStyle name="Percentuale 41 3 5" xfId="8289" xr:uid="{00000000-0005-0000-0000-0000FC7B0000}"/>
    <cellStyle name="Percentuale 41 3 6" xfId="8290" xr:uid="{00000000-0005-0000-0000-0000FD7B0000}"/>
    <cellStyle name="Percentuale 41 3 7" xfId="8291" xr:uid="{00000000-0005-0000-0000-0000FE7B0000}"/>
    <cellStyle name="Percentuale 41 4" xfId="8292" xr:uid="{00000000-0005-0000-0000-0000FF7B0000}"/>
    <cellStyle name="Percentuale 41 4 2" xfId="8293" xr:uid="{00000000-0005-0000-0000-0000007C0000}"/>
    <cellStyle name="Percentuale 41 4 2 2" xfId="8294" xr:uid="{00000000-0005-0000-0000-0000017C0000}"/>
    <cellStyle name="Percentuale 41 4 2 3" xfId="8295" xr:uid="{00000000-0005-0000-0000-0000027C0000}"/>
    <cellStyle name="Percentuale 41 4 3" xfId="8296" xr:uid="{00000000-0005-0000-0000-0000037C0000}"/>
    <cellStyle name="Percentuale 41 4 4" xfId="8297" xr:uid="{00000000-0005-0000-0000-0000047C0000}"/>
    <cellStyle name="Percentuale 41 4 5" xfId="8298" xr:uid="{00000000-0005-0000-0000-0000057C0000}"/>
    <cellStyle name="Percentuale 41 4 6" xfId="8299" xr:uid="{00000000-0005-0000-0000-0000067C0000}"/>
    <cellStyle name="Percentuale 41 5" xfId="8300" xr:uid="{00000000-0005-0000-0000-0000077C0000}"/>
    <cellStyle name="Percentuale 41 5 2" xfId="8301" xr:uid="{00000000-0005-0000-0000-0000087C0000}"/>
    <cellStyle name="Percentuale 41 5 3" xfId="8302" xr:uid="{00000000-0005-0000-0000-0000097C0000}"/>
    <cellStyle name="Percentuale 41 5 4" xfId="8303" xr:uid="{00000000-0005-0000-0000-00000A7C0000}"/>
    <cellStyle name="Percentuale 41 6" xfId="8304" xr:uid="{00000000-0005-0000-0000-00000B7C0000}"/>
    <cellStyle name="Percentuale 41 6 2" xfId="12566" xr:uid="{00000000-0005-0000-0000-00000C7C0000}"/>
    <cellStyle name="Percentuale 41 7" xfId="8305" xr:uid="{00000000-0005-0000-0000-00000D7C0000}"/>
    <cellStyle name="Percentuale 41 8" xfId="8272" xr:uid="{00000000-0005-0000-0000-00000E7C0000}"/>
    <cellStyle name="Percentuale 42" xfId="645" xr:uid="{00000000-0005-0000-0000-00000F7C0000}"/>
    <cellStyle name="Percentuale 42 2" xfId="646" xr:uid="{00000000-0005-0000-0000-0000107C0000}"/>
    <cellStyle name="Percentuale 42 2 2" xfId="8308" xr:uid="{00000000-0005-0000-0000-0000117C0000}"/>
    <cellStyle name="Percentuale 42 2 3" xfId="8309" xr:uid="{00000000-0005-0000-0000-0000127C0000}"/>
    <cellStyle name="Percentuale 42 2 4" xfId="8310" xr:uid="{00000000-0005-0000-0000-0000137C0000}"/>
    <cellStyle name="Percentuale 42 2 5" xfId="8311" xr:uid="{00000000-0005-0000-0000-0000147C0000}"/>
    <cellStyle name="Percentuale 42 2 6" xfId="8307" xr:uid="{00000000-0005-0000-0000-0000157C0000}"/>
    <cellStyle name="Percentuale 42 3" xfId="8312" xr:uid="{00000000-0005-0000-0000-0000167C0000}"/>
    <cellStyle name="Percentuale 42 3 2" xfId="8313" xr:uid="{00000000-0005-0000-0000-0000177C0000}"/>
    <cellStyle name="Percentuale 42 3 2 2" xfId="8314" xr:uid="{00000000-0005-0000-0000-0000187C0000}"/>
    <cellStyle name="Percentuale 42 3 2 2 2" xfId="8315" xr:uid="{00000000-0005-0000-0000-0000197C0000}"/>
    <cellStyle name="Percentuale 42 3 2 3" xfId="8316" xr:uid="{00000000-0005-0000-0000-00001A7C0000}"/>
    <cellStyle name="Percentuale 42 3 2 4" xfId="8317" xr:uid="{00000000-0005-0000-0000-00001B7C0000}"/>
    <cellStyle name="Percentuale 42 3 3" xfId="8318" xr:uid="{00000000-0005-0000-0000-00001C7C0000}"/>
    <cellStyle name="Percentuale 42 3 3 2" xfId="8319" xr:uid="{00000000-0005-0000-0000-00001D7C0000}"/>
    <cellStyle name="Percentuale 42 3 3 3" xfId="8320" xr:uid="{00000000-0005-0000-0000-00001E7C0000}"/>
    <cellStyle name="Percentuale 42 3 3 4" xfId="8321" xr:uid="{00000000-0005-0000-0000-00001F7C0000}"/>
    <cellStyle name="Percentuale 42 3 4" xfId="8322" xr:uid="{00000000-0005-0000-0000-0000207C0000}"/>
    <cellStyle name="Percentuale 42 3 5" xfId="8323" xr:uid="{00000000-0005-0000-0000-0000217C0000}"/>
    <cellStyle name="Percentuale 42 3 6" xfId="8324" xr:uid="{00000000-0005-0000-0000-0000227C0000}"/>
    <cellStyle name="Percentuale 42 3 7" xfId="8325" xr:uid="{00000000-0005-0000-0000-0000237C0000}"/>
    <cellStyle name="Percentuale 42 4" xfId="8326" xr:uid="{00000000-0005-0000-0000-0000247C0000}"/>
    <cellStyle name="Percentuale 42 4 2" xfId="8327" xr:uid="{00000000-0005-0000-0000-0000257C0000}"/>
    <cellStyle name="Percentuale 42 4 2 2" xfId="8328" xr:uid="{00000000-0005-0000-0000-0000267C0000}"/>
    <cellStyle name="Percentuale 42 4 2 3" xfId="8329" xr:uid="{00000000-0005-0000-0000-0000277C0000}"/>
    <cellStyle name="Percentuale 42 4 3" xfId="8330" xr:uid="{00000000-0005-0000-0000-0000287C0000}"/>
    <cellStyle name="Percentuale 42 4 4" xfId="8331" xr:uid="{00000000-0005-0000-0000-0000297C0000}"/>
    <cellStyle name="Percentuale 42 4 5" xfId="8332" xr:uid="{00000000-0005-0000-0000-00002A7C0000}"/>
    <cellStyle name="Percentuale 42 4 6" xfId="8333" xr:uid="{00000000-0005-0000-0000-00002B7C0000}"/>
    <cellStyle name="Percentuale 42 5" xfId="8334" xr:uid="{00000000-0005-0000-0000-00002C7C0000}"/>
    <cellStyle name="Percentuale 42 5 2" xfId="8335" xr:uid="{00000000-0005-0000-0000-00002D7C0000}"/>
    <cellStyle name="Percentuale 42 5 3" xfId="8336" xr:uid="{00000000-0005-0000-0000-00002E7C0000}"/>
    <cellStyle name="Percentuale 42 5 4" xfId="8337" xr:uid="{00000000-0005-0000-0000-00002F7C0000}"/>
    <cellStyle name="Percentuale 42 6" xfId="8338" xr:uid="{00000000-0005-0000-0000-0000307C0000}"/>
    <cellStyle name="Percentuale 42 6 2" xfId="12567" xr:uid="{00000000-0005-0000-0000-0000317C0000}"/>
    <cellStyle name="Percentuale 42 7" xfId="8339" xr:uid="{00000000-0005-0000-0000-0000327C0000}"/>
    <cellStyle name="Percentuale 42 8" xfId="8306" xr:uid="{00000000-0005-0000-0000-0000337C0000}"/>
    <cellStyle name="Percentuale 43" xfId="647" xr:uid="{00000000-0005-0000-0000-0000347C0000}"/>
    <cellStyle name="Percentuale 43 2" xfId="648" xr:uid="{00000000-0005-0000-0000-0000357C0000}"/>
    <cellStyle name="Percentuale 43 2 2" xfId="8342" xr:uid="{00000000-0005-0000-0000-0000367C0000}"/>
    <cellStyle name="Percentuale 43 2 3" xfId="8343" xr:uid="{00000000-0005-0000-0000-0000377C0000}"/>
    <cellStyle name="Percentuale 43 2 4" xfId="8344" xr:uid="{00000000-0005-0000-0000-0000387C0000}"/>
    <cellStyle name="Percentuale 43 2 5" xfId="8345" xr:uid="{00000000-0005-0000-0000-0000397C0000}"/>
    <cellStyle name="Percentuale 43 2 6" xfId="8341" xr:uid="{00000000-0005-0000-0000-00003A7C0000}"/>
    <cellStyle name="Percentuale 43 3" xfId="8346" xr:uid="{00000000-0005-0000-0000-00003B7C0000}"/>
    <cellStyle name="Percentuale 43 3 2" xfId="8347" xr:uid="{00000000-0005-0000-0000-00003C7C0000}"/>
    <cellStyle name="Percentuale 43 3 2 2" xfId="8348" xr:uid="{00000000-0005-0000-0000-00003D7C0000}"/>
    <cellStyle name="Percentuale 43 3 2 2 2" xfId="8349" xr:uid="{00000000-0005-0000-0000-00003E7C0000}"/>
    <cellStyle name="Percentuale 43 3 2 3" xfId="8350" xr:uid="{00000000-0005-0000-0000-00003F7C0000}"/>
    <cellStyle name="Percentuale 43 3 2 4" xfId="8351" xr:uid="{00000000-0005-0000-0000-0000407C0000}"/>
    <cellStyle name="Percentuale 43 3 3" xfId="8352" xr:uid="{00000000-0005-0000-0000-0000417C0000}"/>
    <cellStyle name="Percentuale 43 3 3 2" xfId="8353" xr:uid="{00000000-0005-0000-0000-0000427C0000}"/>
    <cellStyle name="Percentuale 43 3 3 3" xfId="8354" xr:uid="{00000000-0005-0000-0000-0000437C0000}"/>
    <cellStyle name="Percentuale 43 3 3 4" xfId="8355" xr:uid="{00000000-0005-0000-0000-0000447C0000}"/>
    <cellStyle name="Percentuale 43 3 4" xfId="8356" xr:uid="{00000000-0005-0000-0000-0000457C0000}"/>
    <cellStyle name="Percentuale 43 3 5" xfId="8357" xr:uid="{00000000-0005-0000-0000-0000467C0000}"/>
    <cellStyle name="Percentuale 43 3 6" xfId="8358" xr:uid="{00000000-0005-0000-0000-0000477C0000}"/>
    <cellStyle name="Percentuale 43 3 7" xfId="8359" xr:uid="{00000000-0005-0000-0000-0000487C0000}"/>
    <cellStyle name="Percentuale 43 4" xfId="8360" xr:uid="{00000000-0005-0000-0000-0000497C0000}"/>
    <cellStyle name="Percentuale 43 4 2" xfId="8361" xr:uid="{00000000-0005-0000-0000-00004A7C0000}"/>
    <cellStyle name="Percentuale 43 4 2 2" xfId="8362" xr:uid="{00000000-0005-0000-0000-00004B7C0000}"/>
    <cellStyle name="Percentuale 43 4 2 3" xfId="8363" xr:uid="{00000000-0005-0000-0000-00004C7C0000}"/>
    <cellStyle name="Percentuale 43 4 3" xfId="8364" xr:uid="{00000000-0005-0000-0000-00004D7C0000}"/>
    <cellStyle name="Percentuale 43 4 4" xfId="8365" xr:uid="{00000000-0005-0000-0000-00004E7C0000}"/>
    <cellStyle name="Percentuale 43 4 5" xfId="8366" xr:uid="{00000000-0005-0000-0000-00004F7C0000}"/>
    <cellStyle name="Percentuale 43 4 6" xfId="8367" xr:uid="{00000000-0005-0000-0000-0000507C0000}"/>
    <cellStyle name="Percentuale 43 5" xfId="8368" xr:uid="{00000000-0005-0000-0000-0000517C0000}"/>
    <cellStyle name="Percentuale 43 5 2" xfId="8369" xr:uid="{00000000-0005-0000-0000-0000527C0000}"/>
    <cellStyle name="Percentuale 43 5 3" xfId="8370" xr:uid="{00000000-0005-0000-0000-0000537C0000}"/>
    <cellStyle name="Percentuale 43 5 4" xfId="8371" xr:uid="{00000000-0005-0000-0000-0000547C0000}"/>
    <cellStyle name="Percentuale 43 6" xfId="8372" xr:uid="{00000000-0005-0000-0000-0000557C0000}"/>
    <cellStyle name="Percentuale 43 6 2" xfId="12568" xr:uid="{00000000-0005-0000-0000-0000567C0000}"/>
    <cellStyle name="Percentuale 43 7" xfId="8373" xr:uid="{00000000-0005-0000-0000-0000577C0000}"/>
    <cellStyle name="Percentuale 43 8" xfId="8340" xr:uid="{00000000-0005-0000-0000-0000587C0000}"/>
    <cellStyle name="Percentuale 44" xfId="649" xr:uid="{00000000-0005-0000-0000-0000597C0000}"/>
    <cellStyle name="Percentuale 44 2" xfId="650" xr:uid="{00000000-0005-0000-0000-00005A7C0000}"/>
    <cellStyle name="Percentuale 44 2 2" xfId="8376" xr:uid="{00000000-0005-0000-0000-00005B7C0000}"/>
    <cellStyle name="Percentuale 44 2 3" xfId="8377" xr:uid="{00000000-0005-0000-0000-00005C7C0000}"/>
    <cellStyle name="Percentuale 44 2 4" xfId="8378" xr:uid="{00000000-0005-0000-0000-00005D7C0000}"/>
    <cellStyle name="Percentuale 44 2 5" xfId="8379" xr:uid="{00000000-0005-0000-0000-00005E7C0000}"/>
    <cellStyle name="Percentuale 44 2 6" xfId="8375" xr:uid="{00000000-0005-0000-0000-00005F7C0000}"/>
    <cellStyle name="Percentuale 44 3" xfId="8380" xr:uid="{00000000-0005-0000-0000-0000607C0000}"/>
    <cellStyle name="Percentuale 44 3 2" xfId="8381" xr:uid="{00000000-0005-0000-0000-0000617C0000}"/>
    <cellStyle name="Percentuale 44 3 2 2" xfId="8382" xr:uid="{00000000-0005-0000-0000-0000627C0000}"/>
    <cellStyle name="Percentuale 44 3 2 2 2" xfId="8383" xr:uid="{00000000-0005-0000-0000-0000637C0000}"/>
    <cellStyle name="Percentuale 44 3 2 3" xfId="8384" xr:uid="{00000000-0005-0000-0000-0000647C0000}"/>
    <cellStyle name="Percentuale 44 3 2 4" xfId="8385" xr:uid="{00000000-0005-0000-0000-0000657C0000}"/>
    <cellStyle name="Percentuale 44 3 3" xfId="8386" xr:uid="{00000000-0005-0000-0000-0000667C0000}"/>
    <cellStyle name="Percentuale 44 3 3 2" xfId="8387" xr:uid="{00000000-0005-0000-0000-0000677C0000}"/>
    <cellStyle name="Percentuale 44 3 3 3" xfId="8388" xr:uid="{00000000-0005-0000-0000-0000687C0000}"/>
    <cellStyle name="Percentuale 44 3 3 4" xfId="8389" xr:uid="{00000000-0005-0000-0000-0000697C0000}"/>
    <cellStyle name="Percentuale 44 3 4" xfId="8390" xr:uid="{00000000-0005-0000-0000-00006A7C0000}"/>
    <cellStyle name="Percentuale 44 3 5" xfId="8391" xr:uid="{00000000-0005-0000-0000-00006B7C0000}"/>
    <cellStyle name="Percentuale 44 3 6" xfId="8392" xr:uid="{00000000-0005-0000-0000-00006C7C0000}"/>
    <cellStyle name="Percentuale 44 3 7" xfId="8393" xr:uid="{00000000-0005-0000-0000-00006D7C0000}"/>
    <cellStyle name="Percentuale 44 4" xfId="8394" xr:uid="{00000000-0005-0000-0000-00006E7C0000}"/>
    <cellStyle name="Percentuale 44 4 2" xfId="8395" xr:uid="{00000000-0005-0000-0000-00006F7C0000}"/>
    <cellStyle name="Percentuale 44 4 2 2" xfId="8396" xr:uid="{00000000-0005-0000-0000-0000707C0000}"/>
    <cellStyle name="Percentuale 44 4 2 3" xfId="8397" xr:uid="{00000000-0005-0000-0000-0000717C0000}"/>
    <cellStyle name="Percentuale 44 4 3" xfId="8398" xr:uid="{00000000-0005-0000-0000-0000727C0000}"/>
    <cellStyle name="Percentuale 44 4 4" xfId="8399" xr:uid="{00000000-0005-0000-0000-0000737C0000}"/>
    <cellStyle name="Percentuale 44 4 5" xfId="8400" xr:uid="{00000000-0005-0000-0000-0000747C0000}"/>
    <cellStyle name="Percentuale 44 4 6" xfId="8401" xr:uid="{00000000-0005-0000-0000-0000757C0000}"/>
    <cellStyle name="Percentuale 44 5" xfId="8402" xr:uid="{00000000-0005-0000-0000-0000767C0000}"/>
    <cellStyle name="Percentuale 44 5 2" xfId="8403" xr:uid="{00000000-0005-0000-0000-0000777C0000}"/>
    <cellStyle name="Percentuale 44 5 3" xfId="8404" xr:uid="{00000000-0005-0000-0000-0000787C0000}"/>
    <cellStyle name="Percentuale 44 5 4" xfId="8405" xr:uid="{00000000-0005-0000-0000-0000797C0000}"/>
    <cellStyle name="Percentuale 44 6" xfId="8406" xr:uid="{00000000-0005-0000-0000-00007A7C0000}"/>
    <cellStyle name="Percentuale 44 6 2" xfId="12569" xr:uid="{00000000-0005-0000-0000-00007B7C0000}"/>
    <cellStyle name="Percentuale 44 7" xfId="8407" xr:uid="{00000000-0005-0000-0000-00007C7C0000}"/>
    <cellStyle name="Percentuale 44 8" xfId="8374" xr:uid="{00000000-0005-0000-0000-00007D7C0000}"/>
    <cellStyle name="Percentuale 45" xfId="651" xr:uid="{00000000-0005-0000-0000-00007E7C0000}"/>
    <cellStyle name="Percentuale 45 2" xfId="652" xr:uid="{00000000-0005-0000-0000-00007F7C0000}"/>
    <cellStyle name="Percentuale 45 2 2" xfId="8410" xr:uid="{00000000-0005-0000-0000-0000807C0000}"/>
    <cellStyle name="Percentuale 45 2 3" xfId="8411" xr:uid="{00000000-0005-0000-0000-0000817C0000}"/>
    <cellStyle name="Percentuale 45 2 4" xfId="8412" xr:uid="{00000000-0005-0000-0000-0000827C0000}"/>
    <cellStyle name="Percentuale 45 2 5" xfId="8413" xr:uid="{00000000-0005-0000-0000-0000837C0000}"/>
    <cellStyle name="Percentuale 45 2 6" xfId="8409" xr:uid="{00000000-0005-0000-0000-0000847C0000}"/>
    <cellStyle name="Percentuale 45 3" xfId="8414" xr:uid="{00000000-0005-0000-0000-0000857C0000}"/>
    <cellStyle name="Percentuale 45 3 2" xfId="8415" xr:uid="{00000000-0005-0000-0000-0000867C0000}"/>
    <cellStyle name="Percentuale 45 3 2 2" xfId="8416" xr:uid="{00000000-0005-0000-0000-0000877C0000}"/>
    <cellStyle name="Percentuale 45 3 2 2 2" xfId="8417" xr:uid="{00000000-0005-0000-0000-0000887C0000}"/>
    <cellStyle name="Percentuale 45 3 2 3" xfId="8418" xr:uid="{00000000-0005-0000-0000-0000897C0000}"/>
    <cellStyle name="Percentuale 45 3 2 4" xfId="8419" xr:uid="{00000000-0005-0000-0000-00008A7C0000}"/>
    <cellStyle name="Percentuale 45 3 3" xfId="8420" xr:uid="{00000000-0005-0000-0000-00008B7C0000}"/>
    <cellStyle name="Percentuale 45 3 3 2" xfId="8421" xr:uid="{00000000-0005-0000-0000-00008C7C0000}"/>
    <cellStyle name="Percentuale 45 3 3 3" xfId="8422" xr:uid="{00000000-0005-0000-0000-00008D7C0000}"/>
    <cellStyle name="Percentuale 45 3 3 4" xfId="8423" xr:uid="{00000000-0005-0000-0000-00008E7C0000}"/>
    <cellStyle name="Percentuale 45 3 4" xfId="8424" xr:uid="{00000000-0005-0000-0000-00008F7C0000}"/>
    <cellStyle name="Percentuale 45 3 5" xfId="8425" xr:uid="{00000000-0005-0000-0000-0000907C0000}"/>
    <cellStyle name="Percentuale 45 3 6" xfId="8426" xr:uid="{00000000-0005-0000-0000-0000917C0000}"/>
    <cellStyle name="Percentuale 45 3 7" xfId="8427" xr:uid="{00000000-0005-0000-0000-0000927C0000}"/>
    <cellStyle name="Percentuale 45 4" xfId="8428" xr:uid="{00000000-0005-0000-0000-0000937C0000}"/>
    <cellStyle name="Percentuale 45 4 2" xfId="8429" xr:uid="{00000000-0005-0000-0000-0000947C0000}"/>
    <cellStyle name="Percentuale 45 4 2 2" xfId="8430" xr:uid="{00000000-0005-0000-0000-0000957C0000}"/>
    <cellStyle name="Percentuale 45 4 2 3" xfId="8431" xr:uid="{00000000-0005-0000-0000-0000967C0000}"/>
    <cellStyle name="Percentuale 45 4 3" xfId="8432" xr:uid="{00000000-0005-0000-0000-0000977C0000}"/>
    <cellStyle name="Percentuale 45 4 4" xfId="8433" xr:uid="{00000000-0005-0000-0000-0000987C0000}"/>
    <cellStyle name="Percentuale 45 4 5" xfId="8434" xr:uid="{00000000-0005-0000-0000-0000997C0000}"/>
    <cellStyle name="Percentuale 45 4 6" xfId="8435" xr:uid="{00000000-0005-0000-0000-00009A7C0000}"/>
    <cellStyle name="Percentuale 45 5" xfId="8436" xr:uid="{00000000-0005-0000-0000-00009B7C0000}"/>
    <cellStyle name="Percentuale 45 5 2" xfId="8437" xr:uid="{00000000-0005-0000-0000-00009C7C0000}"/>
    <cellStyle name="Percentuale 45 5 3" xfId="8438" xr:uid="{00000000-0005-0000-0000-00009D7C0000}"/>
    <cellStyle name="Percentuale 45 5 4" xfId="8439" xr:uid="{00000000-0005-0000-0000-00009E7C0000}"/>
    <cellStyle name="Percentuale 45 6" xfId="8440" xr:uid="{00000000-0005-0000-0000-00009F7C0000}"/>
    <cellStyle name="Percentuale 45 6 2" xfId="12570" xr:uid="{00000000-0005-0000-0000-0000A07C0000}"/>
    <cellStyle name="Percentuale 45 7" xfId="8441" xr:uid="{00000000-0005-0000-0000-0000A17C0000}"/>
    <cellStyle name="Percentuale 45 8" xfId="8408" xr:uid="{00000000-0005-0000-0000-0000A27C0000}"/>
    <cellStyle name="Percentuale 46" xfId="653" xr:uid="{00000000-0005-0000-0000-0000A37C0000}"/>
    <cellStyle name="Percentuale 46 2" xfId="654" xr:uid="{00000000-0005-0000-0000-0000A47C0000}"/>
    <cellStyle name="Percentuale 46 2 2" xfId="8444" xr:uid="{00000000-0005-0000-0000-0000A57C0000}"/>
    <cellStyle name="Percentuale 46 2 3" xfId="8445" xr:uid="{00000000-0005-0000-0000-0000A67C0000}"/>
    <cellStyle name="Percentuale 46 2 4" xfId="8446" xr:uid="{00000000-0005-0000-0000-0000A77C0000}"/>
    <cellStyle name="Percentuale 46 2 5" xfId="8447" xr:uid="{00000000-0005-0000-0000-0000A87C0000}"/>
    <cellStyle name="Percentuale 46 2 6" xfId="8443" xr:uid="{00000000-0005-0000-0000-0000A97C0000}"/>
    <cellStyle name="Percentuale 46 3" xfId="8448" xr:uid="{00000000-0005-0000-0000-0000AA7C0000}"/>
    <cellStyle name="Percentuale 46 3 2" xfId="8449" xr:uid="{00000000-0005-0000-0000-0000AB7C0000}"/>
    <cellStyle name="Percentuale 46 3 2 2" xfId="8450" xr:uid="{00000000-0005-0000-0000-0000AC7C0000}"/>
    <cellStyle name="Percentuale 46 3 2 2 2" xfId="8451" xr:uid="{00000000-0005-0000-0000-0000AD7C0000}"/>
    <cellStyle name="Percentuale 46 3 2 3" xfId="8452" xr:uid="{00000000-0005-0000-0000-0000AE7C0000}"/>
    <cellStyle name="Percentuale 46 3 2 4" xfId="8453" xr:uid="{00000000-0005-0000-0000-0000AF7C0000}"/>
    <cellStyle name="Percentuale 46 3 3" xfId="8454" xr:uid="{00000000-0005-0000-0000-0000B07C0000}"/>
    <cellStyle name="Percentuale 46 3 3 2" xfId="8455" xr:uid="{00000000-0005-0000-0000-0000B17C0000}"/>
    <cellStyle name="Percentuale 46 3 3 3" xfId="8456" xr:uid="{00000000-0005-0000-0000-0000B27C0000}"/>
    <cellStyle name="Percentuale 46 3 3 4" xfId="8457" xr:uid="{00000000-0005-0000-0000-0000B37C0000}"/>
    <cellStyle name="Percentuale 46 3 4" xfId="8458" xr:uid="{00000000-0005-0000-0000-0000B47C0000}"/>
    <cellStyle name="Percentuale 46 3 5" xfId="8459" xr:uid="{00000000-0005-0000-0000-0000B57C0000}"/>
    <cellStyle name="Percentuale 46 3 6" xfId="8460" xr:uid="{00000000-0005-0000-0000-0000B67C0000}"/>
    <cellStyle name="Percentuale 46 3 7" xfId="8461" xr:uid="{00000000-0005-0000-0000-0000B77C0000}"/>
    <cellStyle name="Percentuale 46 4" xfId="8462" xr:uid="{00000000-0005-0000-0000-0000B87C0000}"/>
    <cellStyle name="Percentuale 46 4 2" xfId="8463" xr:uid="{00000000-0005-0000-0000-0000B97C0000}"/>
    <cellStyle name="Percentuale 46 4 2 2" xfId="8464" xr:uid="{00000000-0005-0000-0000-0000BA7C0000}"/>
    <cellStyle name="Percentuale 46 4 2 3" xfId="8465" xr:uid="{00000000-0005-0000-0000-0000BB7C0000}"/>
    <cellStyle name="Percentuale 46 4 3" xfId="8466" xr:uid="{00000000-0005-0000-0000-0000BC7C0000}"/>
    <cellStyle name="Percentuale 46 4 4" xfId="8467" xr:uid="{00000000-0005-0000-0000-0000BD7C0000}"/>
    <cellStyle name="Percentuale 46 4 5" xfId="8468" xr:uid="{00000000-0005-0000-0000-0000BE7C0000}"/>
    <cellStyle name="Percentuale 46 4 6" xfId="8469" xr:uid="{00000000-0005-0000-0000-0000BF7C0000}"/>
    <cellStyle name="Percentuale 46 5" xfId="8470" xr:uid="{00000000-0005-0000-0000-0000C07C0000}"/>
    <cellStyle name="Percentuale 46 5 2" xfId="8471" xr:uid="{00000000-0005-0000-0000-0000C17C0000}"/>
    <cellStyle name="Percentuale 46 5 3" xfId="8472" xr:uid="{00000000-0005-0000-0000-0000C27C0000}"/>
    <cellStyle name="Percentuale 46 5 4" xfId="8473" xr:uid="{00000000-0005-0000-0000-0000C37C0000}"/>
    <cellStyle name="Percentuale 46 6" xfId="8474" xr:uid="{00000000-0005-0000-0000-0000C47C0000}"/>
    <cellStyle name="Percentuale 46 6 2" xfId="12571" xr:uid="{00000000-0005-0000-0000-0000C57C0000}"/>
    <cellStyle name="Percentuale 46 7" xfId="8475" xr:uid="{00000000-0005-0000-0000-0000C67C0000}"/>
    <cellStyle name="Percentuale 46 8" xfId="8442" xr:uid="{00000000-0005-0000-0000-0000C77C0000}"/>
    <cellStyle name="Percentuale 47" xfId="655" xr:uid="{00000000-0005-0000-0000-0000C87C0000}"/>
    <cellStyle name="Percentuale 47 2" xfId="656" xr:uid="{00000000-0005-0000-0000-0000C97C0000}"/>
    <cellStyle name="Percentuale 47 2 2" xfId="8478" xr:uid="{00000000-0005-0000-0000-0000CA7C0000}"/>
    <cellStyle name="Percentuale 47 2 3" xfId="8479" xr:uid="{00000000-0005-0000-0000-0000CB7C0000}"/>
    <cellStyle name="Percentuale 47 2 4" xfId="8480" xr:uid="{00000000-0005-0000-0000-0000CC7C0000}"/>
    <cellStyle name="Percentuale 47 2 5" xfId="8481" xr:uid="{00000000-0005-0000-0000-0000CD7C0000}"/>
    <cellStyle name="Percentuale 47 2 6" xfId="8477" xr:uid="{00000000-0005-0000-0000-0000CE7C0000}"/>
    <cellStyle name="Percentuale 47 3" xfId="8482" xr:uid="{00000000-0005-0000-0000-0000CF7C0000}"/>
    <cellStyle name="Percentuale 47 3 2" xfId="8483" xr:uid="{00000000-0005-0000-0000-0000D07C0000}"/>
    <cellStyle name="Percentuale 47 3 2 2" xfId="8484" xr:uid="{00000000-0005-0000-0000-0000D17C0000}"/>
    <cellStyle name="Percentuale 47 3 2 2 2" xfId="8485" xr:uid="{00000000-0005-0000-0000-0000D27C0000}"/>
    <cellStyle name="Percentuale 47 3 2 3" xfId="8486" xr:uid="{00000000-0005-0000-0000-0000D37C0000}"/>
    <cellStyle name="Percentuale 47 3 2 4" xfId="8487" xr:uid="{00000000-0005-0000-0000-0000D47C0000}"/>
    <cellStyle name="Percentuale 47 3 3" xfId="8488" xr:uid="{00000000-0005-0000-0000-0000D57C0000}"/>
    <cellStyle name="Percentuale 47 3 3 2" xfId="8489" xr:uid="{00000000-0005-0000-0000-0000D67C0000}"/>
    <cellStyle name="Percentuale 47 3 3 3" xfId="8490" xr:uid="{00000000-0005-0000-0000-0000D77C0000}"/>
    <cellStyle name="Percentuale 47 3 3 4" xfId="8491" xr:uid="{00000000-0005-0000-0000-0000D87C0000}"/>
    <cellStyle name="Percentuale 47 3 4" xfId="8492" xr:uid="{00000000-0005-0000-0000-0000D97C0000}"/>
    <cellStyle name="Percentuale 47 3 5" xfId="8493" xr:uid="{00000000-0005-0000-0000-0000DA7C0000}"/>
    <cellStyle name="Percentuale 47 3 6" xfId="8494" xr:uid="{00000000-0005-0000-0000-0000DB7C0000}"/>
    <cellStyle name="Percentuale 47 3 7" xfId="8495" xr:uid="{00000000-0005-0000-0000-0000DC7C0000}"/>
    <cellStyle name="Percentuale 47 4" xfId="8496" xr:uid="{00000000-0005-0000-0000-0000DD7C0000}"/>
    <cellStyle name="Percentuale 47 4 2" xfId="8497" xr:uid="{00000000-0005-0000-0000-0000DE7C0000}"/>
    <cellStyle name="Percentuale 47 4 2 2" xfId="8498" xr:uid="{00000000-0005-0000-0000-0000DF7C0000}"/>
    <cellStyle name="Percentuale 47 4 2 3" xfId="8499" xr:uid="{00000000-0005-0000-0000-0000E07C0000}"/>
    <cellStyle name="Percentuale 47 4 3" xfId="8500" xr:uid="{00000000-0005-0000-0000-0000E17C0000}"/>
    <cellStyle name="Percentuale 47 4 4" xfId="8501" xr:uid="{00000000-0005-0000-0000-0000E27C0000}"/>
    <cellStyle name="Percentuale 47 4 5" xfId="8502" xr:uid="{00000000-0005-0000-0000-0000E37C0000}"/>
    <cellStyle name="Percentuale 47 4 6" xfId="8503" xr:uid="{00000000-0005-0000-0000-0000E47C0000}"/>
    <cellStyle name="Percentuale 47 5" xfId="8504" xr:uid="{00000000-0005-0000-0000-0000E57C0000}"/>
    <cellStyle name="Percentuale 47 5 2" xfId="8505" xr:uid="{00000000-0005-0000-0000-0000E67C0000}"/>
    <cellStyle name="Percentuale 47 5 3" xfId="8506" xr:uid="{00000000-0005-0000-0000-0000E77C0000}"/>
    <cellStyle name="Percentuale 47 5 4" xfId="8507" xr:uid="{00000000-0005-0000-0000-0000E87C0000}"/>
    <cellStyle name="Percentuale 47 6" xfId="8508" xr:uid="{00000000-0005-0000-0000-0000E97C0000}"/>
    <cellStyle name="Percentuale 47 6 2" xfId="12572" xr:uid="{00000000-0005-0000-0000-0000EA7C0000}"/>
    <cellStyle name="Percentuale 47 7" xfId="8509" xr:uid="{00000000-0005-0000-0000-0000EB7C0000}"/>
    <cellStyle name="Percentuale 47 8" xfId="8476" xr:uid="{00000000-0005-0000-0000-0000EC7C0000}"/>
    <cellStyle name="Percentuale 48" xfId="657" xr:uid="{00000000-0005-0000-0000-0000ED7C0000}"/>
    <cellStyle name="Percentuale 48 2" xfId="658" xr:uid="{00000000-0005-0000-0000-0000EE7C0000}"/>
    <cellStyle name="Percentuale 48 2 2" xfId="8512" xr:uid="{00000000-0005-0000-0000-0000EF7C0000}"/>
    <cellStyle name="Percentuale 48 2 3" xfId="8513" xr:uid="{00000000-0005-0000-0000-0000F07C0000}"/>
    <cellStyle name="Percentuale 48 2 4" xfId="8514" xr:uid="{00000000-0005-0000-0000-0000F17C0000}"/>
    <cellStyle name="Percentuale 48 2 5" xfId="8515" xr:uid="{00000000-0005-0000-0000-0000F27C0000}"/>
    <cellStyle name="Percentuale 48 2 6" xfId="8511" xr:uid="{00000000-0005-0000-0000-0000F37C0000}"/>
    <cellStyle name="Percentuale 48 3" xfId="8516" xr:uid="{00000000-0005-0000-0000-0000F47C0000}"/>
    <cellStyle name="Percentuale 48 3 2" xfId="8517" xr:uid="{00000000-0005-0000-0000-0000F57C0000}"/>
    <cellStyle name="Percentuale 48 3 2 2" xfId="8518" xr:uid="{00000000-0005-0000-0000-0000F67C0000}"/>
    <cellStyle name="Percentuale 48 3 2 2 2" xfId="8519" xr:uid="{00000000-0005-0000-0000-0000F77C0000}"/>
    <cellStyle name="Percentuale 48 3 2 3" xfId="8520" xr:uid="{00000000-0005-0000-0000-0000F87C0000}"/>
    <cellStyle name="Percentuale 48 3 2 4" xfId="8521" xr:uid="{00000000-0005-0000-0000-0000F97C0000}"/>
    <cellStyle name="Percentuale 48 3 3" xfId="8522" xr:uid="{00000000-0005-0000-0000-0000FA7C0000}"/>
    <cellStyle name="Percentuale 48 3 3 2" xfId="8523" xr:uid="{00000000-0005-0000-0000-0000FB7C0000}"/>
    <cellStyle name="Percentuale 48 3 3 3" xfId="8524" xr:uid="{00000000-0005-0000-0000-0000FC7C0000}"/>
    <cellStyle name="Percentuale 48 3 3 4" xfId="8525" xr:uid="{00000000-0005-0000-0000-0000FD7C0000}"/>
    <cellStyle name="Percentuale 48 3 4" xfId="8526" xr:uid="{00000000-0005-0000-0000-0000FE7C0000}"/>
    <cellStyle name="Percentuale 48 3 5" xfId="8527" xr:uid="{00000000-0005-0000-0000-0000FF7C0000}"/>
    <cellStyle name="Percentuale 48 3 6" xfId="8528" xr:uid="{00000000-0005-0000-0000-0000007D0000}"/>
    <cellStyle name="Percentuale 48 3 7" xfId="8529" xr:uid="{00000000-0005-0000-0000-0000017D0000}"/>
    <cellStyle name="Percentuale 48 4" xfId="8530" xr:uid="{00000000-0005-0000-0000-0000027D0000}"/>
    <cellStyle name="Percentuale 48 4 2" xfId="8531" xr:uid="{00000000-0005-0000-0000-0000037D0000}"/>
    <cellStyle name="Percentuale 48 4 2 2" xfId="8532" xr:uid="{00000000-0005-0000-0000-0000047D0000}"/>
    <cellStyle name="Percentuale 48 4 2 3" xfId="8533" xr:uid="{00000000-0005-0000-0000-0000057D0000}"/>
    <cellStyle name="Percentuale 48 4 3" xfId="8534" xr:uid="{00000000-0005-0000-0000-0000067D0000}"/>
    <cellStyle name="Percentuale 48 4 4" xfId="8535" xr:uid="{00000000-0005-0000-0000-0000077D0000}"/>
    <cellStyle name="Percentuale 48 4 5" xfId="8536" xr:uid="{00000000-0005-0000-0000-0000087D0000}"/>
    <cellStyle name="Percentuale 48 4 6" xfId="8537" xr:uid="{00000000-0005-0000-0000-0000097D0000}"/>
    <cellStyle name="Percentuale 48 5" xfId="8538" xr:uid="{00000000-0005-0000-0000-00000A7D0000}"/>
    <cellStyle name="Percentuale 48 5 2" xfId="8539" xr:uid="{00000000-0005-0000-0000-00000B7D0000}"/>
    <cellStyle name="Percentuale 48 5 3" xfId="8540" xr:uid="{00000000-0005-0000-0000-00000C7D0000}"/>
    <cellStyle name="Percentuale 48 5 4" xfId="8541" xr:uid="{00000000-0005-0000-0000-00000D7D0000}"/>
    <cellStyle name="Percentuale 48 6" xfId="8542" xr:uid="{00000000-0005-0000-0000-00000E7D0000}"/>
    <cellStyle name="Percentuale 48 6 2" xfId="12573" xr:uid="{00000000-0005-0000-0000-00000F7D0000}"/>
    <cellStyle name="Percentuale 48 7" xfId="8543" xr:uid="{00000000-0005-0000-0000-0000107D0000}"/>
    <cellStyle name="Percentuale 48 8" xfId="8510" xr:uid="{00000000-0005-0000-0000-0000117D0000}"/>
    <cellStyle name="Percentuale 49" xfId="659" xr:uid="{00000000-0005-0000-0000-0000127D0000}"/>
    <cellStyle name="Percentuale 49 2" xfId="660" xr:uid="{00000000-0005-0000-0000-0000137D0000}"/>
    <cellStyle name="Percentuale 49 2 2" xfId="8546" xr:uid="{00000000-0005-0000-0000-0000147D0000}"/>
    <cellStyle name="Percentuale 49 2 3" xfId="8547" xr:uid="{00000000-0005-0000-0000-0000157D0000}"/>
    <cellStyle name="Percentuale 49 2 4" xfId="8548" xr:uid="{00000000-0005-0000-0000-0000167D0000}"/>
    <cellStyle name="Percentuale 49 2 5" xfId="8549" xr:uid="{00000000-0005-0000-0000-0000177D0000}"/>
    <cellStyle name="Percentuale 49 2 6" xfId="8545" xr:uid="{00000000-0005-0000-0000-0000187D0000}"/>
    <cellStyle name="Percentuale 49 3" xfId="8550" xr:uid="{00000000-0005-0000-0000-0000197D0000}"/>
    <cellStyle name="Percentuale 49 3 2" xfId="8551" xr:uid="{00000000-0005-0000-0000-00001A7D0000}"/>
    <cellStyle name="Percentuale 49 3 2 2" xfId="8552" xr:uid="{00000000-0005-0000-0000-00001B7D0000}"/>
    <cellStyle name="Percentuale 49 3 2 2 2" xfId="8553" xr:uid="{00000000-0005-0000-0000-00001C7D0000}"/>
    <cellStyle name="Percentuale 49 3 2 3" xfId="8554" xr:uid="{00000000-0005-0000-0000-00001D7D0000}"/>
    <cellStyle name="Percentuale 49 3 2 4" xfId="8555" xr:uid="{00000000-0005-0000-0000-00001E7D0000}"/>
    <cellStyle name="Percentuale 49 3 3" xfId="8556" xr:uid="{00000000-0005-0000-0000-00001F7D0000}"/>
    <cellStyle name="Percentuale 49 3 3 2" xfId="8557" xr:uid="{00000000-0005-0000-0000-0000207D0000}"/>
    <cellStyle name="Percentuale 49 3 3 3" xfId="8558" xr:uid="{00000000-0005-0000-0000-0000217D0000}"/>
    <cellStyle name="Percentuale 49 3 3 4" xfId="8559" xr:uid="{00000000-0005-0000-0000-0000227D0000}"/>
    <cellStyle name="Percentuale 49 3 4" xfId="8560" xr:uid="{00000000-0005-0000-0000-0000237D0000}"/>
    <cellStyle name="Percentuale 49 3 5" xfId="8561" xr:uid="{00000000-0005-0000-0000-0000247D0000}"/>
    <cellStyle name="Percentuale 49 3 6" xfId="8562" xr:uid="{00000000-0005-0000-0000-0000257D0000}"/>
    <cellStyle name="Percentuale 49 3 7" xfId="8563" xr:uid="{00000000-0005-0000-0000-0000267D0000}"/>
    <cellStyle name="Percentuale 49 4" xfId="8564" xr:uid="{00000000-0005-0000-0000-0000277D0000}"/>
    <cellStyle name="Percentuale 49 4 2" xfId="8565" xr:uid="{00000000-0005-0000-0000-0000287D0000}"/>
    <cellStyle name="Percentuale 49 4 2 2" xfId="8566" xr:uid="{00000000-0005-0000-0000-0000297D0000}"/>
    <cellStyle name="Percentuale 49 4 2 3" xfId="8567" xr:uid="{00000000-0005-0000-0000-00002A7D0000}"/>
    <cellStyle name="Percentuale 49 4 3" xfId="8568" xr:uid="{00000000-0005-0000-0000-00002B7D0000}"/>
    <cellStyle name="Percentuale 49 4 4" xfId="8569" xr:uid="{00000000-0005-0000-0000-00002C7D0000}"/>
    <cellStyle name="Percentuale 49 4 5" xfId="8570" xr:uid="{00000000-0005-0000-0000-00002D7D0000}"/>
    <cellStyle name="Percentuale 49 4 6" xfId="8571" xr:uid="{00000000-0005-0000-0000-00002E7D0000}"/>
    <cellStyle name="Percentuale 49 5" xfId="8572" xr:uid="{00000000-0005-0000-0000-00002F7D0000}"/>
    <cellStyle name="Percentuale 49 5 2" xfId="8573" xr:uid="{00000000-0005-0000-0000-0000307D0000}"/>
    <cellStyle name="Percentuale 49 5 3" xfId="8574" xr:uid="{00000000-0005-0000-0000-0000317D0000}"/>
    <cellStyle name="Percentuale 49 5 4" xfId="8575" xr:uid="{00000000-0005-0000-0000-0000327D0000}"/>
    <cellStyle name="Percentuale 49 6" xfId="8576" xr:uid="{00000000-0005-0000-0000-0000337D0000}"/>
    <cellStyle name="Percentuale 49 6 2" xfId="12574" xr:uid="{00000000-0005-0000-0000-0000347D0000}"/>
    <cellStyle name="Percentuale 49 7" xfId="8577" xr:uid="{00000000-0005-0000-0000-0000357D0000}"/>
    <cellStyle name="Percentuale 49 8" xfId="8544" xr:uid="{00000000-0005-0000-0000-0000367D0000}"/>
    <cellStyle name="Percentuale 5" xfId="661" xr:uid="{00000000-0005-0000-0000-0000377D0000}"/>
    <cellStyle name="Percentuale 5 2" xfId="662" xr:uid="{00000000-0005-0000-0000-0000387D0000}"/>
    <cellStyle name="Percentuale 5 2 2" xfId="8580" xr:uid="{00000000-0005-0000-0000-0000397D0000}"/>
    <cellStyle name="Percentuale 5 2 3" xfId="8581" xr:uid="{00000000-0005-0000-0000-00003A7D0000}"/>
    <cellStyle name="Percentuale 5 2 4" xfId="8582" xr:uid="{00000000-0005-0000-0000-00003B7D0000}"/>
    <cellStyle name="Percentuale 5 2 5" xfId="8583" xr:uid="{00000000-0005-0000-0000-00003C7D0000}"/>
    <cellStyle name="Percentuale 5 2 6" xfId="8579" xr:uid="{00000000-0005-0000-0000-00003D7D0000}"/>
    <cellStyle name="Percentuale 5 3" xfId="8584" xr:uid="{00000000-0005-0000-0000-00003E7D0000}"/>
    <cellStyle name="Percentuale 5 3 2" xfId="8585" xr:uid="{00000000-0005-0000-0000-00003F7D0000}"/>
    <cellStyle name="Percentuale 5 3 2 2" xfId="8586" xr:uid="{00000000-0005-0000-0000-0000407D0000}"/>
    <cellStyle name="Percentuale 5 3 2 2 2" xfId="8587" xr:uid="{00000000-0005-0000-0000-0000417D0000}"/>
    <cellStyle name="Percentuale 5 3 2 3" xfId="8588" xr:uid="{00000000-0005-0000-0000-0000427D0000}"/>
    <cellStyle name="Percentuale 5 3 2 4" xfId="8589" xr:uid="{00000000-0005-0000-0000-0000437D0000}"/>
    <cellStyle name="Percentuale 5 3 3" xfId="8590" xr:uid="{00000000-0005-0000-0000-0000447D0000}"/>
    <cellStyle name="Percentuale 5 3 3 2" xfId="8591" xr:uid="{00000000-0005-0000-0000-0000457D0000}"/>
    <cellStyle name="Percentuale 5 3 3 3" xfId="8592" xr:uid="{00000000-0005-0000-0000-0000467D0000}"/>
    <cellStyle name="Percentuale 5 3 3 4" xfId="8593" xr:uid="{00000000-0005-0000-0000-0000477D0000}"/>
    <cellStyle name="Percentuale 5 3 4" xfId="8594" xr:uid="{00000000-0005-0000-0000-0000487D0000}"/>
    <cellStyle name="Percentuale 5 3 5" xfId="8595" xr:uid="{00000000-0005-0000-0000-0000497D0000}"/>
    <cellStyle name="Percentuale 5 3 6" xfId="8596" xr:uid="{00000000-0005-0000-0000-00004A7D0000}"/>
    <cellStyle name="Percentuale 5 3 7" xfId="8597" xr:uid="{00000000-0005-0000-0000-00004B7D0000}"/>
    <cellStyle name="Percentuale 5 4" xfId="8598" xr:uid="{00000000-0005-0000-0000-00004C7D0000}"/>
    <cellStyle name="Percentuale 5 4 2" xfId="8599" xr:uid="{00000000-0005-0000-0000-00004D7D0000}"/>
    <cellStyle name="Percentuale 5 4 2 2" xfId="8600" xr:uid="{00000000-0005-0000-0000-00004E7D0000}"/>
    <cellStyle name="Percentuale 5 4 2 3" xfId="8601" xr:uid="{00000000-0005-0000-0000-00004F7D0000}"/>
    <cellStyle name="Percentuale 5 4 3" xfId="8602" xr:uid="{00000000-0005-0000-0000-0000507D0000}"/>
    <cellStyle name="Percentuale 5 4 4" xfId="8603" xr:uid="{00000000-0005-0000-0000-0000517D0000}"/>
    <cellStyle name="Percentuale 5 4 5" xfId="8604" xr:uid="{00000000-0005-0000-0000-0000527D0000}"/>
    <cellStyle name="Percentuale 5 4 6" xfId="8605" xr:uid="{00000000-0005-0000-0000-0000537D0000}"/>
    <cellStyle name="Percentuale 5 5" xfId="8606" xr:uid="{00000000-0005-0000-0000-0000547D0000}"/>
    <cellStyle name="Percentuale 5 5 2" xfId="8607" xr:uid="{00000000-0005-0000-0000-0000557D0000}"/>
    <cellStyle name="Percentuale 5 5 3" xfId="8608" xr:uid="{00000000-0005-0000-0000-0000567D0000}"/>
    <cellStyle name="Percentuale 5 5 4" xfId="8609" xr:uid="{00000000-0005-0000-0000-0000577D0000}"/>
    <cellStyle name="Percentuale 5 6" xfId="8610" xr:uid="{00000000-0005-0000-0000-0000587D0000}"/>
    <cellStyle name="Percentuale 5 6 2" xfId="12575" xr:uid="{00000000-0005-0000-0000-0000597D0000}"/>
    <cellStyle name="Percentuale 5 7" xfId="8611" xr:uid="{00000000-0005-0000-0000-00005A7D0000}"/>
    <cellStyle name="Percentuale 5 8" xfId="8578" xr:uid="{00000000-0005-0000-0000-00005B7D0000}"/>
    <cellStyle name="Percentuale 50" xfId="663" xr:uid="{00000000-0005-0000-0000-00005C7D0000}"/>
    <cellStyle name="Percentuale 50 2" xfId="664" xr:uid="{00000000-0005-0000-0000-00005D7D0000}"/>
    <cellStyle name="Percentuale 50 2 2" xfId="8614" xr:uid="{00000000-0005-0000-0000-00005E7D0000}"/>
    <cellStyle name="Percentuale 50 2 3" xfId="8615" xr:uid="{00000000-0005-0000-0000-00005F7D0000}"/>
    <cellStyle name="Percentuale 50 2 4" xfId="8616" xr:uid="{00000000-0005-0000-0000-0000607D0000}"/>
    <cellStyle name="Percentuale 50 2 5" xfId="8617" xr:uid="{00000000-0005-0000-0000-0000617D0000}"/>
    <cellStyle name="Percentuale 50 2 6" xfId="8613" xr:uid="{00000000-0005-0000-0000-0000627D0000}"/>
    <cellStyle name="Percentuale 50 3" xfId="8618" xr:uid="{00000000-0005-0000-0000-0000637D0000}"/>
    <cellStyle name="Percentuale 50 3 2" xfId="8619" xr:uid="{00000000-0005-0000-0000-0000647D0000}"/>
    <cellStyle name="Percentuale 50 3 2 2" xfId="8620" xr:uid="{00000000-0005-0000-0000-0000657D0000}"/>
    <cellStyle name="Percentuale 50 3 2 2 2" xfId="8621" xr:uid="{00000000-0005-0000-0000-0000667D0000}"/>
    <cellStyle name="Percentuale 50 3 2 3" xfId="8622" xr:uid="{00000000-0005-0000-0000-0000677D0000}"/>
    <cellStyle name="Percentuale 50 3 2 4" xfId="8623" xr:uid="{00000000-0005-0000-0000-0000687D0000}"/>
    <cellStyle name="Percentuale 50 3 3" xfId="8624" xr:uid="{00000000-0005-0000-0000-0000697D0000}"/>
    <cellStyle name="Percentuale 50 3 3 2" xfId="8625" xr:uid="{00000000-0005-0000-0000-00006A7D0000}"/>
    <cellStyle name="Percentuale 50 3 3 3" xfId="8626" xr:uid="{00000000-0005-0000-0000-00006B7D0000}"/>
    <cellStyle name="Percentuale 50 3 3 4" xfId="8627" xr:uid="{00000000-0005-0000-0000-00006C7D0000}"/>
    <cellStyle name="Percentuale 50 3 4" xfId="8628" xr:uid="{00000000-0005-0000-0000-00006D7D0000}"/>
    <cellStyle name="Percentuale 50 3 5" xfId="8629" xr:uid="{00000000-0005-0000-0000-00006E7D0000}"/>
    <cellStyle name="Percentuale 50 3 6" xfId="8630" xr:uid="{00000000-0005-0000-0000-00006F7D0000}"/>
    <cellStyle name="Percentuale 50 3 7" xfId="8631" xr:uid="{00000000-0005-0000-0000-0000707D0000}"/>
    <cellStyle name="Percentuale 50 4" xfId="8632" xr:uid="{00000000-0005-0000-0000-0000717D0000}"/>
    <cellStyle name="Percentuale 50 4 2" xfId="8633" xr:uid="{00000000-0005-0000-0000-0000727D0000}"/>
    <cellStyle name="Percentuale 50 4 2 2" xfId="8634" xr:uid="{00000000-0005-0000-0000-0000737D0000}"/>
    <cellStyle name="Percentuale 50 4 2 3" xfId="8635" xr:uid="{00000000-0005-0000-0000-0000747D0000}"/>
    <cellStyle name="Percentuale 50 4 3" xfId="8636" xr:uid="{00000000-0005-0000-0000-0000757D0000}"/>
    <cellStyle name="Percentuale 50 4 4" xfId="8637" xr:uid="{00000000-0005-0000-0000-0000767D0000}"/>
    <cellStyle name="Percentuale 50 4 5" xfId="8638" xr:uid="{00000000-0005-0000-0000-0000777D0000}"/>
    <cellStyle name="Percentuale 50 4 6" xfId="8639" xr:uid="{00000000-0005-0000-0000-0000787D0000}"/>
    <cellStyle name="Percentuale 50 5" xfId="8640" xr:uid="{00000000-0005-0000-0000-0000797D0000}"/>
    <cellStyle name="Percentuale 50 5 2" xfId="8641" xr:uid="{00000000-0005-0000-0000-00007A7D0000}"/>
    <cellStyle name="Percentuale 50 5 3" xfId="8642" xr:uid="{00000000-0005-0000-0000-00007B7D0000}"/>
    <cellStyle name="Percentuale 50 5 4" xfId="8643" xr:uid="{00000000-0005-0000-0000-00007C7D0000}"/>
    <cellStyle name="Percentuale 50 6" xfId="8644" xr:uid="{00000000-0005-0000-0000-00007D7D0000}"/>
    <cellStyle name="Percentuale 50 6 2" xfId="12576" xr:uid="{00000000-0005-0000-0000-00007E7D0000}"/>
    <cellStyle name="Percentuale 50 7" xfId="8645" xr:uid="{00000000-0005-0000-0000-00007F7D0000}"/>
    <cellStyle name="Percentuale 50 8" xfId="8612" xr:uid="{00000000-0005-0000-0000-0000807D0000}"/>
    <cellStyle name="Percentuale 51" xfId="665" xr:uid="{00000000-0005-0000-0000-0000817D0000}"/>
    <cellStyle name="Percentuale 51 2" xfId="666" xr:uid="{00000000-0005-0000-0000-0000827D0000}"/>
    <cellStyle name="Percentuale 51 2 2" xfId="8648" xr:uid="{00000000-0005-0000-0000-0000837D0000}"/>
    <cellStyle name="Percentuale 51 2 3" xfId="8649" xr:uid="{00000000-0005-0000-0000-0000847D0000}"/>
    <cellStyle name="Percentuale 51 2 4" xfId="8650" xr:uid="{00000000-0005-0000-0000-0000857D0000}"/>
    <cellStyle name="Percentuale 51 2 5" xfId="8651" xr:uid="{00000000-0005-0000-0000-0000867D0000}"/>
    <cellStyle name="Percentuale 51 2 6" xfId="8647" xr:uid="{00000000-0005-0000-0000-0000877D0000}"/>
    <cellStyle name="Percentuale 51 3" xfId="8652" xr:uid="{00000000-0005-0000-0000-0000887D0000}"/>
    <cellStyle name="Percentuale 51 3 2" xfId="8653" xr:uid="{00000000-0005-0000-0000-0000897D0000}"/>
    <cellStyle name="Percentuale 51 3 2 2" xfId="8654" xr:uid="{00000000-0005-0000-0000-00008A7D0000}"/>
    <cellStyle name="Percentuale 51 3 2 2 2" xfId="8655" xr:uid="{00000000-0005-0000-0000-00008B7D0000}"/>
    <cellStyle name="Percentuale 51 3 2 3" xfId="8656" xr:uid="{00000000-0005-0000-0000-00008C7D0000}"/>
    <cellStyle name="Percentuale 51 3 2 4" xfId="8657" xr:uid="{00000000-0005-0000-0000-00008D7D0000}"/>
    <cellStyle name="Percentuale 51 3 3" xfId="8658" xr:uid="{00000000-0005-0000-0000-00008E7D0000}"/>
    <cellStyle name="Percentuale 51 3 3 2" xfId="8659" xr:uid="{00000000-0005-0000-0000-00008F7D0000}"/>
    <cellStyle name="Percentuale 51 3 3 3" xfId="8660" xr:uid="{00000000-0005-0000-0000-0000907D0000}"/>
    <cellStyle name="Percentuale 51 3 3 4" xfId="8661" xr:uid="{00000000-0005-0000-0000-0000917D0000}"/>
    <cellStyle name="Percentuale 51 3 4" xfId="8662" xr:uid="{00000000-0005-0000-0000-0000927D0000}"/>
    <cellStyle name="Percentuale 51 3 5" xfId="8663" xr:uid="{00000000-0005-0000-0000-0000937D0000}"/>
    <cellStyle name="Percentuale 51 3 6" xfId="8664" xr:uid="{00000000-0005-0000-0000-0000947D0000}"/>
    <cellStyle name="Percentuale 51 3 7" xfId="8665" xr:uid="{00000000-0005-0000-0000-0000957D0000}"/>
    <cellStyle name="Percentuale 51 4" xfId="8666" xr:uid="{00000000-0005-0000-0000-0000967D0000}"/>
    <cellStyle name="Percentuale 51 4 2" xfId="8667" xr:uid="{00000000-0005-0000-0000-0000977D0000}"/>
    <cellStyle name="Percentuale 51 4 2 2" xfId="8668" xr:uid="{00000000-0005-0000-0000-0000987D0000}"/>
    <cellStyle name="Percentuale 51 4 2 3" xfId="8669" xr:uid="{00000000-0005-0000-0000-0000997D0000}"/>
    <cellStyle name="Percentuale 51 4 3" xfId="8670" xr:uid="{00000000-0005-0000-0000-00009A7D0000}"/>
    <cellStyle name="Percentuale 51 4 4" xfId="8671" xr:uid="{00000000-0005-0000-0000-00009B7D0000}"/>
    <cellStyle name="Percentuale 51 4 5" xfId="8672" xr:uid="{00000000-0005-0000-0000-00009C7D0000}"/>
    <cellStyle name="Percentuale 51 4 6" xfId="8673" xr:uid="{00000000-0005-0000-0000-00009D7D0000}"/>
    <cellStyle name="Percentuale 51 5" xfId="8674" xr:uid="{00000000-0005-0000-0000-00009E7D0000}"/>
    <cellStyle name="Percentuale 51 5 2" xfId="8675" xr:uid="{00000000-0005-0000-0000-00009F7D0000}"/>
    <cellStyle name="Percentuale 51 5 3" xfId="8676" xr:uid="{00000000-0005-0000-0000-0000A07D0000}"/>
    <cellStyle name="Percentuale 51 5 4" xfId="8677" xr:uid="{00000000-0005-0000-0000-0000A17D0000}"/>
    <cellStyle name="Percentuale 51 6" xfId="8678" xr:uid="{00000000-0005-0000-0000-0000A27D0000}"/>
    <cellStyle name="Percentuale 51 6 2" xfId="12577" xr:uid="{00000000-0005-0000-0000-0000A37D0000}"/>
    <cellStyle name="Percentuale 51 7" xfId="8679" xr:uid="{00000000-0005-0000-0000-0000A47D0000}"/>
    <cellStyle name="Percentuale 51 8" xfId="8646" xr:uid="{00000000-0005-0000-0000-0000A57D0000}"/>
    <cellStyle name="Percentuale 52" xfId="667" xr:uid="{00000000-0005-0000-0000-0000A67D0000}"/>
    <cellStyle name="Percentuale 52 2" xfId="668" xr:uid="{00000000-0005-0000-0000-0000A77D0000}"/>
    <cellStyle name="Percentuale 52 2 2" xfId="8682" xr:uid="{00000000-0005-0000-0000-0000A87D0000}"/>
    <cellStyle name="Percentuale 52 2 3" xfId="8683" xr:uid="{00000000-0005-0000-0000-0000A97D0000}"/>
    <cellStyle name="Percentuale 52 2 4" xfId="8684" xr:uid="{00000000-0005-0000-0000-0000AA7D0000}"/>
    <cellStyle name="Percentuale 52 2 5" xfId="8685" xr:uid="{00000000-0005-0000-0000-0000AB7D0000}"/>
    <cellStyle name="Percentuale 52 2 6" xfId="8681" xr:uid="{00000000-0005-0000-0000-0000AC7D0000}"/>
    <cellStyle name="Percentuale 52 3" xfId="8686" xr:uid="{00000000-0005-0000-0000-0000AD7D0000}"/>
    <cellStyle name="Percentuale 52 3 2" xfId="8687" xr:uid="{00000000-0005-0000-0000-0000AE7D0000}"/>
    <cellStyle name="Percentuale 52 3 2 2" xfId="8688" xr:uid="{00000000-0005-0000-0000-0000AF7D0000}"/>
    <cellStyle name="Percentuale 52 3 2 2 2" xfId="8689" xr:uid="{00000000-0005-0000-0000-0000B07D0000}"/>
    <cellStyle name="Percentuale 52 3 2 3" xfId="8690" xr:uid="{00000000-0005-0000-0000-0000B17D0000}"/>
    <cellStyle name="Percentuale 52 3 2 4" xfId="8691" xr:uid="{00000000-0005-0000-0000-0000B27D0000}"/>
    <cellStyle name="Percentuale 52 3 3" xfId="8692" xr:uid="{00000000-0005-0000-0000-0000B37D0000}"/>
    <cellStyle name="Percentuale 52 3 3 2" xfId="8693" xr:uid="{00000000-0005-0000-0000-0000B47D0000}"/>
    <cellStyle name="Percentuale 52 3 3 3" xfId="8694" xr:uid="{00000000-0005-0000-0000-0000B57D0000}"/>
    <cellStyle name="Percentuale 52 3 3 4" xfId="8695" xr:uid="{00000000-0005-0000-0000-0000B67D0000}"/>
    <cellStyle name="Percentuale 52 3 4" xfId="8696" xr:uid="{00000000-0005-0000-0000-0000B77D0000}"/>
    <cellStyle name="Percentuale 52 3 5" xfId="8697" xr:uid="{00000000-0005-0000-0000-0000B87D0000}"/>
    <cellStyle name="Percentuale 52 3 6" xfId="8698" xr:uid="{00000000-0005-0000-0000-0000B97D0000}"/>
    <cellStyle name="Percentuale 52 3 7" xfId="8699" xr:uid="{00000000-0005-0000-0000-0000BA7D0000}"/>
    <cellStyle name="Percentuale 52 4" xfId="8700" xr:uid="{00000000-0005-0000-0000-0000BB7D0000}"/>
    <cellStyle name="Percentuale 52 4 2" xfId="8701" xr:uid="{00000000-0005-0000-0000-0000BC7D0000}"/>
    <cellStyle name="Percentuale 52 4 2 2" xfId="8702" xr:uid="{00000000-0005-0000-0000-0000BD7D0000}"/>
    <cellStyle name="Percentuale 52 4 2 3" xfId="8703" xr:uid="{00000000-0005-0000-0000-0000BE7D0000}"/>
    <cellStyle name="Percentuale 52 4 3" xfId="8704" xr:uid="{00000000-0005-0000-0000-0000BF7D0000}"/>
    <cellStyle name="Percentuale 52 4 4" xfId="8705" xr:uid="{00000000-0005-0000-0000-0000C07D0000}"/>
    <cellStyle name="Percentuale 52 4 5" xfId="8706" xr:uid="{00000000-0005-0000-0000-0000C17D0000}"/>
    <cellStyle name="Percentuale 52 4 6" xfId="8707" xr:uid="{00000000-0005-0000-0000-0000C27D0000}"/>
    <cellStyle name="Percentuale 52 5" xfId="8708" xr:uid="{00000000-0005-0000-0000-0000C37D0000}"/>
    <cellStyle name="Percentuale 52 5 2" xfId="8709" xr:uid="{00000000-0005-0000-0000-0000C47D0000}"/>
    <cellStyle name="Percentuale 52 5 3" xfId="8710" xr:uid="{00000000-0005-0000-0000-0000C57D0000}"/>
    <cellStyle name="Percentuale 52 5 4" xfId="8711" xr:uid="{00000000-0005-0000-0000-0000C67D0000}"/>
    <cellStyle name="Percentuale 52 6" xfId="8712" xr:uid="{00000000-0005-0000-0000-0000C77D0000}"/>
    <cellStyle name="Percentuale 52 6 2" xfId="12578" xr:uid="{00000000-0005-0000-0000-0000C87D0000}"/>
    <cellStyle name="Percentuale 52 7" xfId="8713" xr:uid="{00000000-0005-0000-0000-0000C97D0000}"/>
    <cellStyle name="Percentuale 52 8" xfId="8680" xr:uid="{00000000-0005-0000-0000-0000CA7D0000}"/>
    <cellStyle name="Percentuale 53" xfId="669" xr:uid="{00000000-0005-0000-0000-0000CB7D0000}"/>
    <cellStyle name="Percentuale 53 2" xfId="670" xr:uid="{00000000-0005-0000-0000-0000CC7D0000}"/>
    <cellStyle name="Percentuale 53 2 2" xfId="8716" xr:uid="{00000000-0005-0000-0000-0000CD7D0000}"/>
    <cellStyle name="Percentuale 53 2 3" xfId="8717" xr:uid="{00000000-0005-0000-0000-0000CE7D0000}"/>
    <cellStyle name="Percentuale 53 2 4" xfId="8718" xr:uid="{00000000-0005-0000-0000-0000CF7D0000}"/>
    <cellStyle name="Percentuale 53 2 5" xfId="8719" xr:uid="{00000000-0005-0000-0000-0000D07D0000}"/>
    <cellStyle name="Percentuale 53 2 6" xfId="8715" xr:uid="{00000000-0005-0000-0000-0000D17D0000}"/>
    <cellStyle name="Percentuale 53 3" xfId="8720" xr:uid="{00000000-0005-0000-0000-0000D27D0000}"/>
    <cellStyle name="Percentuale 53 3 2" xfId="8721" xr:uid="{00000000-0005-0000-0000-0000D37D0000}"/>
    <cellStyle name="Percentuale 53 3 2 2" xfId="8722" xr:uid="{00000000-0005-0000-0000-0000D47D0000}"/>
    <cellStyle name="Percentuale 53 3 2 2 2" xfId="8723" xr:uid="{00000000-0005-0000-0000-0000D57D0000}"/>
    <cellStyle name="Percentuale 53 3 2 3" xfId="8724" xr:uid="{00000000-0005-0000-0000-0000D67D0000}"/>
    <cellStyle name="Percentuale 53 3 2 4" xfId="8725" xr:uid="{00000000-0005-0000-0000-0000D77D0000}"/>
    <cellStyle name="Percentuale 53 3 3" xfId="8726" xr:uid="{00000000-0005-0000-0000-0000D87D0000}"/>
    <cellStyle name="Percentuale 53 3 3 2" xfId="8727" xr:uid="{00000000-0005-0000-0000-0000D97D0000}"/>
    <cellStyle name="Percentuale 53 3 3 3" xfId="8728" xr:uid="{00000000-0005-0000-0000-0000DA7D0000}"/>
    <cellStyle name="Percentuale 53 3 3 4" xfId="8729" xr:uid="{00000000-0005-0000-0000-0000DB7D0000}"/>
    <cellStyle name="Percentuale 53 3 4" xfId="8730" xr:uid="{00000000-0005-0000-0000-0000DC7D0000}"/>
    <cellStyle name="Percentuale 53 3 5" xfId="8731" xr:uid="{00000000-0005-0000-0000-0000DD7D0000}"/>
    <cellStyle name="Percentuale 53 3 6" xfId="8732" xr:uid="{00000000-0005-0000-0000-0000DE7D0000}"/>
    <cellStyle name="Percentuale 53 3 7" xfId="8733" xr:uid="{00000000-0005-0000-0000-0000DF7D0000}"/>
    <cellStyle name="Percentuale 53 4" xfId="8734" xr:uid="{00000000-0005-0000-0000-0000E07D0000}"/>
    <cellStyle name="Percentuale 53 4 2" xfId="8735" xr:uid="{00000000-0005-0000-0000-0000E17D0000}"/>
    <cellStyle name="Percentuale 53 4 2 2" xfId="8736" xr:uid="{00000000-0005-0000-0000-0000E27D0000}"/>
    <cellStyle name="Percentuale 53 4 2 3" xfId="8737" xr:uid="{00000000-0005-0000-0000-0000E37D0000}"/>
    <cellStyle name="Percentuale 53 4 3" xfId="8738" xr:uid="{00000000-0005-0000-0000-0000E47D0000}"/>
    <cellStyle name="Percentuale 53 4 4" xfId="8739" xr:uid="{00000000-0005-0000-0000-0000E57D0000}"/>
    <cellStyle name="Percentuale 53 4 5" xfId="8740" xr:uid="{00000000-0005-0000-0000-0000E67D0000}"/>
    <cellStyle name="Percentuale 53 4 6" xfId="8741" xr:uid="{00000000-0005-0000-0000-0000E77D0000}"/>
    <cellStyle name="Percentuale 53 5" xfId="8742" xr:uid="{00000000-0005-0000-0000-0000E87D0000}"/>
    <cellStyle name="Percentuale 53 5 2" xfId="8743" xr:uid="{00000000-0005-0000-0000-0000E97D0000}"/>
    <cellStyle name="Percentuale 53 5 3" xfId="8744" xr:uid="{00000000-0005-0000-0000-0000EA7D0000}"/>
    <cellStyle name="Percentuale 53 5 4" xfId="8745" xr:uid="{00000000-0005-0000-0000-0000EB7D0000}"/>
    <cellStyle name="Percentuale 53 6" xfId="8746" xr:uid="{00000000-0005-0000-0000-0000EC7D0000}"/>
    <cellStyle name="Percentuale 53 6 2" xfId="12579" xr:uid="{00000000-0005-0000-0000-0000ED7D0000}"/>
    <cellStyle name="Percentuale 53 7" xfId="8747" xr:uid="{00000000-0005-0000-0000-0000EE7D0000}"/>
    <cellStyle name="Percentuale 53 8" xfId="8714" xr:uid="{00000000-0005-0000-0000-0000EF7D0000}"/>
    <cellStyle name="Percentuale 54" xfId="671" xr:uid="{00000000-0005-0000-0000-0000F07D0000}"/>
    <cellStyle name="Percentuale 54 2" xfId="672" xr:uid="{00000000-0005-0000-0000-0000F17D0000}"/>
    <cellStyle name="Percentuale 54 2 2" xfId="8750" xr:uid="{00000000-0005-0000-0000-0000F27D0000}"/>
    <cellStyle name="Percentuale 54 2 3" xfId="8751" xr:uid="{00000000-0005-0000-0000-0000F37D0000}"/>
    <cellStyle name="Percentuale 54 2 4" xfId="8752" xr:uid="{00000000-0005-0000-0000-0000F47D0000}"/>
    <cellStyle name="Percentuale 54 2 5" xfId="8753" xr:uid="{00000000-0005-0000-0000-0000F57D0000}"/>
    <cellStyle name="Percentuale 54 2 6" xfId="8749" xr:uid="{00000000-0005-0000-0000-0000F67D0000}"/>
    <cellStyle name="Percentuale 54 3" xfId="8754" xr:uid="{00000000-0005-0000-0000-0000F77D0000}"/>
    <cellStyle name="Percentuale 54 3 2" xfId="8755" xr:uid="{00000000-0005-0000-0000-0000F87D0000}"/>
    <cellStyle name="Percentuale 54 3 2 2" xfId="8756" xr:uid="{00000000-0005-0000-0000-0000F97D0000}"/>
    <cellStyle name="Percentuale 54 3 2 2 2" xfId="8757" xr:uid="{00000000-0005-0000-0000-0000FA7D0000}"/>
    <cellStyle name="Percentuale 54 3 2 3" xfId="8758" xr:uid="{00000000-0005-0000-0000-0000FB7D0000}"/>
    <cellStyle name="Percentuale 54 3 2 4" xfId="8759" xr:uid="{00000000-0005-0000-0000-0000FC7D0000}"/>
    <cellStyle name="Percentuale 54 3 3" xfId="8760" xr:uid="{00000000-0005-0000-0000-0000FD7D0000}"/>
    <cellStyle name="Percentuale 54 3 3 2" xfId="8761" xr:uid="{00000000-0005-0000-0000-0000FE7D0000}"/>
    <cellStyle name="Percentuale 54 3 3 3" xfId="8762" xr:uid="{00000000-0005-0000-0000-0000FF7D0000}"/>
    <cellStyle name="Percentuale 54 3 3 4" xfId="8763" xr:uid="{00000000-0005-0000-0000-0000007E0000}"/>
    <cellStyle name="Percentuale 54 3 4" xfId="8764" xr:uid="{00000000-0005-0000-0000-0000017E0000}"/>
    <cellStyle name="Percentuale 54 3 5" xfId="8765" xr:uid="{00000000-0005-0000-0000-0000027E0000}"/>
    <cellStyle name="Percentuale 54 3 6" xfId="8766" xr:uid="{00000000-0005-0000-0000-0000037E0000}"/>
    <cellStyle name="Percentuale 54 3 7" xfId="8767" xr:uid="{00000000-0005-0000-0000-0000047E0000}"/>
    <cellStyle name="Percentuale 54 4" xfId="8768" xr:uid="{00000000-0005-0000-0000-0000057E0000}"/>
    <cellStyle name="Percentuale 54 4 2" xfId="8769" xr:uid="{00000000-0005-0000-0000-0000067E0000}"/>
    <cellStyle name="Percentuale 54 4 2 2" xfId="8770" xr:uid="{00000000-0005-0000-0000-0000077E0000}"/>
    <cellStyle name="Percentuale 54 4 2 3" xfId="8771" xr:uid="{00000000-0005-0000-0000-0000087E0000}"/>
    <cellStyle name="Percentuale 54 4 3" xfId="8772" xr:uid="{00000000-0005-0000-0000-0000097E0000}"/>
    <cellStyle name="Percentuale 54 4 4" xfId="8773" xr:uid="{00000000-0005-0000-0000-00000A7E0000}"/>
    <cellStyle name="Percentuale 54 4 5" xfId="8774" xr:uid="{00000000-0005-0000-0000-00000B7E0000}"/>
    <cellStyle name="Percentuale 54 4 6" xfId="8775" xr:uid="{00000000-0005-0000-0000-00000C7E0000}"/>
    <cellStyle name="Percentuale 54 5" xfId="8776" xr:uid="{00000000-0005-0000-0000-00000D7E0000}"/>
    <cellStyle name="Percentuale 54 5 2" xfId="8777" xr:uid="{00000000-0005-0000-0000-00000E7E0000}"/>
    <cellStyle name="Percentuale 54 5 3" xfId="8778" xr:uid="{00000000-0005-0000-0000-00000F7E0000}"/>
    <cellStyle name="Percentuale 54 5 4" xfId="8779" xr:uid="{00000000-0005-0000-0000-0000107E0000}"/>
    <cellStyle name="Percentuale 54 6" xfId="8780" xr:uid="{00000000-0005-0000-0000-0000117E0000}"/>
    <cellStyle name="Percentuale 54 6 2" xfId="12580" xr:uid="{00000000-0005-0000-0000-0000127E0000}"/>
    <cellStyle name="Percentuale 54 7" xfId="8781" xr:uid="{00000000-0005-0000-0000-0000137E0000}"/>
    <cellStyle name="Percentuale 54 8" xfId="8748" xr:uid="{00000000-0005-0000-0000-0000147E0000}"/>
    <cellStyle name="Percentuale 55" xfId="673" xr:uid="{00000000-0005-0000-0000-0000157E0000}"/>
    <cellStyle name="Percentuale 55 2" xfId="674" xr:uid="{00000000-0005-0000-0000-0000167E0000}"/>
    <cellStyle name="Percentuale 55 2 2" xfId="8784" xr:uid="{00000000-0005-0000-0000-0000177E0000}"/>
    <cellStyle name="Percentuale 55 2 3" xfId="8785" xr:uid="{00000000-0005-0000-0000-0000187E0000}"/>
    <cellStyle name="Percentuale 55 2 4" xfId="8786" xr:uid="{00000000-0005-0000-0000-0000197E0000}"/>
    <cellStyle name="Percentuale 55 2 5" xfId="8787" xr:uid="{00000000-0005-0000-0000-00001A7E0000}"/>
    <cellStyle name="Percentuale 55 2 6" xfId="8783" xr:uid="{00000000-0005-0000-0000-00001B7E0000}"/>
    <cellStyle name="Percentuale 55 3" xfId="8788" xr:uid="{00000000-0005-0000-0000-00001C7E0000}"/>
    <cellStyle name="Percentuale 55 3 2" xfId="8789" xr:uid="{00000000-0005-0000-0000-00001D7E0000}"/>
    <cellStyle name="Percentuale 55 3 2 2" xfId="8790" xr:uid="{00000000-0005-0000-0000-00001E7E0000}"/>
    <cellStyle name="Percentuale 55 3 2 2 2" xfId="8791" xr:uid="{00000000-0005-0000-0000-00001F7E0000}"/>
    <cellStyle name="Percentuale 55 3 2 3" xfId="8792" xr:uid="{00000000-0005-0000-0000-0000207E0000}"/>
    <cellStyle name="Percentuale 55 3 2 4" xfId="8793" xr:uid="{00000000-0005-0000-0000-0000217E0000}"/>
    <cellStyle name="Percentuale 55 3 3" xfId="8794" xr:uid="{00000000-0005-0000-0000-0000227E0000}"/>
    <cellStyle name="Percentuale 55 3 3 2" xfId="8795" xr:uid="{00000000-0005-0000-0000-0000237E0000}"/>
    <cellStyle name="Percentuale 55 3 3 3" xfId="8796" xr:uid="{00000000-0005-0000-0000-0000247E0000}"/>
    <cellStyle name="Percentuale 55 3 3 4" xfId="8797" xr:uid="{00000000-0005-0000-0000-0000257E0000}"/>
    <cellStyle name="Percentuale 55 3 4" xfId="8798" xr:uid="{00000000-0005-0000-0000-0000267E0000}"/>
    <cellStyle name="Percentuale 55 3 5" xfId="8799" xr:uid="{00000000-0005-0000-0000-0000277E0000}"/>
    <cellStyle name="Percentuale 55 3 6" xfId="8800" xr:uid="{00000000-0005-0000-0000-0000287E0000}"/>
    <cellStyle name="Percentuale 55 3 7" xfId="8801" xr:uid="{00000000-0005-0000-0000-0000297E0000}"/>
    <cellStyle name="Percentuale 55 4" xfId="8802" xr:uid="{00000000-0005-0000-0000-00002A7E0000}"/>
    <cellStyle name="Percentuale 55 4 2" xfId="8803" xr:uid="{00000000-0005-0000-0000-00002B7E0000}"/>
    <cellStyle name="Percentuale 55 4 2 2" xfId="8804" xr:uid="{00000000-0005-0000-0000-00002C7E0000}"/>
    <cellStyle name="Percentuale 55 4 2 3" xfId="8805" xr:uid="{00000000-0005-0000-0000-00002D7E0000}"/>
    <cellStyle name="Percentuale 55 4 3" xfId="8806" xr:uid="{00000000-0005-0000-0000-00002E7E0000}"/>
    <cellStyle name="Percentuale 55 4 4" xfId="8807" xr:uid="{00000000-0005-0000-0000-00002F7E0000}"/>
    <cellStyle name="Percentuale 55 4 5" xfId="8808" xr:uid="{00000000-0005-0000-0000-0000307E0000}"/>
    <cellStyle name="Percentuale 55 4 6" xfId="8809" xr:uid="{00000000-0005-0000-0000-0000317E0000}"/>
    <cellStyle name="Percentuale 55 5" xfId="8810" xr:uid="{00000000-0005-0000-0000-0000327E0000}"/>
    <cellStyle name="Percentuale 55 5 2" xfId="8811" xr:uid="{00000000-0005-0000-0000-0000337E0000}"/>
    <cellStyle name="Percentuale 55 5 3" xfId="8812" xr:uid="{00000000-0005-0000-0000-0000347E0000}"/>
    <cellStyle name="Percentuale 55 5 4" xfId="8813" xr:uid="{00000000-0005-0000-0000-0000357E0000}"/>
    <cellStyle name="Percentuale 55 6" xfId="8814" xr:uid="{00000000-0005-0000-0000-0000367E0000}"/>
    <cellStyle name="Percentuale 55 6 2" xfId="12581" xr:uid="{00000000-0005-0000-0000-0000377E0000}"/>
    <cellStyle name="Percentuale 55 7" xfId="8815" xr:uid="{00000000-0005-0000-0000-0000387E0000}"/>
    <cellStyle name="Percentuale 55 8" xfId="8782" xr:uid="{00000000-0005-0000-0000-0000397E0000}"/>
    <cellStyle name="Percentuale 56" xfId="675" xr:uid="{00000000-0005-0000-0000-00003A7E0000}"/>
    <cellStyle name="Percentuale 56 2" xfId="676" xr:uid="{00000000-0005-0000-0000-00003B7E0000}"/>
    <cellStyle name="Percentuale 56 2 2" xfId="8818" xr:uid="{00000000-0005-0000-0000-00003C7E0000}"/>
    <cellStyle name="Percentuale 56 2 3" xfId="8819" xr:uid="{00000000-0005-0000-0000-00003D7E0000}"/>
    <cellStyle name="Percentuale 56 2 4" xfId="8820" xr:uid="{00000000-0005-0000-0000-00003E7E0000}"/>
    <cellStyle name="Percentuale 56 2 5" xfId="8821" xr:uid="{00000000-0005-0000-0000-00003F7E0000}"/>
    <cellStyle name="Percentuale 56 2 6" xfId="8817" xr:uid="{00000000-0005-0000-0000-0000407E0000}"/>
    <cellStyle name="Percentuale 56 3" xfId="8822" xr:uid="{00000000-0005-0000-0000-0000417E0000}"/>
    <cellStyle name="Percentuale 56 3 2" xfId="8823" xr:uid="{00000000-0005-0000-0000-0000427E0000}"/>
    <cellStyle name="Percentuale 56 3 2 2" xfId="8824" xr:uid="{00000000-0005-0000-0000-0000437E0000}"/>
    <cellStyle name="Percentuale 56 3 2 2 2" xfId="8825" xr:uid="{00000000-0005-0000-0000-0000447E0000}"/>
    <cellStyle name="Percentuale 56 3 2 3" xfId="8826" xr:uid="{00000000-0005-0000-0000-0000457E0000}"/>
    <cellStyle name="Percentuale 56 3 2 4" xfId="8827" xr:uid="{00000000-0005-0000-0000-0000467E0000}"/>
    <cellStyle name="Percentuale 56 3 3" xfId="8828" xr:uid="{00000000-0005-0000-0000-0000477E0000}"/>
    <cellStyle name="Percentuale 56 3 3 2" xfId="8829" xr:uid="{00000000-0005-0000-0000-0000487E0000}"/>
    <cellStyle name="Percentuale 56 3 3 3" xfId="8830" xr:uid="{00000000-0005-0000-0000-0000497E0000}"/>
    <cellStyle name="Percentuale 56 3 3 4" xfId="8831" xr:uid="{00000000-0005-0000-0000-00004A7E0000}"/>
    <cellStyle name="Percentuale 56 3 4" xfId="8832" xr:uid="{00000000-0005-0000-0000-00004B7E0000}"/>
    <cellStyle name="Percentuale 56 3 5" xfId="8833" xr:uid="{00000000-0005-0000-0000-00004C7E0000}"/>
    <cellStyle name="Percentuale 56 3 6" xfId="8834" xr:uid="{00000000-0005-0000-0000-00004D7E0000}"/>
    <cellStyle name="Percentuale 56 3 7" xfId="8835" xr:uid="{00000000-0005-0000-0000-00004E7E0000}"/>
    <cellStyle name="Percentuale 56 4" xfId="8836" xr:uid="{00000000-0005-0000-0000-00004F7E0000}"/>
    <cellStyle name="Percentuale 56 4 2" xfId="8837" xr:uid="{00000000-0005-0000-0000-0000507E0000}"/>
    <cellStyle name="Percentuale 56 4 2 2" xfId="8838" xr:uid="{00000000-0005-0000-0000-0000517E0000}"/>
    <cellStyle name="Percentuale 56 4 2 3" xfId="8839" xr:uid="{00000000-0005-0000-0000-0000527E0000}"/>
    <cellStyle name="Percentuale 56 4 3" xfId="8840" xr:uid="{00000000-0005-0000-0000-0000537E0000}"/>
    <cellStyle name="Percentuale 56 4 4" xfId="8841" xr:uid="{00000000-0005-0000-0000-0000547E0000}"/>
    <cellStyle name="Percentuale 56 4 5" xfId="8842" xr:uid="{00000000-0005-0000-0000-0000557E0000}"/>
    <cellStyle name="Percentuale 56 4 6" xfId="8843" xr:uid="{00000000-0005-0000-0000-0000567E0000}"/>
    <cellStyle name="Percentuale 56 5" xfId="8844" xr:uid="{00000000-0005-0000-0000-0000577E0000}"/>
    <cellStyle name="Percentuale 56 5 2" xfId="8845" xr:uid="{00000000-0005-0000-0000-0000587E0000}"/>
    <cellStyle name="Percentuale 56 5 3" xfId="8846" xr:uid="{00000000-0005-0000-0000-0000597E0000}"/>
    <cellStyle name="Percentuale 56 5 4" xfId="8847" xr:uid="{00000000-0005-0000-0000-00005A7E0000}"/>
    <cellStyle name="Percentuale 56 6" xfId="8848" xr:uid="{00000000-0005-0000-0000-00005B7E0000}"/>
    <cellStyle name="Percentuale 56 6 2" xfId="12582" xr:uid="{00000000-0005-0000-0000-00005C7E0000}"/>
    <cellStyle name="Percentuale 56 7" xfId="8849" xr:uid="{00000000-0005-0000-0000-00005D7E0000}"/>
    <cellStyle name="Percentuale 56 8" xfId="8816" xr:uid="{00000000-0005-0000-0000-00005E7E0000}"/>
    <cellStyle name="Percentuale 57" xfId="677" xr:uid="{00000000-0005-0000-0000-00005F7E0000}"/>
    <cellStyle name="Percentuale 57 2" xfId="678" xr:uid="{00000000-0005-0000-0000-0000607E0000}"/>
    <cellStyle name="Percentuale 57 2 2" xfId="8852" xr:uid="{00000000-0005-0000-0000-0000617E0000}"/>
    <cellStyle name="Percentuale 57 2 3" xfId="8853" xr:uid="{00000000-0005-0000-0000-0000627E0000}"/>
    <cellStyle name="Percentuale 57 2 4" xfId="8854" xr:uid="{00000000-0005-0000-0000-0000637E0000}"/>
    <cellStyle name="Percentuale 57 2 5" xfId="8855" xr:uid="{00000000-0005-0000-0000-0000647E0000}"/>
    <cellStyle name="Percentuale 57 2 6" xfId="8851" xr:uid="{00000000-0005-0000-0000-0000657E0000}"/>
    <cellStyle name="Percentuale 57 3" xfId="8856" xr:uid="{00000000-0005-0000-0000-0000667E0000}"/>
    <cellStyle name="Percentuale 57 3 2" xfId="8857" xr:uid="{00000000-0005-0000-0000-0000677E0000}"/>
    <cellStyle name="Percentuale 57 3 2 2" xfId="8858" xr:uid="{00000000-0005-0000-0000-0000687E0000}"/>
    <cellStyle name="Percentuale 57 3 2 2 2" xfId="8859" xr:uid="{00000000-0005-0000-0000-0000697E0000}"/>
    <cellStyle name="Percentuale 57 3 2 3" xfId="8860" xr:uid="{00000000-0005-0000-0000-00006A7E0000}"/>
    <cellStyle name="Percentuale 57 3 2 4" xfId="8861" xr:uid="{00000000-0005-0000-0000-00006B7E0000}"/>
    <cellStyle name="Percentuale 57 3 3" xfId="8862" xr:uid="{00000000-0005-0000-0000-00006C7E0000}"/>
    <cellStyle name="Percentuale 57 3 3 2" xfId="8863" xr:uid="{00000000-0005-0000-0000-00006D7E0000}"/>
    <cellStyle name="Percentuale 57 3 3 3" xfId="8864" xr:uid="{00000000-0005-0000-0000-00006E7E0000}"/>
    <cellStyle name="Percentuale 57 3 3 4" xfId="8865" xr:uid="{00000000-0005-0000-0000-00006F7E0000}"/>
    <cellStyle name="Percentuale 57 3 4" xfId="8866" xr:uid="{00000000-0005-0000-0000-0000707E0000}"/>
    <cellStyle name="Percentuale 57 3 5" xfId="8867" xr:uid="{00000000-0005-0000-0000-0000717E0000}"/>
    <cellStyle name="Percentuale 57 3 6" xfId="8868" xr:uid="{00000000-0005-0000-0000-0000727E0000}"/>
    <cellStyle name="Percentuale 57 3 7" xfId="8869" xr:uid="{00000000-0005-0000-0000-0000737E0000}"/>
    <cellStyle name="Percentuale 57 4" xfId="8870" xr:uid="{00000000-0005-0000-0000-0000747E0000}"/>
    <cellStyle name="Percentuale 57 4 2" xfId="8871" xr:uid="{00000000-0005-0000-0000-0000757E0000}"/>
    <cellStyle name="Percentuale 57 4 2 2" xfId="8872" xr:uid="{00000000-0005-0000-0000-0000767E0000}"/>
    <cellStyle name="Percentuale 57 4 2 3" xfId="8873" xr:uid="{00000000-0005-0000-0000-0000777E0000}"/>
    <cellStyle name="Percentuale 57 4 3" xfId="8874" xr:uid="{00000000-0005-0000-0000-0000787E0000}"/>
    <cellStyle name="Percentuale 57 4 4" xfId="8875" xr:uid="{00000000-0005-0000-0000-0000797E0000}"/>
    <cellStyle name="Percentuale 57 4 5" xfId="8876" xr:uid="{00000000-0005-0000-0000-00007A7E0000}"/>
    <cellStyle name="Percentuale 57 4 6" xfId="8877" xr:uid="{00000000-0005-0000-0000-00007B7E0000}"/>
    <cellStyle name="Percentuale 57 5" xfId="8878" xr:uid="{00000000-0005-0000-0000-00007C7E0000}"/>
    <cellStyle name="Percentuale 57 5 2" xfId="8879" xr:uid="{00000000-0005-0000-0000-00007D7E0000}"/>
    <cellStyle name="Percentuale 57 5 3" xfId="8880" xr:uid="{00000000-0005-0000-0000-00007E7E0000}"/>
    <cellStyle name="Percentuale 57 5 4" xfId="8881" xr:uid="{00000000-0005-0000-0000-00007F7E0000}"/>
    <cellStyle name="Percentuale 57 6" xfId="8882" xr:uid="{00000000-0005-0000-0000-0000807E0000}"/>
    <cellStyle name="Percentuale 57 6 2" xfId="12583" xr:uid="{00000000-0005-0000-0000-0000817E0000}"/>
    <cellStyle name="Percentuale 57 7" xfId="8883" xr:uid="{00000000-0005-0000-0000-0000827E0000}"/>
    <cellStyle name="Percentuale 57 8" xfId="8850" xr:uid="{00000000-0005-0000-0000-0000837E0000}"/>
    <cellStyle name="Percentuale 58" xfId="679" xr:uid="{00000000-0005-0000-0000-0000847E0000}"/>
    <cellStyle name="Percentuale 58 2" xfId="680" xr:uid="{00000000-0005-0000-0000-0000857E0000}"/>
    <cellStyle name="Percentuale 58 2 2" xfId="8886" xr:uid="{00000000-0005-0000-0000-0000867E0000}"/>
    <cellStyle name="Percentuale 58 2 3" xfId="8887" xr:uid="{00000000-0005-0000-0000-0000877E0000}"/>
    <cellStyle name="Percentuale 58 2 4" xfId="8888" xr:uid="{00000000-0005-0000-0000-0000887E0000}"/>
    <cellStyle name="Percentuale 58 2 5" xfId="8889" xr:uid="{00000000-0005-0000-0000-0000897E0000}"/>
    <cellStyle name="Percentuale 58 2 6" xfId="8885" xr:uid="{00000000-0005-0000-0000-00008A7E0000}"/>
    <cellStyle name="Percentuale 58 3" xfId="8890" xr:uid="{00000000-0005-0000-0000-00008B7E0000}"/>
    <cellStyle name="Percentuale 58 3 2" xfId="8891" xr:uid="{00000000-0005-0000-0000-00008C7E0000}"/>
    <cellStyle name="Percentuale 58 3 2 2" xfId="8892" xr:uid="{00000000-0005-0000-0000-00008D7E0000}"/>
    <cellStyle name="Percentuale 58 3 2 2 2" xfId="8893" xr:uid="{00000000-0005-0000-0000-00008E7E0000}"/>
    <cellStyle name="Percentuale 58 3 2 3" xfId="8894" xr:uid="{00000000-0005-0000-0000-00008F7E0000}"/>
    <cellStyle name="Percentuale 58 3 2 4" xfId="8895" xr:uid="{00000000-0005-0000-0000-0000907E0000}"/>
    <cellStyle name="Percentuale 58 3 3" xfId="8896" xr:uid="{00000000-0005-0000-0000-0000917E0000}"/>
    <cellStyle name="Percentuale 58 3 3 2" xfId="8897" xr:uid="{00000000-0005-0000-0000-0000927E0000}"/>
    <cellStyle name="Percentuale 58 3 3 3" xfId="8898" xr:uid="{00000000-0005-0000-0000-0000937E0000}"/>
    <cellStyle name="Percentuale 58 3 3 4" xfId="8899" xr:uid="{00000000-0005-0000-0000-0000947E0000}"/>
    <cellStyle name="Percentuale 58 3 4" xfId="8900" xr:uid="{00000000-0005-0000-0000-0000957E0000}"/>
    <cellStyle name="Percentuale 58 3 5" xfId="8901" xr:uid="{00000000-0005-0000-0000-0000967E0000}"/>
    <cellStyle name="Percentuale 58 3 6" xfId="8902" xr:uid="{00000000-0005-0000-0000-0000977E0000}"/>
    <cellStyle name="Percentuale 58 3 7" xfId="8903" xr:uid="{00000000-0005-0000-0000-0000987E0000}"/>
    <cellStyle name="Percentuale 58 4" xfId="8904" xr:uid="{00000000-0005-0000-0000-0000997E0000}"/>
    <cellStyle name="Percentuale 58 4 2" xfId="8905" xr:uid="{00000000-0005-0000-0000-00009A7E0000}"/>
    <cellStyle name="Percentuale 58 4 2 2" xfId="8906" xr:uid="{00000000-0005-0000-0000-00009B7E0000}"/>
    <cellStyle name="Percentuale 58 4 2 3" xfId="8907" xr:uid="{00000000-0005-0000-0000-00009C7E0000}"/>
    <cellStyle name="Percentuale 58 4 3" xfId="8908" xr:uid="{00000000-0005-0000-0000-00009D7E0000}"/>
    <cellStyle name="Percentuale 58 4 4" xfId="8909" xr:uid="{00000000-0005-0000-0000-00009E7E0000}"/>
    <cellStyle name="Percentuale 58 4 5" xfId="8910" xr:uid="{00000000-0005-0000-0000-00009F7E0000}"/>
    <cellStyle name="Percentuale 58 4 6" xfId="8911" xr:uid="{00000000-0005-0000-0000-0000A07E0000}"/>
    <cellStyle name="Percentuale 58 5" xfId="8912" xr:uid="{00000000-0005-0000-0000-0000A17E0000}"/>
    <cellStyle name="Percentuale 58 5 2" xfId="8913" xr:uid="{00000000-0005-0000-0000-0000A27E0000}"/>
    <cellStyle name="Percentuale 58 5 3" xfId="8914" xr:uid="{00000000-0005-0000-0000-0000A37E0000}"/>
    <cellStyle name="Percentuale 58 5 4" xfId="8915" xr:uid="{00000000-0005-0000-0000-0000A47E0000}"/>
    <cellStyle name="Percentuale 58 6" xfId="8916" xr:uid="{00000000-0005-0000-0000-0000A57E0000}"/>
    <cellStyle name="Percentuale 58 6 2" xfId="12584" xr:uid="{00000000-0005-0000-0000-0000A67E0000}"/>
    <cellStyle name="Percentuale 58 7" xfId="8917" xr:uid="{00000000-0005-0000-0000-0000A77E0000}"/>
    <cellStyle name="Percentuale 58 8" xfId="8884" xr:uid="{00000000-0005-0000-0000-0000A87E0000}"/>
    <cellStyle name="Percentuale 59" xfId="681" xr:uid="{00000000-0005-0000-0000-0000A97E0000}"/>
    <cellStyle name="Percentuale 59 2" xfId="682" xr:uid="{00000000-0005-0000-0000-0000AA7E0000}"/>
    <cellStyle name="Percentuale 59 2 2" xfId="8920" xr:uid="{00000000-0005-0000-0000-0000AB7E0000}"/>
    <cellStyle name="Percentuale 59 2 3" xfId="8921" xr:uid="{00000000-0005-0000-0000-0000AC7E0000}"/>
    <cellStyle name="Percentuale 59 2 4" xfId="8922" xr:uid="{00000000-0005-0000-0000-0000AD7E0000}"/>
    <cellStyle name="Percentuale 59 2 5" xfId="8923" xr:uid="{00000000-0005-0000-0000-0000AE7E0000}"/>
    <cellStyle name="Percentuale 59 2 6" xfId="8919" xr:uid="{00000000-0005-0000-0000-0000AF7E0000}"/>
    <cellStyle name="Percentuale 59 3" xfId="8924" xr:uid="{00000000-0005-0000-0000-0000B07E0000}"/>
    <cellStyle name="Percentuale 59 3 2" xfId="8925" xr:uid="{00000000-0005-0000-0000-0000B17E0000}"/>
    <cellStyle name="Percentuale 59 3 2 2" xfId="8926" xr:uid="{00000000-0005-0000-0000-0000B27E0000}"/>
    <cellStyle name="Percentuale 59 3 2 2 2" xfId="8927" xr:uid="{00000000-0005-0000-0000-0000B37E0000}"/>
    <cellStyle name="Percentuale 59 3 2 3" xfId="8928" xr:uid="{00000000-0005-0000-0000-0000B47E0000}"/>
    <cellStyle name="Percentuale 59 3 2 4" xfId="8929" xr:uid="{00000000-0005-0000-0000-0000B57E0000}"/>
    <cellStyle name="Percentuale 59 3 3" xfId="8930" xr:uid="{00000000-0005-0000-0000-0000B67E0000}"/>
    <cellStyle name="Percentuale 59 3 3 2" xfId="8931" xr:uid="{00000000-0005-0000-0000-0000B77E0000}"/>
    <cellStyle name="Percentuale 59 3 3 3" xfId="8932" xr:uid="{00000000-0005-0000-0000-0000B87E0000}"/>
    <cellStyle name="Percentuale 59 3 3 4" xfId="8933" xr:uid="{00000000-0005-0000-0000-0000B97E0000}"/>
    <cellStyle name="Percentuale 59 3 4" xfId="8934" xr:uid="{00000000-0005-0000-0000-0000BA7E0000}"/>
    <cellStyle name="Percentuale 59 3 5" xfId="8935" xr:uid="{00000000-0005-0000-0000-0000BB7E0000}"/>
    <cellStyle name="Percentuale 59 3 6" xfId="8936" xr:uid="{00000000-0005-0000-0000-0000BC7E0000}"/>
    <cellStyle name="Percentuale 59 3 7" xfId="8937" xr:uid="{00000000-0005-0000-0000-0000BD7E0000}"/>
    <cellStyle name="Percentuale 59 4" xfId="8938" xr:uid="{00000000-0005-0000-0000-0000BE7E0000}"/>
    <cellStyle name="Percentuale 59 4 2" xfId="8939" xr:uid="{00000000-0005-0000-0000-0000BF7E0000}"/>
    <cellStyle name="Percentuale 59 4 2 2" xfId="8940" xr:uid="{00000000-0005-0000-0000-0000C07E0000}"/>
    <cellStyle name="Percentuale 59 4 2 3" xfId="8941" xr:uid="{00000000-0005-0000-0000-0000C17E0000}"/>
    <cellStyle name="Percentuale 59 4 3" xfId="8942" xr:uid="{00000000-0005-0000-0000-0000C27E0000}"/>
    <cellStyle name="Percentuale 59 4 4" xfId="8943" xr:uid="{00000000-0005-0000-0000-0000C37E0000}"/>
    <cellStyle name="Percentuale 59 4 5" xfId="8944" xr:uid="{00000000-0005-0000-0000-0000C47E0000}"/>
    <cellStyle name="Percentuale 59 4 6" xfId="8945" xr:uid="{00000000-0005-0000-0000-0000C57E0000}"/>
    <cellStyle name="Percentuale 59 5" xfId="8946" xr:uid="{00000000-0005-0000-0000-0000C67E0000}"/>
    <cellStyle name="Percentuale 59 5 2" xfId="8947" xr:uid="{00000000-0005-0000-0000-0000C77E0000}"/>
    <cellStyle name="Percentuale 59 5 3" xfId="8948" xr:uid="{00000000-0005-0000-0000-0000C87E0000}"/>
    <cellStyle name="Percentuale 59 5 4" xfId="8949" xr:uid="{00000000-0005-0000-0000-0000C97E0000}"/>
    <cellStyle name="Percentuale 59 6" xfId="8950" xr:uid="{00000000-0005-0000-0000-0000CA7E0000}"/>
    <cellStyle name="Percentuale 59 6 2" xfId="12585" xr:uid="{00000000-0005-0000-0000-0000CB7E0000}"/>
    <cellStyle name="Percentuale 59 7" xfId="8951" xr:uid="{00000000-0005-0000-0000-0000CC7E0000}"/>
    <cellStyle name="Percentuale 59 8" xfId="8918" xr:uid="{00000000-0005-0000-0000-0000CD7E0000}"/>
    <cellStyle name="Percentuale 6" xfId="683" xr:uid="{00000000-0005-0000-0000-0000CE7E0000}"/>
    <cellStyle name="Percentuale 6 2" xfId="684" xr:uid="{00000000-0005-0000-0000-0000CF7E0000}"/>
    <cellStyle name="Percentuale 6 2 2" xfId="8954" xr:uid="{00000000-0005-0000-0000-0000D07E0000}"/>
    <cellStyle name="Percentuale 6 2 3" xfId="8955" xr:uid="{00000000-0005-0000-0000-0000D17E0000}"/>
    <cellStyle name="Percentuale 6 2 4" xfId="8956" xr:uid="{00000000-0005-0000-0000-0000D27E0000}"/>
    <cellStyle name="Percentuale 6 2 5" xfId="8957" xr:uid="{00000000-0005-0000-0000-0000D37E0000}"/>
    <cellStyle name="Percentuale 6 2 6" xfId="8953" xr:uid="{00000000-0005-0000-0000-0000D47E0000}"/>
    <cellStyle name="Percentuale 6 3" xfId="8958" xr:uid="{00000000-0005-0000-0000-0000D57E0000}"/>
    <cellStyle name="Percentuale 6 3 2" xfId="8959" xr:uid="{00000000-0005-0000-0000-0000D67E0000}"/>
    <cellStyle name="Percentuale 6 3 2 2" xfId="8960" xr:uid="{00000000-0005-0000-0000-0000D77E0000}"/>
    <cellStyle name="Percentuale 6 3 2 2 2" xfId="8961" xr:uid="{00000000-0005-0000-0000-0000D87E0000}"/>
    <cellStyle name="Percentuale 6 3 2 3" xfId="8962" xr:uid="{00000000-0005-0000-0000-0000D97E0000}"/>
    <cellStyle name="Percentuale 6 3 2 4" xfId="8963" xr:uid="{00000000-0005-0000-0000-0000DA7E0000}"/>
    <cellStyle name="Percentuale 6 3 3" xfId="8964" xr:uid="{00000000-0005-0000-0000-0000DB7E0000}"/>
    <cellStyle name="Percentuale 6 3 3 2" xfId="8965" xr:uid="{00000000-0005-0000-0000-0000DC7E0000}"/>
    <cellStyle name="Percentuale 6 3 3 3" xfId="8966" xr:uid="{00000000-0005-0000-0000-0000DD7E0000}"/>
    <cellStyle name="Percentuale 6 3 3 4" xfId="8967" xr:uid="{00000000-0005-0000-0000-0000DE7E0000}"/>
    <cellStyle name="Percentuale 6 3 4" xfId="8968" xr:uid="{00000000-0005-0000-0000-0000DF7E0000}"/>
    <cellStyle name="Percentuale 6 3 5" xfId="8969" xr:uid="{00000000-0005-0000-0000-0000E07E0000}"/>
    <cellStyle name="Percentuale 6 3 6" xfId="8970" xr:uid="{00000000-0005-0000-0000-0000E17E0000}"/>
    <cellStyle name="Percentuale 6 3 7" xfId="8971" xr:uid="{00000000-0005-0000-0000-0000E27E0000}"/>
    <cellStyle name="Percentuale 6 4" xfId="8972" xr:uid="{00000000-0005-0000-0000-0000E37E0000}"/>
    <cellStyle name="Percentuale 6 4 2" xfId="8973" xr:uid="{00000000-0005-0000-0000-0000E47E0000}"/>
    <cellStyle name="Percentuale 6 4 2 2" xfId="8974" xr:uid="{00000000-0005-0000-0000-0000E57E0000}"/>
    <cellStyle name="Percentuale 6 4 2 3" xfId="8975" xr:uid="{00000000-0005-0000-0000-0000E67E0000}"/>
    <cellStyle name="Percentuale 6 4 3" xfId="8976" xr:uid="{00000000-0005-0000-0000-0000E77E0000}"/>
    <cellStyle name="Percentuale 6 4 4" xfId="8977" xr:uid="{00000000-0005-0000-0000-0000E87E0000}"/>
    <cellStyle name="Percentuale 6 4 5" xfId="8978" xr:uid="{00000000-0005-0000-0000-0000E97E0000}"/>
    <cellStyle name="Percentuale 6 4 6" xfId="8979" xr:uid="{00000000-0005-0000-0000-0000EA7E0000}"/>
    <cellStyle name="Percentuale 6 5" xfId="8980" xr:uid="{00000000-0005-0000-0000-0000EB7E0000}"/>
    <cellStyle name="Percentuale 6 5 2" xfId="8981" xr:uid="{00000000-0005-0000-0000-0000EC7E0000}"/>
    <cellStyle name="Percentuale 6 5 3" xfId="8982" xr:uid="{00000000-0005-0000-0000-0000ED7E0000}"/>
    <cellStyle name="Percentuale 6 5 4" xfId="8983" xr:uid="{00000000-0005-0000-0000-0000EE7E0000}"/>
    <cellStyle name="Percentuale 6 6" xfId="8984" xr:uid="{00000000-0005-0000-0000-0000EF7E0000}"/>
    <cellStyle name="Percentuale 6 6 2" xfId="12586" xr:uid="{00000000-0005-0000-0000-0000F07E0000}"/>
    <cellStyle name="Percentuale 6 7" xfId="8985" xr:uid="{00000000-0005-0000-0000-0000F17E0000}"/>
    <cellStyle name="Percentuale 6 8" xfId="8952" xr:uid="{00000000-0005-0000-0000-0000F27E0000}"/>
    <cellStyle name="Percentuale 60" xfId="685" xr:uid="{00000000-0005-0000-0000-0000F37E0000}"/>
    <cellStyle name="Percentuale 60 2" xfId="686" xr:uid="{00000000-0005-0000-0000-0000F47E0000}"/>
    <cellStyle name="Percentuale 60 2 2" xfId="8988" xr:uid="{00000000-0005-0000-0000-0000F57E0000}"/>
    <cellStyle name="Percentuale 60 2 3" xfId="8989" xr:uid="{00000000-0005-0000-0000-0000F67E0000}"/>
    <cellStyle name="Percentuale 60 2 4" xfId="8990" xr:uid="{00000000-0005-0000-0000-0000F77E0000}"/>
    <cellStyle name="Percentuale 60 2 5" xfId="8991" xr:uid="{00000000-0005-0000-0000-0000F87E0000}"/>
    <cellStyle name="Percentuale 60 2 6" xfId="8987" xr:uid="{00000000-0005-0000-0000-0000F97E0000}"/>
    <cellStyle name="Percentuale 60 3" xfId="8992" xr:uid="{00000000-0005-0000-0000-0000FA7E0000}"/>
    <cellStyle name="Percentuale 60 3 2" xfId="8993" xr:uid="{00000000-0005-0000-0000-0000FB7E0000}"/>
    <cellStyle name="Percentuale 60 3 2 2" xfId="8994" xr:uid="{00000000-0005-0000-0000-0000FC7E0000}"/>
    <cellStyle name="Percentuale 60 3 2 2 2" xfId="8995" xr:uid="{00000000-0005-0000-0000-0000FD7E0000}"/>
    <cellStyle name="Percentuale 60 3 2 3" xfId="8996" xr:uid="{00000000-0005-0000-0000-0000FE7E0000}"/>
    <cellStyle name="Percentuale 60 3 2 4" xfId="8997" xr:uid="{00000000-0005-0000-0000-0000FF7E0000}"/>
    <cellStyle name="Percentuale 60 3 3" xfId="8998" xr:uid="{00000000-0005-0000-0000-0000007F0000}"/>
    <cellStyle name="Percentuale 60 3 3 2" xfId="8999" xr:uid="{00000000-0005-0000-0000-0000017F0000}"/>
    <cellStyle name="Percentuale 60 3 3 3" xfId="9000" xr:uid="{00000000-0005-0000-0000-0000027F0000}"/>
    <cellStyle name="Percentuale 60 3 3 4" xfId="9001" xr:uid="{00000000-0005-0000-0000-0000037F0000}"/>
    <cellStyle name="Percentuale 60 3 4" xfId="9002" xr:uid="{00000000-0005-0000-0000-0000047F0000}"/>
    <cellStyle name="Percentuale 60 3 5" xfId="9003" xr:uid="{00000000-0005-0000-0000-0000057F0000}"/>
    <cellStyle name="Percentuale 60 3 6" xfId="9004" xr:uid="{00000000-0005-0000-0000-0000067F0000}"/>
    <cellStyle name="Percentuale 60 3 7" xfId="9005" xr:uid="{00000000-0005-0000-0000-0000077F0000}"/>
    <cellStyle name="Percentuale 60 4" xfId="9006" xr:uid="{00000000-0005-0000-0000-0000087F0000}"/>
    <cellStyle name="Percentuale 60 4 2" xfId="9007" xr:uid="{00000000-0005-0000-0000-0000097F0000}"/>
    <cellStyle name="Percentuale 60 4 2 2" xfId="9008" xr:uid="{00000000-0005-0000-0000-00000A7F0000}"/>
    <cellStyle name="Percentuale 60 4 2 3" xfId="9009" xr:uid="{00000000-0005-0000-0000-00000B7F0000}"/>
    <cellStyle name="Percentuale 60 4 3" xfId="9010" xr:uid="{00000000-0005-0000-0000-00000C7F0000}"/>
    <cellStyle name="Percentuale 60 4 4" xfId="9011" xr:uid="{00000000-0005-0000-0000-00000D7F0000}"/>
    <cellStyle name="Percentuale 60 4 5" xfId="9012" xr:uid="{00000000-0005-0000-0000-00000E7F0000}"/>
    <cellStyle name="Percentuale 60 4 6" xfId="9013" xr:uid="{00000000-0005-0000-0000-00000F7F0000}"/>
    <cellStyle name="Percentuale 60 5" xfId="9014" xr:uid="{00000000-0005-0000-0000-0000107F0000}"/>
    <cellStyle name="Percentuale 60 5 2" xfId="9015" xr:uid="{00000000-0005-0000-0000-0000117F0000}"/>
    <cellStyle name="Percentuale 60 5 3" xfId="9016" xr:uid="{00000000-0005-0000-0000-0000127F0000}"/>
    <cellStyle name="Percentuale 60 5 4" xfId="9017" xr:uid="{00000000-0005-0000-0000-0000137F0000}"/>
    <cellStyle name="Percentuale 60 6" xfId="9018" xr:uid="{00000000-0005-0000-0000-0000147F0000}"/>
    <cellStyle name="Percentuale 60 6 2" xfId="12587" xr:uid="{00000000-0005-0000-0000-0000157F0000}"/>
    <cellStyle name="Percentuale 60 7" xfId="9019" xr:uid="{00000000-0005-0000-0000-0000167F0000}"/>
    <cellStyle name="Percentuale 60 8" xfId="8986" xr:uid="{00000000-0005-0000-0000-0000177F0000}"/>
    <cellStyle name="Percentuale 61" xfId="687" xr:uid="{00000000-0005-0000-0000-0000187F0000}"/>
    <cellStyle name="Percentuale 61 2" xfId="688" xr:uid="{00000000-0005-0000-0000-0000197F0000}"/>
    <cellStyle name="Percentuale 61 2 2" xfId="9022" xr:uid="{00000000-0005-0000-0000-00001A7F0000}"/>
    <cellStyle name="Percentuale 61 2 3" xfId="9023" xr:uid="{00000000-0005-0000-0000-00001B7F0000}"/>
    <cellStyle name="Percentuale 61 2 4" xfId="9024" xr:uid="{00000000-0005-0000-0000-00001C7F0000}"/>
    <cellStyle name="Percentuale 61 2 5" xfId="9025" xr:uid="{00000000-0005-0000-0000-00001D7F0000}"/>
    <cellStyle name="Percentuale 61 2 6" xfId="9021" xr:uid="{00000000-0005-0000-0000-00001E7F0000}"/>
    <cellStyle name="Percentuale 61 3" xfId="9026" xr:uid="{00000000-0005-0000-0000-00001F7F0000}"/>
    <cellStyle name="Percentuale 61 3 2" xfId="9027" xr:uid="{00000000-0005-0000-0000-0000207F0000}"/>
    <cellStyle name="Percentuale 61 3 2 2" xfId="9028" xr:uid="{00000000-0005-0000-0000-0000217F0000}"/>
    <cellStyle name="Percentuale 61 3 2 2 2" xfId="9029" xr:uid="{00000000-0005-0000-0000-0000227F0000}"/>
    <cellStyle name="Percentuale 61 3 2 3" xfId="9030" xr:uid="{00000000-0005-0000-0000-0000237F0000}"/>
    <cellStyle name="Percentuale 61 3 2 4" xfId="9031" xr:uid="{00000000-0005-0000-0000-0000247F0000}"/>
    <cellStyle name="Percentuale 61 3 3" xfId="9032" xr:uid="{00000000-0005-0000-0000-0000257F0000}"/>
    <cellStyle name="Percentuale 61 3 3 2" xfId="9033" xr:uid="{00000000-0005-0000-0000-0000267F0000}"/>
    <cellStyle name="Percentuale 61 3 3 3" xfId="9034" xr:uid="{00000000-0005-0000-0000-0000277F0000}"/>
    <cellStyle name="Percentuale 61 3 3 4" xfId="9035" xr:uid="{00000000-0005-0000-0000-0000287F0000}"/>
    <cellStyle name="Percentuale 61 3 4" xfId="9036" xr:uid="{00000000-0005-0000-0000-0000297F0000}"/>
    <cellStyle name="Percentuale 61 3 5" xfId="9037" xr:uid="{00000000-0005-0000-0000-00002A7F0000}"/>
    <cellStyle name="Percentuale 61 3 6" xfId="9038" xr:uid="{00000000-0005-0000-0000-00002B7F0000}"/>
    <cellStyle name="Percentuale 61 3 7" xfId="9039" xr:uid="{00000000-0005-0000-0000-00002C7F0000}"/>
    <cellStyle name="Percentuale 61 4" xfId="9040" xr:uid="{00000000-0005-0000-0000-00002D7F0000}"/>
    <cellStyle name="Percentuale 61 4 2" xfId="9041" xr:uid="{00000000-0005-0000-0000-00002E7F0000}"/>
    <cellStyle name="Percentuale 61 4 2 2" xfId="9042" xr:uid="{00000000-0005-0000-0000-00002F7F0000}"/>
    <cellStyle name="Percentuale 61 4 2 3" xfId="9043" xr:uid="{00000000-0005-0000-0000-0000307F0000}"/>
    <cellStyle name="Percentuale 61 4 3" xfId="9044" xr:uid="{00000000-0005-0000-0000-0000317F0000}"/>
    <cellStyle name="Percentuale 61 4 4" xfId="9045" xr:uid="{00000000-0005-0000-0000-0000327F0000}"/>
    <cellStyle name="Percentuale 61 4 5" xfId="9046" xr:uid="{00000000-0005-0000-0000-0000337F0000}"/>
    <cellStyle name="Percentuale 61 4 6" xfId="9047" xr:uid="{00000000-0005-0000-0000-0000347F0000}"/>
    <cellStyle name="Percentuale 61 5" xfId="9048" xr:uid="{00000000-0005-0000-0000-0000357F0000}"/>
    <cellStyle name="Percentuale 61 5 2" xfId="9049" xr:uid="{00000000-0005-0000-0000-0000367F0000}"/>
    <cellStyle name="Percentuale 61 5 3" xfId="9050" xr:uid="{00000000-0005-0000-0000-0000377F0000}"/>
    <cellStyle name="Percentuale 61 5 4" xfId="9051" xr:uid="{00000000-0005-0000-0000-0000387F0000}"/>
    <cellStyle name="Percentuale 61 6" xfId="9052" xr:uid="{00000000-0005-0000-0000-0000397F0000}"/>
    <cellStyle name="Percentuale 61 6 2" xfId="12588" xr:uid="{00000000-0005-0000-0000-00003A7F0000}"/>
    <cellStyle name="Percentuale 61 7" xfId="9053" xr:uid="{00000000-0005-0000-0000-00003B7F0000}"/>
    <cellStyle name="Percentuale 61 8" xfId="9020" xr:uid="{00000000-0005-0000-0000-00003C7F0000}"/>
    <cellStyle name="Percentuale 62" xfId="689" xr:uid="{00000000-0005-0000-0000-00003D7F0000}"/>
    <cellStyle name="Percentuale 62 2" xfId="9055" xr:uid="{00000000-0005-0000-0000-00003E7F0000}"/>
    <cellStyle name="Percentuale 62 2 2" xfId="9056" xr:uid="{00000000-0005-0000-0000-00003F7F0000}"/>
    <cellStyle name="Percentuale 62 3" xfId="9057" xr:uid="{00000000-0005-0000-0000-0000407F0000}"/>
    <cellStyle name="Percentuale 62 4" xfId="9058" xr:uid="{00000000-0005-0000-0000-0000417F0000}"/>
    <cellStyle name="Percentuale 62 5" xfId="9054" xr:uid="{00000000-0005-0000-0000-0000427F0000}"/>
    <cellStyle name="Percentuale 63" xfId="690" xr:uid="{00000000-0005-0000-0000-0000437F0000}"/>
    <cellStyle name="Percentuale 63 2" xfId="9060" xr:uid="{00000000-0005-0000-0000-0000447F0000}"/>
    <cellStyle name="Percentuale 63 2 2" xfId="9061" xr:uid="{00000000-0005-0000-0000-0000457F0000}"/>
    <cellStyle name="Percentuale 63 3" xfId="9062" xr:uid="{00000000-0005-0000-0000-0000467F0000}"/>
    <cellStyle name="Percentuale 63 4" xfId="9063" xr:uid="{00000000-0005-0000-0000-0000477F0000}"/>
    <cellStyle name="Percentuale 63 5" xfId="9059" xr:uid="{00000000-0005-0000-0000-0000487F0000}"/>
    <cellStyle name="Percentuale 64" xfId="691" xr:uid="{00000000-0005-0000-0000-0000497F0000}"/>
    <cellStyle name="Percentuale 64 2" xfId="9065" xr:uid="{00000000-0005-0000-0000-00004A7F0000}"/>
    <cellStyle name="Percentuale 64 2 2" xfId="9066" xr:uid="{00000000-0005-0000-0000-00004B7F0000}"/>
    <cellStyle name="Percentuale 64 3" xfId="9067" xr:uid="{00000000-0005-0000-0000-00004C7F0000}"/>
    <cellStyle name="Percentuale 64 4" xfId="9068" xr:uid="{00000000-0005-0000-0000-00004D7F0000}"/>
    <cellStyle name="Percentuale 64 5" xfId="9064" xr:uid="{00000000-0005-0000-0000-00004E7F0000}"/>
    <cellStyle name="Percentuale 65" xfId="692" xr:uid="{00000000-0005-0000-0000-00004F7F0000}"/>
    <cellStyle name="Percentuale 65 2" xfId="9070" xr:uid="{00000000-0005-0000-0000-0000507F0000}"/>
    <cellStyle name="Percentuale 65 2 2" xfId="9071" xr:uid="{00000000-0005-0000-0000-0000517F0000}"/>
    <cellStyle name="Percentuale 65 3" xfId="9072" xr:uid="{00000000-0005-0000-0000-0000527F0000}"/>
    <cellStyle name="Percentuale 65 4" xfId="9073" xr:uid="{00000000-0005-0000-0000-0000537F0000}"/>
    <cellStyle name="Percentuale 65 5" xfId="9069" xr:uid="{00000000-0005-0000-0000-0000547F0000}"/>
    <cellStyle name="Percentuale 66" xfId="693" xr:uid="{00000000-0005-0000-0000-0000557F0000}"/>
    <cellStyle name="Percentuale 66 2" xfId="9075" xr:uid="{00000000-0005-0000-0000-0000567F0000}"/>
    <cellStyle name="Percentuale 66 2 2" xfId="9076" xr:uid="{00000000-0005-0000-0000-0000577F0000}"/>
    <cellStyle name="Percentuale 66 3" xfId="9077" xr:uid="{00000000-0005-0000-0000-0000587F0000}"/>
    <cellStyle name="Percentuale 66 4" xfId="9078" xr:uid="{00000000-0005-0000-0000-0000597F0000}"/>
    <cellStyle name="Percentuale 66 5" xfId="9074" xr:uid="{00000000-0005-0000-0000-00005A7F0000}"/>
    <cellStyle name="Percentuale 67" xfId="694" xr:uid="{00000000-0005-0000-0000-00005B7F0000}"/>
    <cellStyle name="Percentuale 67 2" xfId="9080" xr:uid="{00000000-0005-0000-0000-00005C7F0000}"/>
    <cellStyle name="Percentuale 67 2 2" xfId="9081" xr:uid="{00000000-0005-0000-0000-00005D7F0000}"/>
    <cellStyle name="Percentuale 67 3" xfId="9082" xr:uid="{00000000-0005-0000-0000-00005E7F0000}"/>
    <cellStyle name="Percentuale 67 4" xfId="9083" xr:uid="{00000000-0005-0000-0000-00005F7F0000}"/>
    <cellStyle name="Percentuale 67 5" xfId="9079" xr:uid="{00000000-0005-0000-0000-0000607F0000}"/>
    <cellStyle name="Percentuale 68" xfId="695" xr:uid="{00000000-0005-0000-0000-0000617F0000}"/>
    <cellStyle name="Percentuale 68 2" xfId="696" xr:uid="{00000000-0005-0000-0000-0000627F0000}"/>
    <cellStyle name="Percentuale 68 2 2" xfId="9086" xr:uid="{00000000-0005-0000-0000-0000637F0000}"/>
    <cellStyle name="Percentuale 68 2 3" xfId="9087" xr:uid="{00000000-0005-0000-0000-0000647F0000}"/>
    <cellStyle name="Percentuale 68 2 4" xfId="9088" xr:uid="{00000000-0005-0000-0000-0000657F0000}"/>
    <cellStyle name="Percentuale 68 2 5" xfId="9089" xr:uid="{00000000-0005-0000-0000-0000667F0000}"/>
    <cellStyle name="Percentuale 68 2 6" xfId="9085" xr:uid="{00000000-0005-0000-0000-0000677F0000}"/>
    <cellStyle name="Percentuale 68 3" xfId="9090" xr:uid="{00000000-0005-0000-0000-0000687F0000}"/>
    <cellStyle name="Percentuale 68 3 2" xfId="9091" xr:uid="{00000000-0005-0000-0000-0000697F0000}"/>
    <cellStyle name="Percentuale 68 3 2 2" xfId="9092" xr:uid="{00000000-0005-0000-0000-00006A7F0000}"/>
    <cellStyle name="Percentuale 68 3 2 2 2" xfId="9093" xr:uid="{00000000-0005-0000-0000-00006B7F0000}"/>
    <cellStyle name="Percentuale 68 3 2 3" xfId="9094" xr:uid="{00000000-0005-0000-0000-00006C7F0000}"/>
    <cellStyle name="Percentuale 68 3 2 4" xfId="9095" xr:uid="{00000000-0005-0000-0000-00006D7F0000}"/>
    <cellStyle name="Percentuale 68 3 3" xfId="9096" xr:uid="{00000000-0005-0000-0000-00006E7F0000}"/>
    <cellStyle name="Percentuale 68 3 3 2" xfId="9097" xr:uid="{00000000-0005-0000-0000-00006F7F0000}"/>
    <cellStyle name="Percentuale 68 3 3 3" xfId="9098" xr:uid="{00000000-0005-0000-0000-0000707F0000}"/>
    <cellStyle name="Percentuale 68 3 3 4" xfId="9099" xr:uid="{00000000-0005-0000-0000-0000717F0000}"/>
    <cellStyle name="Percentuale 68 3 4" xfId="9100" xr:uid="{00000000-0005-0000-0000-0000727F0000}"/>
    <cellStyle name="Percentuale 68 3 5" xfId="9101" xr:uid="{00000000-0005-0000-0000-0000737F0000}"/>
    <cellStyle name="Percentuale 68 3 6" xfId="9102" xr:uid="{00000000-0005-0000-0000-0000747F0000}"/>
    <cellStyle name="Percentuale 68 3 7" xfId="9103" xr:uid="{00000000-0005-0000-0000-0000757F0000}"/>
    <cellStyle name="Percentuale 68 4" xfId="9104" xr:uid="{00000000-0005-0000-0000-0000767F0000}"/>
    <cellStyle name="Percentuale 68 4 2" xfId="9105" xr:uid="{00000000-0005-0000-0000-0000777F0000}"/>
    <cellStyle name="Percentuale 68 4 2 2" xfId="9106" xr:uid="{00000000-0005-0000-0000-0000787F0000}"/>
    <cellStyle name="Percentuale 68 4 2 3" xfId="9107" xr:uid="{00000000-0005-0000-0000-0000797F0000}"/>
    <cellStyle name="Percentuale 68 4 3" xfId="9108" xr:uid="{00000000-0005-0000-0000-00007A7F0000}"/>
    <cellStyle name="Percentuale 68 4 4" xfId="9109" xr:uid="{00000000-0005-0000-0000-00007B7F0000}"/>
    <cellStyle name="Percentuale 68 4 5" xfId="9110" xr:uid="{00000000-0005-0000-0000-00007C7F0000}"/>
    <cellStyle name="Percentuale 68 4 6" xfId="9111" xr:uid="{00000000-0005-0000-0000-00007D7F0000}"/>
    <cellStyle name="Percentuale 68 5" xfId="9112" xr:uid="{00000000-0005-0000-0000-00007E7F0000}"/>
    <cellStyle name="Percentuale 68 5 2" xfId="9113" xr:uid="{00000000-0005-0000-0000-00007F7F0000}"/>
    <cellStyle name="Percentuale 68 5 3" xfId="9114" xr:uid="{00000000-0005-0000-0000-0000807F0000}"/>
    <cellStyle name="Percentuale 68 5 4" xfId="9115" xr:uid="{00000000-0005-0000-0000-0000817F0000}"/>
    <cellStyle name="Percentuale 68 6" xfId="9116" xr:uid="{00000000-0005-0000-0000-0000827F0000}"/>
    <cellStyle name="Percentuale 68 6 2" xfId="12589" xr:uid="{00000000-0005-0000-0000-0000837F0000}"/>
    <cellStyle name="Percentuale 68 7" xfId="9117" xr:uid="{00000000-0005-0000-0000-0000847F0000}"/>
    <cellStyle name="Percentuale 68 8" xfId="9084" xr:uid="{00000000-0005-0000-0000-0000857F0000}"/>
    <cellStyle name="Percentuale 69" xfId="697" xr:uid="{00000000-0005-0000-0000-0000867F0000}"/>
    <cellStyle name="Percentuale 69 2" xfId="698" xr:uid="{00000000-0005-0000-0000-0000877F0000}"/>
    <cellStyle name="Percentuale 69 2 2" xfId="9120" xr:uid="{00000000-0005-0000-0000-0000887F0000}"/>
    <cellStyle name="Percentuale 69 2 3" xfId="9121" xr:uid="{00000000-0005-0000-0000-0000897F0000}"/>
    <cellStyle name="Percentuale 69 2 4" xfId="9122" xr:uid="{00000000-0005-0000-0000-00008A7F0000}"/>
    <cellStyle name="Percentuale 69 2 5" xfId="9123" xr:uid="{00000000-0005-0000-0000-00008B7F0000}"/>
    <cellStyle name="Percentuale 69 2 6" xfId="9119" xr:uid="{00000000-0005-0000-0000-00008C7F0000}"/>
    <cellStyle name="Percentuale 69 3" xfId="9124" xr:uid="{00000000-0005-0000-0000-00008D7F0000}"/>
    <cellStyle name="Percentuale 69 3 2" xfId="9125" xr:uid="{00000000-0005-0000-0000-00008E7F0000}"/>
    <cellStyle name="Percentuale 69 3 2 2" xfId="9126" xr:uid="{00000000-0005-0000-0000-00008F7F0000}"/>
    <cellStyle name="Percentuale 69 3 2 2 2" xfId="9127" xr:uid="{00000000-0005-0000-0000-0000907F0000}"/>
    <cellStyle name="Percentuale 69 3 2 3" xfId="9128" xr:uid="{00000000-0005-0000-0000-0000917F0000}"/>
    <cellStyle name="Percentuale 69 3 2 4" xfId="9129" xr:uid="{00000000-0005-0000-0000-0000927F0000}"/>
    <cellStyle name="Percentuale 69 3 3" xfId="9130" xr:uid="{00000000-0005-0000-0000-0000937F0000}"/>
    <cellStyle name="Percentuale 69 3 3 2" xfId="9131" xr:uid="{00000000-0005-0000-0000-0000947F0000}"/>
    <cellStyle name="Percentuale 69 3 3 3" xfId="9132" xr:uid="{00000000-0005-0000-0000-0000957F0000}"/>
    <cellStyle name="Percentuale 69 3 3 4" xfId="9133" xr:uid="{00000000-0005-0000-0000-0000967F0000}"/>
    <cellStyle name="Percentuale 69 3 4" xfId="9134" xr:uid="{00000000-0005-0000-0000-0000977F0000}"/>
    <cellStyle name="Percentuale 69 3 5" xfId="9135" xr:uid="{00000000-0005-0000-0000-0000987F0000}"/>
    <cellStyle name="Percentuale 69 3 6" xfId="9136" xr:uid="{00000000-0005-0000-0000-0000997F0000}"/>
    <cellStyle name="Percentuale 69 3 7" xfId="9137" xr:uid="{00000000-0005-0000-0000-00009A7F0000}"/>
    <cellStyle name="Percentuale 69 4" xfId="9138" xr:uid="{00000000-0005-0000-0000-00009B7F0000}"/>
    <cellStyle name="Percentuale 69 4 2" xfId="9139" xr:uid="{00000000-0005-0000-0000-00009C7F0000}"/>
    <cellStyle name="Percentuale 69 4 2 2" xfId="9140" xr:uid="{00000000-0005-0000-0000-00009D7F0000}"/>
    <cellStyle name="Percentuale 69 4 2 3" xfId="9141" xr:uid="{00000000-0005-0000-0000-00009E7F0000}"/>
    <cellStyle name="Percentuale 69 4 3" xfId="9142" xr:uid="{00000000-0005-0000-0000-00009F7F0000}"/>
    <cellStyle name="Percentuale 69 4 4" xfId="9143" xr:uid="{00000000-0005-0000-0000-0000A07F0000}"/>
    <cellStyle name="Percentuale 69 4 5" xfId="9144" xr:uid="{00000000-0005-0000-0000-0000A17F0000}"/>
    <cellStyle name="Percentuale 69 4 6" xfId="9145" xr:uid="{00000000-0005-0000-0000-0000A27F0000}"/>
    <cellStyle name="Percentuale 69 5" xfId="9146" xr:uid="{00000000-0005-0000-0000-0000A37F0000}"/>
    <cellStyle name="Percentuale 69 5 2" xfId="9147" xr:uid="{00000000-0005-0000-0000-0000A47F0000}"/>
    <cellStyle name="Percentuale 69 5 3" xfId="9148" xr:uid="{00000000-0005-0000-0000-0000A57F0000}"/>
    <cellStyle name="Percentuale 69 5 4" xfId="9149" xr:uid="{00000000-0005-0000-0000-0000A67F0000}"/>
    <cellStyle name="Percentuale 69 6" xfId="9150" xr:uid="{00000000-0005-0000-0000-0000A77F0000}"/>
    <cellStyle name="Percentuale 69 6 2" xfId="12590" xr:uid="{00000000-0005-0000-0000-0000A87F0000}"/>
    <cellStyle name="Percentuale 69 7" xfId="9151" xr:uid="{00000000-0005-0000-0000-0000A97F0000}"/>
    <cellStyle name="Percentuale 69 8" xfId="9118" xr:uid="{00000000-0005-0000-0000-0000AA7F0000}"/>
    <cellStyle name="Percentuale 7" xfId="699" xr:uid="{00000000-0005-0000-0000-0000AB7F0000}"/>
    <cellStyle name="Percentuale 7 2" xfId="700" xr:uid="{00000000-0005-0000-0000-0000AC7F0000}"/>
    <cellStyle name="Percentuale 7 2 2" xfId="9154" xr:uid="{00000000-0005-0000-0000-0000AD7F0000}"/>
    <cellStyle name="Percentuale 7 2 3" xfId="9155" xr:uid="{00000000-0005-0000-0000-0000AE7F0000}"/>
    <cellStyle name="Percentuale 7 2 4" xfId="9156" xr:uid="{00000000-0005-0000-0000-0000AF7F0000}"/>
    <cellStyle name="Percentuale 7 2 5" xfId="9157" xr:uid="{00000000-0005-0000-0000-0000B07F0000}"/>
    <cellStyle name="Percentuale 7 2 6" xfId="9153" xr:uid="{00000000-0005-0000-0000-0000B17F0000}"/>
    <cellStyle name="Percentuale 7 3" xfId="9158" xr:uid="{00000000-0005-0000-0000-0000B27F0000}"/>
    <cellStyle name="Percentuale 7 3 2" xfId="9159" xr:uid="{00000000-0005-0000-0000-0000B37F0000}"/>
    <cellStyle name="Percentuale 7 3 2 2" xfId="9160" xr:uid="{00000000-0005-0000-0000-0000B47F0000}"/>
    <cellStyle name="Percentuale 7 3 2 2 2" xfId="9161" xr:uid="{00000000-0005-0000-0000-0000B57F0000}"/>
    <cellStyle name="Percentuale 7 3 2 3" xfId="9162" xr:uid="{00000000-0005-0000-0000-0000B67F0000}"/>
    <cellStyle name="Percentuale 7 3 2 4" xfId="9163" xr:uid="{00000000-0005-0000-0000-0000B77F0000}"/>
    <cellStyle name="Percentuale 7 3 3" xfId="9164" xr:uid="{00000000-0005-0000-0000-0000B87F0000}"/>
    <cellStyle name="Percentuale 7 3 3 2" xfId="9165" xr:uid="{00000000-0005-0000-0000-0000B97F0000}"/>
    <cellStyle name="Percentuale 7 3 3 3" xfId="9166" xr:uid="{00000000-0005-0000-0000-0000BA7F0000}"/>
    <cellStyle name="Percentuale 7 3 3 4" xfId="9167" xr:uid="{00000000-0005-0000-0000-0000BB7F0000}"/>
    <cellStyle name="Percentuale 7 3 4" xfId="9168" xr:uid="{00000000-0005-0000-0000-0000BC7F0000}"/>
    <cellStyle name="Percentuale 7 3 5" xfId="9169" xr:uid="{00000000-0005-0000-0000-0000BD7F0000}"/>
    <cellStyle name="Percentuale 7 3 6" xfId="9170" xr:uid="{00000000-0005-0000-0000-0000BE7F0000}"/>
    <cellStyle name="Percentuale 7 3 7" xfId="9171" xr:uid="{00000000-0005-0000-0000-0000BF7F0000}"/>
    <cellStyle name="Percentuale 7 4" xfId="9172" xr:uid="{00000000-0005-0000-0000-0000C07F0000}"/>
    <cellStyle name="Percentuale 7 4 2" xfId="9173" xr:uid="{00000000-0005-0000-0000-0000C17F0000}"/>
    <cellStyle name="Percentuale 7 4 2 2" xfId="9174" xr:uid="{00000000-0005-0000-0000-0000C27F0000}"/>
    <cellStyle name="Percentuale 7 4 2 3" xfId="9175" xr:uid="{00000000-0005-0000-0000-0000C37F0000}"/>
    <cellStyle name="Percentuale 7 4 3" xfId="9176" xr:uid="{00000000-0005-0000-0000-0000C47F0000}"/>
    <cellStyle name="Percentuale 7 4 4" xfId="9177" xr:uid="{00000000-0005-0000-0000-0000C57F0000}"/>
    <cellStyle name="Percentuale 7 4 5" xfId="9178" xr:uid="{00000000-0005-0000-0000-0000C67F0000}"/>
    <cellStyle name="Percentuale 7 4 6" xfId="9179" xr:uid="{00000000-0005-0000-0000-0000C77F0000}"/>
    <cellStyle name="Percentuale 7 5" xfId="9180" xr:uid="{00000000-0005-0000-0000-0000C87F0000}"/>
    <cellStyle name="Percentuale 7 5 2" xfId="9181" xr:uid="{00000000-0005-0000-0000-0000C97F0000}"/>
    <cellStyle name="Percentuale 7 5 3" xfId="9182" xr:uid="{00000000-0005-0000-0000-0000CA7F0000}"/>
    <cellStyle name="Percentuale 7 5 4" xfId="9183" xr:uid="{00000000-0005-0000-0000-0000CB7F0000}"/>
    <cellStyle name="Percentuale 7 6" xfId="9184" xr:uid="{00000000-0005-0000-0000-0000CC7F0000}"/>
    <cellStyle name="Percentuale 7 6 2" xfId="12591" xr:uid="{00000000-0005-0000-0000-0000CD7F0000}"/>
    <cellStyle name="Percentuale 7 7" xfId="9185" xr:uid="{00000000-0005-0000-0000-0000CE7F0000}"/>
    <cellStyle name="Percentuale 7 8" xfId="9152" xr:uid="{00000000-0005-0000-0000-0000CF7F0000}"/>
    <cellStyle name="Percentuale 8" xfId="701" xr:uid="{00000000-0005-0000-0000-0000D07F0000}"/>
    <cellStyle name="Percentuale 8 2" xfId="702" xr:uid="{00000000-0005-0000-0000-0000D17F0000}"/>
    <cellStyle name="Percentuale 8 2 2" xfId="9188" xr:uid="{00000000-0005-0000-0000-0000D27F0000}"/>
    <cellStyle name="Percentuale 8 2 3" xfId="9189" xr:uid="{00000000-0005-0000-0000-0000D37F0000}"/>
    <cellStyle name="Percentuale 8 2 4" xfId="9190" xr:uid="{00000000-0005-0000-0000-0000D47F0000}"/>
    <cellStyle name="Percentuale 8 2 5" xfId="9191" xr:uid="{00000000-0005-0000-0000-0000D57F0000}"/>
    <cellStyle name="Percentuale 8 2 6" xfId="9187" xr:uid="{00000000-0005-0000-0000-0000D67F0000}"/>
    <cellStyle name="Percentuale 8 3" xfId="9192" xr:uid="{00000000-0005-0000-0000-0000D77F0000}"/>
    <cellStyle name="Percentuale 8 3 2" xfId="9193" xr:uid="{00000000-0005-0000-0000-0000D87F0000}"/>
    <cellStyle name="Percentuale 8 3 2 2" xfId="9194" xr:uid="{00000000-0005-0000-0000-0000D97F0000}"/>
    <cellStyle name="Percentuale 8 3 2 2 2" xfId="9195" xr:uid="{00000000-0005-0000-0000-0000DA7F0000}"/>
    <cellStyle name="Percentuale 8 3 2 3" xfId="9196" xr:uid="{00000000-0005-0000-0000-0000DB7F0000}"/>
    <cellStyle name="Percentuale 8 3 2 4" xfId="9197" xr:uid="{00000000-0005-0000-0000-0000DC7F0000}"/>
    <cellStyle name="Percentuale 8 3 3" xfId="9198" xr:uid="{00000000-0005-0000-0000-0000DD7F0000}"/>
    <cellStyle name="Percentuale 8 3 3 2" xfId="9199" xr:uid="{00000000-0005-0000-0000-0000DE7F0000}"/>
    <cellStyle name="Percentuale 8 3 3 3" xfId="9200" xr:uid="{00000000-0005-0000-0000-0000DF7F0000}"/>
    <cellStyle name="Percentuale 8 3 3 4" xfId="9201" xr:uid="{00000000-0005-0000-0000-0000E07F0000}"/>
    <cellStyle name="Percentuale 8 3 4" xfId="9202" xr:uid="{00000000-0005-0000-0000-0000E17F0000}"/>
    <cellStyle name="Percentuale 8 3 5" xfId="9203" xr:uid="{00000000-0005-0000-0000-0000E27F0000}"/>
    <cellStyle name="Percentuale 8 3 6" xfId="9204" xr:uid="{00000000-0005-0000-0000-0000E37F0000}"/>
    <cellStyle name="Percentuale 8 3 7" xfId="9205" xr:uid="{00000000-0005-0000-0000-0000E47F0000}"/>
    <cellStyle name="Percentuale 8 4" xfId="9206" xr:uid="{00000000-0005-0000-0000-0000E57F0000}"/>
    <cellStyle name="Percentuale 8 4 2" xfId="9207" xr:uid="{00000000-0005-0000-0000-0000E67F0000}"/>
    <cellStyle name="Percentuale 8 4 2 2" xfId="9208" xr:uid="{00000000-0005-0000-0000-0000E77F0000}"/>
    <cellStyle name="Percentuale 8 4 2 3" xfId="9209" xr:uid="{00000000-0005-0000-0000-0000E87F0000}"/>
    <cellStyle name="Percentuale 8 4 3" xfId="9210" xr:uid="{00000000-0005-0000-0000-0000E97F0000}"/>
    <cellStyle name="Percentuale 8 4 4" xfId="9211" xr:uid="{00000000-0005-0000-0000-0000EA7F0000}"/>
    <cellStyle name="Percentuale 8 4 5" xfId="9212" xr:uid="{00000000-0005-0000-0000-0000EB7F0000}"/>
    <cellStyle name="Percentuale 8 4 6" xfId="9213" xr:uid="{00000000-0005-0000-0000-0000EC7F0000}"/>
    <cellStyle name="Percentuale 8 5" xfId="9214" xr:uid="{00000000-0005-0000-0000-0000ED7F0000}"/>
    <cellStyle name="Percentuale 8 5 2" xfId="9215" xr:uid="{00000000-0005-0000-0000-0000EE7F0000}"/>
    <cellStyle name="Percentuale 8 5 3" xfId="9216" xr:uid="{00000000-0005-0000-0000-0000EF7F0000}"/>
    <cellStyle name="Percentuale 8 5 4" xfId="9217" xr:uid="{00000000-0005-0000-0000-0000F07F0000}"/>
    <cellStyle name="Percentuale 8 6" xfId="9218" xr:uid="{00000000-0005-0000-0000-0000F17F0000}"/>
    <cellStyle name="Percentuale 8 6 2" xfId="12592" xr:uid="{00000000-0005-0000-0000-0000F27F0000}"/>
    <cellStyle name="Percentuale 8 7" xfId="9219" xr:uid="{00000000-0005-0000-0000-0000F37F0000}"/>
    <cellStyle name="Percentuale 8 8" xfId="9186" xr:uid="{00000000-0005-0000-0000-0000F47F0000}"/>
    <cellStyle name="Percentuale 9" xfId="703" xr:uid="{00000000-0005-0000-0000-0000F57F0000}"/>
    <cellStyle name="Percentuale 9 2" xfId="704" xr:uid="{00000000-0005-0000-0000-0000F67F0000}"/>
    <cellStyle name="Percentuale 9 2 2" xfId="9222" xr:uid="{00000000-0005-0000-0000-0000F77F0000}"/>
    <cellStyle name="Percentuale 9 2 3" xfId="9223" xr:uid="{00000000-0005-0000-0000-0000F87F0000}"/>
    <cellStyle name="Percentuale 9 2 4" xfId="9224" xr:uid="{00000000-0005-0000-0000-0000F97F0000}"/>
    <cellStyle name="Percentuale 9 2 5" xfId="9225" xr:uid="{00000000-0005-0000-0000-0000FA7F0000}"/>
    <cellStyle name="Percentuale 9 2 6" xfId="9221" xr:uid="{00000000-0005-0000-0000-0000FB7F0000}"/>
    <cellStyle name="Percentuale 9 3" xfId="9226" xr:uid="{00000000-0005-0000-0000-0000FC7F0000}"/>
    <cellStyle name="Percentuale 9 3 2" xfId="9227" xr:uid="{00000000-0005-0000-0000-0000FD7F0000}"/>
    <cellStyle name="Percentuale 9 3 2 2" xfId="9228" xr:uid="{00000000-0005-0000-0000-0000FE7F0000}"/>
    <cellStyle name="Percentuale 9 3 2 2 2" xfId="9229" xr:uid="{00000000-0005-0000-0000-0000FF7F0000}"/>
    <cellStyle name="Percentuale 9 3 2 3" xfId="9230" xr:uid="{00000000-0005-0000-0000-000000800000}"/>
    <cellStyle name="Percentuale 9 3 2 4" xfId="9231" xr:uid="{00000000-0005-0000-0000-000001800000}"/>
    <cellStyle name="Percentuale 9 3 3" xfId="9232" xr:uid="{00000000-0005-0000-0000-000002800000}"/>
    <cellStyle name="Percentuale 9 3 3 2" xfId="9233" xr:uid="{00000000-0005-0000-0000-000003800000}"/>
    <cellStyle name="Percentuale 9 3 3 3" xfId="9234" xr:uid="{00000000-0005-0000-0000-000004800000}"/>
    <cellStyle name="Percentuale 9 3 3 4" xfId="9235" xr:uid="{00000000-0005-0000-0000-000005800000}"/>
    <cellStyle name="Percentuale 9 3 4" xfId="9236" xr:uid="{00000000-0005-0000-0000-000006800000}"/>
    <cellStyle name="Percentuale 9 3 5" xfId="9237" xr:uid="{00000000-0005-0000-0000-000007800000}"/>
    <cellStyle name="Percentuale 9 3 6" xfId="9238" xr:uid="{00000000-0005-0000-0000-000008800000}"/>
    <cellStyle name="Percentuale 9 3 7" xfId="9239" xr:uid="{00000000-0005-0000-0000-000009800000}"/>
    <cellStyle name="Percentuale 9 4" xfId="9240" xr:uid="{00000000-0005-0000-0000-00000A800000}"/>
    <cellStyle name="Percentuale 9 4 2" xfId="9241" xr:uid="{00000000-0005-0000-0000-00000B800000}"/>
    <cellStyle name="Percentuale 9 4 2 2" xfId="9242" xr:uid="{00000000-0005-0000-0000-00000C800000}"/>
    <cellStyle name="Percentuale 9 4 2 3" xfId="9243" xr:uid="{00000000-0005-0000-0000-00000D800000}"/>
    <cellStyle name="Percentuale 9 4 3" xfId="9244" xr:uid="{00000000-0005-0000-0000-00000E800000}"/>
    <cellStyle name="Percentuale 9 4 4" xfId="9245" xr:uid="{00000000-0005-0000-0000-00000F800000}"/>
    <cellStyle name="Percentuale 9 4 5" xfId="9246" xr:uid="{00000000-0005-0000-0000-000010800000}"/>
    <cellStyle name="Percentuale 9 4 6" xfId="9247" xr:uid="{00000000-0005-0000-0000-000011800000}"/>
    <cellStyle name="Percentuale 9 5" xfId="9248" xr:uid="{00000000-0005-0000-0000-000012800000}"/>
    <cellStyle name="Percentuale 9 5 2" xfId="9249" xr:uid="{00000000-0005-0000-0000-000013800000}"/>
    <cellStyle name="Percentuale 9 5 3" xfId="9250" xr:uid="{00000000-0005-0000-0000-000014800000}"/>
    <cellStyle name="Percentuale 9 5 4" xfId="9251" xr:uid="{00000000-0005-0000-0000-000015800000}"/>
    <cellStyle name="Percentuale 9 6" xfId="9252" xr:uid="{00000000-0005-0000-0000-000016800000}"/>
    <cellStyle name="Percentuale 9 6 2" xfId="12593" xr:uid="{00000000-0005-0000-0000-000017800000}"/>
    <cellStyle name="Percentuale 9 7" xfId="9253" xr:uid="{00000000-0005-0000-0000-000018800000}"/>
    <cellStyle name="Percentuale 9 8" xfId="9220" xr:uid="{00000000-0005-0000-0000-000019800000}"/>
    <cellStyle name="Procent 10" xfId="9254" xr:uid="{00000000-0005-0000-0000-00001A800000}"/>
    <cellStyle name="Procent 10 2" xfId="9255" xr:uid="{00000000-0005-0000-0000-00001B800000}"/>
    <cellStyle name="Procent 10 2 2" xfId="9256" xr:uid="{00000000-0005-0000-0000-00001C800000}"/>
    <cellStyle name="Procent 10 3" xfId="9257" xr:uid="{00000000-0005-0000-0000-00001D800000}"/>
    <cellStyle name="Procent 10 3 2" xfId="9258" xr:uid="{00000000-0005-0000-0000-00001E800000}"/>
    <cellStyle name="Procent 10 4" xfId="9259" xr:uid="{00000000-0005-0000-0000-00001F800000}"/>
    <cellStyle name="Procent 10 4 2" xfId="9260" xr:uid="{00000000-0005-0000-0000-000020800000}"/>
    <cellStyle name="Procent 10 5" xfId="9261" xr:uid="{00000000-0005-0000-0000-000021800000}"/>
    <cellStyle name="Procent 10 6" xfId="29820" xr:uid="{00000000-0005-0000-0000-000022800000}"/>
    <cellStyle name="Procent 11" xfId="9262" xr:uid="{00000000-0005-0000-0000-000023800000}"/>
    <cellStyle name="Procent 11 2" xfId="9263" xr:uid="{00000000-0005-0000-0000-000024800000}"/>
    <cellStyle name="Procent 11 3" xfId="29821" xr:uid="{00000000-0005-0000-0000-000025800000}"/>
    <cellStyle name="Procent 12" xfId="9264" xr:uid="{00000000-0005-0000-0000-000026800000}"/>
    <cellStyle name="Procent 12 2" xfId="9265" xr:uid="{00000000-0005-0000-0000-000027800000}"/>
    <cellStyle name="Procent 12 2 2" xfId="29823" xr:uid="{00000000-0005-0000-0000-000028800000}"/>
    <cellStyle name="Procent 12 3" xfId="29822" xr:uid="{00000000-0005-0000-0000-000029800000}"/>
    <cellStyle name="Procent 13" xfId="9266" xr:uid="{00000000-0005-0000-0000-00002A800000}"/>
    <cellStyle name="Procent 13 2" xfId="29824" xr:uid="{00000000-0005-0000-0000-00002B800000}"/>
    <cellStyle name="Procent 14" xfId="29825" xr:uid="{00000000-0005-0000-0000-00002C800000}"/>
    <cellStyle name="Procent 15" xfId="29819" xr:uid="{00000000-0005-0000-0000-00002D800000}"/>
    <cellStyle name="Procent 16" xfId="26542" xr:uid="{00000000-0005-0000-0000-00002E800000}"/>
    <cellStyle name="Procent 16 2" xfId="33367" xr:uid="{00000000-0005-0000-0000-00002F800000}"/>
    <cellStyle name="Procent 17" xfId="33292" xr:uid="{00000000-0005-0000-0000-000030800000}"/>
    <cellStyle name="Procent 2" xfId="9267" xr:uid="{00000000-0005-0000-0000-000031800000}"/>
    <cellStyle name="Procent 2 10" xfId="9268" xr:uid="{00000000-0005-0000-0000-000032800000}"/>
    <cellStyle name="Procent 2 10 2" xfId="9269" xr:uid="{00000000-0005-0000-0000-000033800000}"/>
    <cellStyle name="Procent 2 10 2 2" xfId="9270" xr:uid="{00000000-0005-0000-0000-000034800000}"/>
    <cellStyle name="Procent 2 10 3" xfId="9271" xr:uid="{00000000-0005-0000-0000-000035800000}"/>
    <cellStyle name="Procent 2 11" xfId="9272" xr:uid="{00000000-0005-0000-0000-000036800000}"/>
    <cellStyle name="Procent 2 11 2" xfId="9273" xr:uid="{00000000-0005-0000-0000-000037800000}"/>
    <cellStyle name="Procent 2 12" xfId="9274" xr:uid="{00000000-0005-0000-0000-000038800000}"/>
    <cellStyle name="Procent 2 12 2" xfId="9275" xr:uid="{00000000-0005-0000-0000-000039800000}"/>
    <cellStyle name="Procent 2 13" xfId="9276" xr:uid="{00000000-0005-0000-0000-00003A800000}"/>
    <cellStyle name="Procent 2 13 2" xfId="9277" xr:uid="{00000000-0005-0000-0000-00003B800000}"/>
    <cellStyle name="Procent 2 14" xfId="9278" xr:uid="{00000000-0005-0000-0000-00003C800000}"/>
    <cellStyle name="Procent 2 14 2" xfId="9279" xr:uid="{00000000-0005-0000-0000-00003D800000}"/>
    <cellStyle name="Procent 2 15" xfId="9280" xr:uid="{00000000-0005-0000-0000-00003E800000}"/>
    <cellStyle name="Procent 2 16" xfId="9281" xr:uid="{00000000-0005-0000-0000-00003F800000}"/>
    <cellStyle name="Procent 2 17" xfId="9282" xr:uid="{00000000-0005-0000-0000-000040800000}"/>
    <cellStyle name="Procent 2 18" xfId="9283" xr:uid="{00000000-0005-0000-0000-000041800000}"/>
    <cellStyle name="Procent 2 19" xfId="9284" xr:uid="{00000000-0005-0000-0000-000042800000}"/>
    <cellStyle name="Procent 2 2" xfId="9285" xr:uid="{00000000-0005-0000-0000-000043800000}"/>
    <cellStyle name="Procent 2 2 10" xfId="9286" xr:uid="{00000000-0005-0000-0000-000044800000}"/>
    <cellStyle name="Procent 2 2 11" xfId="9287" xr:uid="{00000000-0005-0000-0000-000045800000}"/>
    <cellStyle name="Procent 2 2 12" xfId="9288" xr:uid="{00000000-0005-0000-0000-000046800000}"/>
    <cellStyle name="Procent 2 2 13" xfId="9289" xr:uid="{00000000-0005-0000-0000-000047800000}"/>
    <cellStyle name="Procent 2 2 14" xfId="29827" xr:uid="{00000000-0005-0000-0000-000048800000}"/>
    <cellStyle name="Procent 2 2 2" xfId="9290" xr:uid="{00000000-0005-0000-0000-000049800000}"/>
    <cellStyle name="Procent 2 2 2 2" xfId="9291" xr:uid="{00000000-0005-0000-0000-00004A800000}"/>
    <cellStyle name="Procent 2 2 2 2 2" xfId="9292" xr:uid="{00000000-0005-0000-0000-00004B800000}"/>
    <cellStyle name="Procent 2 2 2 3" xfId="9293" xr:uid="{00000000-0005-0000-0000-00004C800000}"/>
    <cellStyle name="Procent 2 2 2 3 2" xfId="9294" xr:uid="{00000000-0005-0000-0000-00004D800000}"/>
    <cellStyle name="Procent 2 2 2 4" xfId="9295" xr:uid="{00000000-0005-0000-0000-00004E800000}"/>
    <cellStyle name="Procent 2 2 2 4 2" xfId="9296" xr:uid="{00000000-0005-0000-0000-00004F800000}"/>
    <cellStyle name="Procent 2 2 2 5" xfId="9297" xr:uid="{00000000-0005-0000-0000-000050800000}"/>
    <cellStyle name="Procent 2 2 2 5 2" xfId="9298" xr:uid="{00000000-0005-0000-0000-000051800000}"/>
    <cellStyle name="Procent 2 2 2 6" xfId="9299" xr:uid="{00000000-0005-0000-0000-000052800000}"/>
    <cellStyle name="Procent 2 2 2 7" xfId="9300" xr:uid="{00000000-0005-0000-0000-000053800000}"/>
    <cellStyle name="Procent 2 2 2 8" xfId="33289" xr:uid="{00000000-0005-0000-0000-000054800000}"/>
    <cellStyle name="Procent 2 2 3" xfId="9301" xr:uid="{00000000-0005-0000-0000-000055800000}"/>
    <cellStyle name="Procent 2 2 3 2" xfId="9302" xr:uid="{00000000-0005-0000-0000-000056800000}"/>
    <cellStyle name="Procent 2 2 3 2 2" xfId="9303" xr:uid="{00000000-0005-0000-0000-000057800000}"/>
    <cellStyle name="Procent 2 2 3 3" xfId="9304" xr:uid="{00000000-0005-0000-0000-000058800000}"/>
    <cellStyle name="Procent 2 2 4" xfId="9305" xr:uid="{00000000-0005-0000-0000-000059800000}"/>
    <cellStyle name="Procent 2 2 4 2" xfId="9306" xr:uid="{00000000-0005-0000-0000-00005A800000}"/>
    <cellStyle name="Procent 2 2 5" xfId="9307" xr:uid="{00000000-0005-0000-0000-00005B800000}"/>
    <cellStyle name="Procent 2 2 5 2" xfId="9308" xr:uid="{00000000-0005-0000-0000-00005C800000}"/>
    <cellStyle name="Procent 2 2 6" xfId="9309" xr:uid="{00000000-0005-0000-0000-00005D800000}"/>
    <cellStyle name="Procent 2 2 6 2" xfId="9310" xr:uid="{00000000-0005-0000-0000-00005E800000}"/>
    <cellStyle name="Procent 2 2 7" xfId="9311" xr:uid="{00000000-0005-0000-0000-00005F800000}"/>
    <cellStyle name="Procent 2 2 7 2" xfId="9312" xr:uid="{00000000-0005-0000-0000-000060800000}"/>
    <cellStyle name="Procent 2 2 8" xfId="9313" xr:uid="{00000000-0005-0000-0000-000061800000}"/>
    <cellStyle name="Procent 2 2 9" xfId="9314" xr:uid="{00000000-0005-0000-0000-000062800000}"/>
    <cellStyle name="Procent 2 20" xfId="26543" xr:uid="{00000000-0005-0000-0000-000063800000}"/>
    <cellStyle name="Procent 2 3" xfId="9315" xr:uid="{00000000-0005-0000-0000-000064800000}"/>
    <cellStyle name="Procent 2 3 2" xfId="9316" xr:uid="{00000000-0005-0000-0000-000065800000}"/>
    <cellStyle name="Procent 2 3 2 2" xfId="9317" xr:uid="{00000000-0005-0000-0000-000066800000}"/>
    <cellStyle name="Procent 2 3 2 2 2" xfId="9318" xr:uid="{00000000-0005-0000-0000-000067800000}"/>
    <cellStyle name="Procent 2 3 2 3" xfId="9319" xr:uid="{00000000-0005-0000-0000-000068800000}"/>
    <cellStyle name="Procent 2 3 2 3 2" xfId="9320" xr:uid="{00000000-0005-0000-0000-000069800000}"/>
    <cellStyle name="Procent 2 3 2 4" xfId="9321" xr:uid="{00000000-0005-0000-0000-00006A800000}"/>
    <cellStyle name="Procent 2 3 3" xfId="9322" xr:uid="{00000000-0005-0000-0000-00006B800000}"/>
    <cellStyle name="Procent 2 3 3 2" xfId="9323" xr:uid="{00000000-0005-0000-0000-00006C800000}"/>
    <cellStyle name="Procent 2 3 4" xfId="9324" xr:uid="{00000000-0005-0000-0000-00006D800000}"/>
    <cellStyle name="Procent 2 3 4 2" xfId="9325" xr:uid="{00000000-0005-0000-0000-00006E800000}"/>
    <cellStyle name="Procent 2 3 5" xfId="9326" xr:uid="{00000000-0005-0000-0000-00006F800000}"/>
    <cellStyle name="Procent 2 3 5 2" xfId="9327" xr:uid="{00000000-0005-0000-0000-000070800000}"/>
    <cellStyle name="Procent 2 3 6" xfId="9328" xr:uid="{00000000-0005-0000-0000-000071800000}"/>
    <cellStyle name="Procent 2 3 6 2" xfId="9329" xr:uid="{00000000-0005-0000-0000-000072800000}"/>
    <cellStyle name="Procent 2 3 7" xfId="9330" xr:uid="{00000000-0005-0000-0000-000073800000}"/>
    <cellStyle name="Procent 2 3 7 2" xfId="9331" xr:uid="{00000000-0005-0000-0000-000074800000}"/>
    <cellStyle name="Procent 2 3 8" xfId="9332" xr:uid="{00000000-0005-0000-0000-000075800000}"/>
    <cellStyle name="Procent 2 3 9" xfId="29828" xr:uid="{00000000-0005-0000-0000-000076800000}"/>
    <cellStyle name="Procent 2 4" xfId="9333" xr:uid="{00000000-0005-0000-0000-000077800000}"/>
    <cellStyle name="Procent 2 4 2" xfId="9334" xr:uid="{00000000-0005-0000-0000-000078800000}"/>
    <cellStyle name="Procent 2 4 2 2" xfId="9335" xr:uid="{00000000-0005-0000-0000-000079800000}"/>
    <cellStyle name="Procent 2 4 2 2 2" xfId="9336" xr:uid="{00000000-0005-0000-0000-00007A800000}"/>
    <cellStyle name="Procent 2 4 2 3" xfId="9337" xr:uid="{00000000-0005-0000-0000-00007B800000}"/>
    <cellStyle name="Procent 2 4 2 3 2" xfId="9338" xr:uid="{00000000-0005-0000-0000-00007C800000}"/>
    <cellStyle name="Procent 2 4 2 4" xfId="9339" xr:uid="{00000000-0005-0000-0000-00007D800000}"/>
    <cellStyle name="Procent 2 4 2 5" xfId="29830" xr:uid="{00000000-0005-0000-0000-00007E800000}"/>
    <cellStyle name="Procent 2 4 3" xfId="9340" xr:uid="{00000000-0005-0000-0000-00007F800000}"/>
    <cellStyle name="Procent 2 4 3 2" xfId="9341" xr:uid="{00000000-0005-0000-0000-000080800000}"/>
    <cellStyle name="Procent 2 4 4" xfId="9342" xr:uid="{00000000-0005-0000-0000-000081800000}"/>
    <cellStyle name="Procent 2 4 4 2" xfId="9343" xr:uid="{00000000-0005-0000-0000-000082800000}"/>
    <cellStyle name="Procent 2 4 5" xfId="9344" xr:uid="{00000000-0005-0000-0000-000083800000}"/>
    <cellStyle name="Procent 2 4 5 2" xfId="9345" xr:uid="{00000000-0005-0000-0000-000084800000}"/>
    <cellStyle name="Procent 2 4 6" xfId="9346" xr:uid="{00000000-0005-0000-0000-000085800000}"/>
    <cellStyle name="Procent 2 4 6 2" xfId="9347" xr:uid="{00000000-0005-0000-0000-000086800000}"/>
    <cellStyle name="Procent 2 4 7" xfId="9348" xr:uid="{00000000-0005-0000-0000-000087800000}"/>
    <cellStyle name="Procent 2 4 7 2" xfId="9349" xr:uid="{00000000-0005-0000-0000-000088800000}"/>
    <cellStyle name="Procent 2 4 8" xfId="9350" xr:uid="{00000000-0005-0000-0000-000089800000}"/>
    <cellStyle name="Procent 2 4 9" xfId="29829" xr:uid="{00000000-0005-0000-0000-00008A800000}"/>
    <cellStyle name="Procent 2 5" xfId="9351" xr:uid="{00000000-0005-0000-0000-00008B800000}"/>
    <cellStyle name="Procent 2 5 2" xfId="9352" xr:uid="{00000000-0005-0000-0000-00008C800000}"/>
    <cellStyle name="Procent 2 5 2 2" xfId="9353" xr:uid="{00000000-0005-0000-0000-00008D800000}"/>
    <cellStyle name="Procent 2 5 2 2 2" xfId="9354" xr:uid="{00000000-0005-0000-0000-00008E800000}"/>
    <cellStyle name="Procent 2 5 2 3" xfId="9355" xr:uid="{00000000-0005-0000-0000-00008F800000}"/>
    <cellStyle name="Procent 2 5 2 3 2" xfId="9356" xr:uid="{00000000-0005-0000-0000-000090800000}"/>
    <cellStyle name="Procent 2 5 2 4" xfId="9357" xr:uid="{00000000-0005-0000-0000-000091800000}"/>
    <cellStyle name="Procent 2 5 2 5" xfId="33337" xr:uid="{00000000-0005-0000-0000-000092800000}"/>
    <cellStyle name="Procent 2 5 3" xfId="9358" xr:uid="{00000000-0005-0000-0000-000093800000}"/>
    <cellStyle name="Procent 2 5 3 2" xfId="9359" xr:uid="{00000000-0005-0000-0000-000094800000}"/>
    <cellStyle name="Procent 2 5 4" xfId="9360" xr:uid="{00000000-0005-0000-0000-000095800000}"/>
    <cellStyle name="Procent 2 5 4 2" xfId="9361" xr:uid="{00000000-0005-0000-0000-000096800000}"/>
    <cellStyle name="Procent 2 5 5" xfId="9362" xr:uid="{00000000-0005-0000-0000-000097800000}"/>
    <cellStyle name="Procent 2 5 5 2" xfId="9363" xr:uid="{00000000-0005-0000-0000-000098800000}"/>
    <cellStyle name="Procent 2 5 6" xfId="9364" xr:uid="{00000000-0005-0000-0000-000099800000}"/>
    <cellStyle name="Procent 2 5 6 2" xfId="9365" xr:uid="{00000000-0005-0000-0000-00009A800000}"/>
    <cellStyle name="Procent 2 5 7" xfId="29826" xr:uid="{00000000-0005-0000-0000-00009B800000}"/>
    <cellStyle name="Procent 2 6" xfId="9366" xr:uid="{00000000-0005-0000-0000-00009C800000}"/>
    <cellStyle name="Procent 2 6 2" xfId="9367" xr:uid="{00000000-0005-0000-0000-00009D800000}"/>
    <cellStyle name="Procent 2 6 2 2" xfId="9368" xr:uid="{00000000-0005-0000-0000-00009E800000}"/>
    <cellStyle name="Procent 2 6 2 2 2" xfId="9369" xr:uid="{00000000-0005-0000-0000-00009F800000}"/>
    <cellStyle name="Procent 2 6 2 3" xfId="9370" xr:uid="{00000000-0005-0000-0000-0000A0800000}"/>
    <cellStyle name="Procent 2 6 2 3 2" xfId="9371" xr:uid="{00000000-0005-0000-0000-0000A1800000}"/>
    <cellStyle name="Procent 2 6 2 4" xfId="9372" xr:uid="{00000000-0005-0000-0000-0000A2800000}"/>
    <cellStyle name="Procent 2 6 3" xfId="9373" xr:uid="{00000000-0005-0000-0000-0000A3800000}"/>
    <cellStyle name="Procent 2 6 3 2" xfId="9374" xr:uid="{00000000-0005-0000-0000-0000A4800000}"/>
    <cellStyle name="Procent 2 6 4" xfId="9375" xr:uid="{00000000-0005-0000-0000-0000A5800000}"/>
    <cellStyle name="Procent 2 6 4 2" xfId="9376" xr:uid="{00000000-0005-0000-0000-0000A6800000}"/>
    <cellStyle name="Procent 2 6 5" xfId="9377" xr:uid="{00000000-0005-0000-0000-0000A7800000}"/>
    <cellStyle name="Procent 2 6 5 2" xfId="9378" xr:uid="{00000000-0005-0000-0000-0000A8800000}"/>
    <cellStyle name="Procent 2 6 6" xfId="9379" xr:uid="{00000000-0005-0000-0000-0000A9800000}"/>
    <cellStyle name="Procent 2 7" xfId="9380" xr:uid="{00000000-0005-0000-0000-0000AA800000}"/>
    <cellStyle name="Procent 2 7 2" xfId="9381" xr:uid="{00000000-0005-0000-0000-0000AB800000}"/>
    <cellStyle name="Procent 2 7 2 2" xfId="9382" xr:uid="{00000000-0005-0000-0000-0000AC800000}"/>
    <cellStyle name="Procent 2 7 2 2 2" xfId="9383" xr:uid="{00000000-0005-0000-0000-0000AD800000}"/>
    <cellStyle name="Procent 2 7 2 3" xfId="9384" xr:uid="{00000000-0005-0000-0000-0000AE800000}"/>
    <cellStyle name="Procent 2 7 2 3 2" xfId="9385" xr:uid="{00000000-0005-0000-0000-0000AF800000}"/>
    <cellStyle name="Procent 2 7 2 4" xfId="9386" xr:uid="{00000000-0005-0000-0000-0000B0800000}"/>
    <cellStyle name="Procent 2 7 3" xfId="9387" xr:uid="{00000000-0005-0000-0000-0000B1800000}"/>
    <cellStyle name="Procent 2 7 3 2" xfId="9388" xr:uid="{00000000-0005-0000-0000-0000B2800000}"/>
    <cellStyle name="Procent 2 7 4" xfId="9389" xr:uid="{00000000-0005-0000-0000-0000B3800000}"/>
    <cellStyle name="Procent 2 7 4 2" xfId="9390" xr:uid="{00000000-0005-0000-0000-0000B4800000}"/>
    <cellStyle name="Procent 2 7 5" xfId="9391" xr:uid="{00000000-0005-0000-0000-0000B5800000}"/>
    <cellStyle name="Procent 2 7 5 2" xfId="9392" xr:uid="{00000000-0005-0000-0000-0000B6800000}"/>
    <cellStyle name="Procent 2 7 6" xfId="9393" xr:uid="{00000000-0005-0000-0000-0000B7800000}"/>
    <cellStyle name="Procent 2 8" xfId="9394" xr:uid="{00000000-0005-0000-0000-0000B8800000}"/>
    <cellStyle name="Procent 2 8 2" xfId="9395" xr:uid="{00000000-0005-0000-0000-0000B9800000}"/>
    <cellStyle name="Procent 2 8 2 2" xfId="9396" xr:uid="{00000000-0005-0000-0000-0000BA800000}"/>
    <cellStyle name="Procent 2 8 2 2 2" xfId="9397" xr:uid="{00000000-0005-0000-0000-0000BB800000}"/>
    <cellStyle name="Procent 2 8 2 3" xfId="9398" xr:uid="{00000000-0005-0000-0000-0000BC800000}"/>
    <cellStyle name="Procent 2 8 2 3 2" xfId="9399" xr:uid="{00000000-0005-0000-0000-0000BD800000}"/>
    <cellStyle name="Procent 2 8 2 4" xfId="9400" xr:uid="{00000000-0005-0000-0000-0000BE800000}"/>
    <cellStyle name="Procent 2 8 3" xfId="9401" xr:uid="{00000000-0005-0000-0000-0000BF800000}"/>
    <cellStyle name="Procent 2 8 3 2" xfId="9402" xr:uid="{00000000-0005-0000-0000-0000C0800000}"/>
    <cellStyle name="Procent 2 8 4" xfId="9403" xr:uid="{00000000-0005-0000-0000-0000C1800000}"/>
    <cellStyle name="Procent 2 8 4 2" xfId="9404" xr:uid="{00000000-0005-0000-0000-0000C2800000}"/>
    <cellStyle name="Procent 2 8 5" xfId="9405" xr:uid="{00000000-0005-0000-0000-0000C3800000}"/>
    <cellStyle name="Procent 2 8 5 2" xfId="9406" xr:uid="{00000000-0005-0000-0000-0000C4800000}"/>
    <cellStyle name="Procent 2 8 6" xfId="9407" xr:uid="{00000000-0005-0000-0000-0000C5800000}"/>
    <cellStyle name="Procent 2 9" xfId="9408" xr:uid="{00000000-0005-0000-0000-0000C6800000}"/>
    <cellStyle name="Procent 2 9 2" xfId="9409" xr:uid="{00000000-0005-0000-0000-0000C7800000}"/>
    <cellStyle name="Procent 2 9 2 2" xfId="9410" xr:uid="{00000000-0005-0000-0000-0000C8800000}"/>
    <cellStyle name="Procent 2 9 3" xfId="9411" xr:uid="{00000000-0005-0000-0000-0000C9800000}"/>
    <cellStyle name="Procent 2 9 3 2" xfId="9412" xr:uid="{00000000-0005-0000-0000-0000CA800000}"/>
    <cellStyle name="Procent 2 9 4" xfId="9413" xr:uid="{00000000-0005-0000-0000-0000CB800000}"/>
    <cellStyle name="Procent 3" xfId="9414" xr:uid="{00000000-0005-0000-0000-0000CC800000}"/>
    <cellStyle name="Procent 3 2" xfId="9415" xr:uid="{00000000-0005-0000-0000-0000CD800000}"/>
    <cellStyle name="Procent 3 2 2" xfId="9416" xr:uid="{00000000-0005-0000-0000-0000CE800000}"/>
    <cellStyle name="Procent 3 2 2 2" xfId="9417" xr:uid="{00000000-0005-0000-0000-0000CF800000}"/>
    <cellStyle name="Procent 3 2 3" xfId="9418" xr:uid="{00000000-0005-0000-0000-0000D0800000}"/>
    <cellStyle name="Procent 3 2 3 2" xfId="9419" xr:uid="{00000000-0005-0000-0000-0000D1800000}"/>
    <cellStyle name="Procent 3 2 4" xfId="9420" xr:uid="{00000000-0005-0000-0000-0000D2800000}"/>
    <cellStyle name="Procent 3 2 5" xfId="9421" xr:uid="{00000000-0005-0000-0000-0000D3800000}"/>
    <cellStyle name="Procent 3 2 6" xfId="9422" xr:uid="{00000000-0005-0000-0000-0000D4800000}"/>
    <cellStyle name="Procent 3 2 7" xfId="29832" xr:uid="{00000000-0005-0000-0000-0000D5800000}"/>
    <cellStyle name="Procent 3 3" xfId="9423" xr:uid="{00000000-0005-0000-0000-0000D6800000}"/>
    <cellStyle name="Procent 3 3 2" xfId="9424" xr:uid="{00000000-0005-0000-0000-0000D7800000}"/>
    <cellStyle name="Procent 3 4" xfId="9425" xr:uid="{00000000-0005-0000-0000-0000D8800000}"/>
    <cellStyle name="Procent 3 4 2" xfId="9426" xr:uid="{00000000-0005-0000-0000-0000D9800000}"/>
    <cellStyle name="Procent 3 5" xfId="9427" xr:uid="{00000000-0005-0000-0000-0000DA800000}"/>
    <cellStyle name="Procent 3 6" xfId="9428" xr:uid="{00000000-0005-0000-0000-0000DB800000}"/>
    <cellStyle name="Procent 3 7" xfId="9429" xr:uid="{00000000-0005-0000-0000-0000DC800000}"/>
    <cellStyle name="Procent 3 8" xfId="9430" xr:uid="{00000000-0005-0000-0000-0000DD800000}"/>
    <cellStyle name="Procent 3 9" xfId="29831" xr:uid="{00000000-0005-0000-0000-0000DE800000}"/>
    <cellStyle name="Procent 4" xfId="9431" xr:uid="{00000000-0005-0000-0000-0000DF800000}"/>
    <cellStyle name="Procent 4 2" xfId="9432" xr:uid="{00000000-0005-0000-0000-0000E0800000}"/>
    <cellStyle name="Procent 4 2 2" xfId="9433" xr:uid="{00000000-0005-0000-0000-0000E1800000}"/>
    <cellStyle name="Procent 4 2 2 2" xfId="9434" xr:uid="{00000000-0005-0000-0000-0000E2800000}"/>
    <cellStyle name="Procent 4 2 2 2 2" xfId="32309" xr:uid="{00000000-0005-0000-0000-0000E3800000}"/>
    <cellStyle name="Procent 4 2 2 3" xfId="9435" xr:uid="{00000000-0005-0000-0000-0000E4800000}"/>
    <cellStyle name="Procent 4 2 2 4" xfId="29835" xr:uid="{00000000-0005-0000-0000-0000E5800000}"/>
    <cellStyle name="Procent 4 2 3" xfId="9436" xr:uid="{00000000-0005-0000-0000-0000E6800000}"/>
    <cellStyle name="Procent 4 2 3 2" xfId="9437" xr:uid="{00000000-0005-0000-0000-0000E7800000}"/>
    <cellStyle name="Procent 4 2 4" xfId="9438" xr:uid="{00000000-0005-0000-0000-0000E8800000}"/>
    <cellStyle name="Procent 4 2 5" xfId="9439" xr:uid="{00000000-0005-0000-0000-0000E9800000}"/>
    <cellStyle name="Procent 4 2 6" xfId="29834" xr:uid="{00000000-0005-0000-0000-0000EA800000}"/>
    <cellStyle name="Procent 4 3" xfId="9440" xr:uid="{00000000-0005-0000-0000-0000EB800000}"/>
    <cellStyle name="Procent 4 3 2" xfId="9441" xr:uid="{00000000-0005-0000-0000-0000EC800000}"/>
    <cellStyle name="Procent 4 3 2 2" xfId="33198" xr:uid="{00000000-0005-0000-0000-0000ED800000}"/>
    <cellStyle name="Procent 4 3 2 3" xfId="29837" xr:uid="{00000000-0005-0000-0000-0000EE800000}"/>
    <cellStyle name="Procent 4 3 3" xfId="9442" xr:uid="{00000000-0005-0000-0000-0000EF800000}"/>
    <cellStyle name="Procent 4 3 3 2" xfId="30883" xr:uid="{00000000-0005-0000-0000-0000F0800000}"/>
    <cellStyle name="Procent 4 3 4" xfId="29836" xr:uid="{00000000-0005-0000-0000-0000F1800000}"/>
    <cellStyle name="Procent 4 4" xfId="9443" xr:uid="{00000000-0005-0000-0000-0000F2800000}"/>
    <cellStyle name="Procent 4 4 2" xfId="9444" xr:uid="{00000000-0005-0000-0000-0000F3800000}"/>
    <cellStyle name="Procent 4 4 2 2" xfId="31574" xr:uid="{00000000-0005-0000-0000-0000F4800000}"/>
    <cellStyle name="Procent 4 4 3" xfId="29838" xr:uid="{00000000-0005-0000-0000-0000F5800000}"/>
    <cellStyle name="Procent 4 5" xfId="9445" xr:uid="{00000000-0005-0000-0000-0000F6800000}"/>
    <cellStyle name="Procent 4 5 2" xfId="9446" xr:uid="{00000000-0005-0000-0000-0000F7800000}"/>
    <cellStyle name="Procent 4 6" xfId="9447" xr:uid="{00000000-0005-0000-0000-0000F8800000}"/>
    <cellStyle name="Procent 4 7" xfId="9448" xr:uid="{00000000-0005-0000-0000-0000F9800000}"/>
    <cellStyle name="Procent 4 8" xfId="29833" xr:uid="{00000000-0005-0000-0000-0000FA800000}"/>
    <cellStyle name="Procent 5" xfId="9449" xr:uid="{00000000-0005-0000-0000-0000FB800000}"/>
    <cellStyle name="Procent 5 2" xfId="9450" xr:uid="{00000000-0005-0000-0000-0000FC800000}"/>
    <cellStyle name="Procent 5 2 2" xfId="9451" xr:uid="{00000000-0005-0000-0000-0000FD800000}"/>
    <cellStyle name="Procent 5 2 2 2" xfId="9452" xr:uid="{00000000-0005-0000-0000-0000FE800000}"/>
    <cellStyle name="Procent 5 2 3" xfId="9453" xr:uid="{00000000-0005-0000-0000-0000FF800000}"/>
    <cellStyle name="Procent 5 2 3 2" xfId="9454" xr:uid="{00000000-0005-0000-0000-000000810000}"/>
    <cellStyle name="Procent 5 2 4" xfId="9455" xr:uid="{00000000-0005-0000-0000-000001810000}"/>
    <cellStyle name="Procent 5 2 5" xfId="33338" xr:uid="{00000000-0005-0000-0000-000002810000}"/>
    <cellStyle name="Procent 5 3" xfId="9456" xr:uid="{00000000-0005-0000-0000-000003810000}"/>
    <cellStyle name="Procent 5 3 2" xfId="9457" xr:uid="{00000000-0005-0000-0000-000004810000}"/>
    <cellStyle name="Procent 5 4" xfId="9458" xr:uid="{00000000-0005-0000-0000-000005810000}"/>
    <cellStyle name="Procent 5 4 2" xfId="9459" xr:uid="{00000000-0005-0000-0000-000006810000}"/>
    <cellStyle name="Procent 5 5" xfId="9460" xr:uid="{00000000-0005-0000-0000-000007810000}"/>
    <cellStyle name="Procent 5 5 2" xfId="9461" xr:uid="{00000000-0005-0000-0000-000008810000}"/>
    <cellStyle name="Procent 5 6" xfId="9462" xr:uid="{00000000-0005-0000-0000-000009810000}"/>
    <cellStyle name="Procent 5 7" xfId="9463" xr:uid="{00000000-0005-0000-0000-00000A810000}"/>
    <cellStyle name="Procent 5 8" xfId="29839" xr:uid="{00000000-0005-0000-0000-00000B810000}"/>
    <cellStyle name="Procent 6" xfId="9464" xr:uid="{00000000-0005-0000-0000-00000C810000}"/>
    <cellStyle name="Procent 6 2" xfId="9465" xr:uid="{00000000-0005-0000-0000-00000D810000}"/>
    <cellStyle name="Procent 6 2 2" xfId="9466" xr:uid="{00000000-0005-0000-0000-00000E810000}"/>
    <cellStyle name="Procent 6 2 2 2" xfId="9467" xr:uid="{00000000-0005-0000-0000-00000F810000}"/>
    <cellStyle name="Procent 6 2 3" xfId="9468" xr:uid="{00000000-0005-0000-0000-000010810000}"/>
    <cellStyle name="Procent 6 2 3 2" xfId="9469" xr:uid="{00000000-0005-0000-0000-000011810000}"/>
    <cellStyle name="Procent 6 2 4" xfId="9470" xr:uid="{00000000-0005-0000-0000-000012810000}"/>
    <cellStyle name="Procent 6 2 5" xfId="33339" xr:uid="{00000000-0005-0000-0000-000013810000}"/>
    <cellStyle name="Procent 6 3" xfId="9471" xr:uid="{00000000-0005-0000-0000-000014810000}"/>
    <cellStyle name="Procent 6 3 2" xfId="9472" xr:uid="{00000000-0005-0000-0000-000015810000}"/>
    <cellStyle name="Procent 6 4" xfId="9473" xr:uid="{00000000-0005-0000-0000-000016810000}"/>
    <cellStyle name="Procent 6 4 2" xfId="9474" xr:uid="{00000000-0005-0000-0000-000017810000}"/>
    <cellStyle name="Procent 6 5" xfId="9475" xr:uid="{00000000-0005-0000-0000-000018810000}"/>
    <cellStyle name="Procent 6 5 2" xfId="9476" xr:uid="{00000000-0005-0000-0000-000019810000}"/>
    <cellStyle name="Procent 6 6" xfId="9477" xr:uid="{00000000-0005-0000-0000-00001A810000}"/>
    <cellStyle name="Procent 6 7" xfId="29840" xr:uid="{00000000-0005-0000-0000-00001B810000}"/>
    <cellStyle name="Procent 7" xfId="9478" xr:uid="{00000000-0005-0000-0000-00001C810000}"/>
    <cellStyle name="Procent 7 2" xfId="9479" xr:uid="{00000000-0005-0000-0000-00001D810000}"/>
    <cellStyle name="Procent 7 2 2" xfId="9480" xr:uid="{00000000-0005-0000-0000-00001E810000}"/>
    <cellStyle name="Procent 7 2 2 2" xfId="9481" xr:uid="{00000000-0005-0000-0000-00001F810000}"/>
    <cellStyle name="Procent 7 2 2 3" xfId="33341" xr:uid="{00000000-0005-0000-0000-000020810000}"/>
    <cellStyle name="Procent 7 2 3" xfId="9482" xr:uid="{00000000-0005-0000-0000-000021810000}"/>
    <cellStyle name="Procent 7 2 3 2" xfId="9483" xr:uid="{00000000-0005-0000-0000-000022810000}"/>
    <cellStyle name="Procent 7 2 4" xfId="9484" xr:uid="{00000000-0005-0000-0000-000023810000}"/>
    <cellStyle name="Procent 7 2 5" xfId="29842" xr:uid="{00000000-0005-0000-0000-000024810000}"/>
    <cellStyle name="Procent 7 3" xfId="9485" xr:uid="{00000000-0005-0000-0000-000025810000}"/>
    <cellStyle name="Procent 7 3 2" xfId="9486" xr:uid="{00000000-0005-0000-0000-000026810000}"/>
    <cellStyle name="Procent 7 3 3" xfId="33340" xr:uid="{00000000-0005-0000-0000-000027810000}"/>
    <cellStyle name="Procent 7 4" xfId="9487" xr:uid="{00000000-0005-0000-0000-000028810000}"/>
    <cellStyle name="Procent 7 4 2" xfId="9488" xr:uid="{00000000-0005-0000-0000-000029810000}"/>
    <cellStyle name="Procent 7 5" xfId="9489" xr:uid="{00000000-0005-0000-0000-00002A810000}"/>
    <cellStyle name="Procent 7 5 2" xfId="9490" xr:uid="{00000000-0005-0000-0000-00002B810000}"/>
    <cellStyle name="Procent 7 6" xfId="9491" xr:uid="{00000000-0005-0000-0000-00002C810000}"/>
    <cellStyle name="Procent 7 7" xfId="29841" xr:uid="{00000000-0005-0000-0000-00002D810000}"/>
    <cellStyle name="Procent 8" xfId="9492" xr:uid="{00000000-0005-0000-0000-00002E810000}"/>
    <cellStyle name="Procent 8 2" xfId="9493" xr:uid="{00000000-0005-0000-0000-00002F810000}"/>
    <cellStyle name="Procent 8 2 2" xfId="9494" xr:uid="{00000000-0005-0000-0000-000030810000}"/>
    <cellStyle name="Procent 8 2 2 2" xfId="9495" xr:uid="{00000000-0005-0000-0000-000031810000}"/>
    <cellStyle name="Procent 8 2 2 3" xfId="31970" xr:uid="{00000000-0005-0000-0000-000032810000}"/>
    <cellStyle name="Procent 8 2 3" xfId="9496" xr:uid="{00000000-0005-0000-0000-000033810000}"/>
    <cellStyle name="Procent 8 2 3 2" xfId="9497" xr:uid="{00000000-0005-0000-0000-000034810000}"/>
    <cellStyle name="Procent 8 2 4" xfId="9498" xr:uid="{00000000-0005-0000-0000-000035810000}"/>
    <cellStyle name="Procent 8 2 5" xfId="29844" xr:uid="{00000000-0005-0000-0000-000036810000}"/>
    <cellStyle name="Procent 8 3" xfId="9499" xr:uid="{00000000-0005-0000-0000-000037810000}"/>
    <cellStyle name="Procent 8 3 2" xfId="9500" xr:uid="{00000000-0005-0000-0000-000038810000}"/>
    <cellStyle name="Procent 8 4" xfId="9501" xr:uid="{00000000-0005-0000-0000-000039810000}"/>
    <cellStyle name="Procent 8 4 2" xfId="9502" xr:uid="{00000000-0005-0000-0000-00003A810000}"/>
    <cellStyle name="Procent 8 5" xfId="9503" xr:uid="{00000000-0005-0000-0000-00003B810000}"/>
    <cellStyle name="Procent 8 6" xfId="29843" xr:uid="{00000000-0005-0000-0000-00003C810000}"/>
    <cellStyle name="Procent 9" xfId="9504" xr:uid="{00000000-0005-0000-0000-00003D810000}"/>
    <cellStyle name="Procent 9 2" xfId="9505" xr:uid="{00000000-0005-0000-0000-00003E810000}"/>
    <cellStyle name="Procent 9 2 2" xfId="9506" xr:uid="{00000000-0005-0000-0000-00003F810000}"/>
    <cellStyle name="Procent 9 2 3" xfId="29846" xr:uid="{00000000-0005-0000-0000-000040810000}"/>
    <cellStyle name="Procent 9 3" xfId="9507" xr:uid="{00000000-0005-0000-0000-000041810000}"/>
    <cellStyle name="Procent 9 3 2" xfId="9508" xr:uid="{00000000-0005-0000-0000-000042810000}"/>
    <cellStyle name="Procent 9 3 3" xfId="29847" xr:uid="{00000000-0005-0000-0000-000043810000}"/>
    <cellStyle name="Procent 9 4" xfId="9509" xr:uid="{00000000-0005-0000-0000-000044810000}"/>
    <cellStyle name="Procent 9 5" xfId="29845" xr:uid="{00000000-0005-0000-0000-000045810000}"/>
    <cellStyle name="Sammenkædet celle 2" xfId="29849" xr:uid="{00000000-0005-0000-0000-000046810000}"/>
    <cellStyle name="Sammenkædet celle 2 2" xfId="29850" xr:uid="{00000000-0005-0000-0000-000047810000}"/>
    <cellStyle name="Sammenkædet celle 3" xfId="29851" xr:uid="{00000000-0005-0000-0000-000048810000}"/>
    <cellStyle name="Sammenkædet celle 3 2" xfId="29852" xr:uid="{00000000-0005-0000-0000-000049810000}"/>
    <cellStyle name="Sammenkædet celle 4" xfId="29853" xr:uid="{00000000-0005-0000-0000-00004A810000}"/>
    <cellStyle name="Sammenkædet celle 5" xfId="29854" xr:uid="{00000000-0005-0000-0000-00004B810000}"/>
    <cellStyle name="Sammenkædet celle 5 2" xfId="32845" xr:uid="{00000000-0005-0000-0000-00004C810000}"/>
    <cellStyle name="Sammenkædet celle 6" xfId="29889" xr:uid="{00000000-0005-0000-0000-00004D810000}"/>
    <cellStyle name="Sammenkædet celle 7" xfId="29848" xr:uid="{00000000-0005-0000-0000-00004E810000}"/>
    <cellStyle name="SAPBEXaggData" xfId="12594" xr:uid="{00000000-0005-0000-0000-00004F810000}"/>
    <cellStyle name="SAPBEXaggDataEmph" xfId="12595" xr:uid="{00000000-0005-0000-0000-000050810000}"/>
    <cellStyle name="SAPBEXaggItem" xfId="12596" xr:uid="{00000000-0005-0000-0000-000051810000}"/>
    <cellStyle name="SAPBEXaggItemX" xfId="12597" xr:uid="{00000000-0005-0000-0000-000052810000}"/>
    <cellStyle name="SAPBEXaggItemX 2" xfId="33342" xr:uid="{00000000-0005-0000-0000-000053810000}"/>
    <cellStyle name="SAPBEXchaText" xfId="12598" xr:uid="{00000000-0005-0000-0000-000054810000}"/>
    <cellStyle name="SAPBEXexcBad" xfId="12599" xr:uid="{00000000-0005-0000-0000-000055810000}"/>
    <cellStyle name="SAPBEXexcBad7" xfId="12600" xr:uid="{00000000-0005-0000-0000-000056810000}"/>
    <cellStyle name="SAPBEXexcBad7 2" xfId="33343" xr:uid="{00000000-0005-0000-0000-000057810000}"/>
    <cellStyle name="SAPBEXexcBad8" xfId="12601" xr:uid="{00000000-0005-0000-0000-000058810000}"/>
    <cellStyle name="SAPBEXexcBad8 2" xfId="33344" xr:uid="{00000000-0005-0000-0000-000059810000}"/>
    <cellStyle name="SAPBEXexcBad9" xfId="12602" xr:uid="{00000000-0005-0000-0000-00005A810000}"/>
    <cellStyle name="SAPBEXexcBad9 2" xfId="33345" xr:uid="{00000000-0005-0000-0000-00005B810000}"/>
    <cellStyle name="SAPBEXexcCritical" xfId="12603" xr:uid="{00000000-0005-0000-0000-00005C810000}"/>
    <cellStyle name="SAPBEXexcCritical4" xfId="12604" xr:uid="{00000000-0005-0000-0000-00005D810000}"/>
    <cellStyle name="SAPBEXexcCritical4 2" xfId="33346" xr:uid="{00000000-0005-0000-0000-00005E810000}"/>
    <cellStyle name="SAPBEXexcCritical5" xfId="12605" xr:uid="{00000000-0005-0000-0000-00005F810000}"/>
    <cellStyle name="SAPBEXexcCritical5 2" xfId="33347" xr:uid="{00000000-0005-0000-0000-000060810000}"/>
    <cellStyle name="SAPBEXexcCritical6" xfId="12606" xr:uid="{00000000-0005-0000-0000-000061810000}"/>
    <cellStyle name="SAPBEXexcCritical6 2" xfId="33348" xr:uid="{00000000-0005-0000-0000-000062810000}"/>
    <cellStyle name="SAPBEXexcGood" xfId="12607" xr:uid="{00000000-0005-0000-0000-000063810000}"/>
    <cellStyle name="SAPBEXexcGood1" xfId="12608" xr:uid="{00000000-0005-0000-0000-000064810000}"/>
    <cellStyle name="SAPBEXexcGood1 2" xfId="33349" xr:uid="{00000000-0005-0000-0000-000065810000}"/>
    <cellStyle name="SAPBEXexcGood2" xfId="12609" xr:uid="{00000000-0005-0000-0000-000066810000}"/>
    <cellStyle name="SAPBEXexcGood2 2" xfId="33350" xr:uid="{00000000-0005-0000-0000-000067810000}"/>
    <cellStyle name="SAPBEXexcGood3" xfId="12610" xr:uid="{00000000-0005-0000-0000-000068810000}"/>
    <cellStyle name="SAPBEXexcGood3 2" xfId="33351" xr:uid="{00000000-0005-0000-0000-000069810000}"/>
    <cellStyle name="SAPBEXexcVeryBad" xfId="12611" xr:uid="{00000000-0005-0000-0000-00006A810000}"/>
    <cellStyle name="SAPBEXfilterDrill" xfId="12612" xr:uid="{00000000-0005-0000-0000-00006B810000}"/>
    <cellStyle name="SAPBEXfilterItem" xfId="12613" xr:uid="{00000000-0005-0000-0000-00006C810000}"/>
    <cellStyle name="SAPBEXfilterText" xfId="12614" xr:uid="{00000000-0005-0000-0000-00006D810000}"/>
    <cellStyle name="SAPBEXformats" xfId="12615" xr:uid="{00000000-0005-0000-0000-00006E810000}"/>
    <cellStyle name="SAPBEXheaderData" xfId="12616" xr:uid="{00000000-0005-0000-0000-00006F810000}"/>
    <cellStyle name="SAPBEXheaderItem" xfId="12617" xr:uid="{00000000-0005-0000-0000-000070810000}"/>
    <cellStyle name="SAPBEXheaderText" xfId="12618" xr:uid="{00000000-0005-0000-0000-000071810000}"/>
    <cellStyle name="SAPBEXHLevel0" xfId="12619" xr:uid="{00000000-0005-0000-0000-000072810000}"/>
    <cellStyle name="SAPBEXHLevel0 2" xfId="33352" xr:uid="{00000000-0005-0000-0000-000073810000}"/>
    <cellStyle name="SAPBEXHLevel0X" xfId="12620" xr:uid="{00000000-0005-0000-0000-000074810000}"/>
    <cellStyle name="SAPBEXHLevel0X 2" xfId="33353" xr:uid="{00000000-0005-0000-0000-000075810000}"/>
    <cellStyle name="SAPBEXHLevel1" xfId="12621" xr:uid="{00000000-0005-0000-0000-000076810000}"/>
    <cellStyle name="SAPBEXHLevel1 2" xfId="33354" xr:uid="{00000000-0005-0000-0000-000077810000}"/>
    <cellStyle name="SAPBEXHLevel1X" xfId="12622" xr:uid="{00000000-0005-0000-0000-000078810000}"/>
    <cellStyle name="SAPBEXHLevel1X 2" xfId="33355" xr:uid="{00000000-0005-0000-0000-000079810000}"/>
    <cellStyle name="SAPBEXHLevel2" xfId="12623" xr:uid="{00000000-0005-0000-0000-00007A810000}"/>
    <cellStyle name="SAPBEXHLevel2 2" xfId="33356" xr:uid="{00000000-0005-0000-0000-00007B810000}"/>
    <cellStyle name="SAPBEXHLevel2X" xfId="12624" xr:uid="{00000000-0005-0000-0000-00007C810000}"/>
    <cellStyle name="SAPBEXHLevel2X 2" xfId="33357" xr:uid="{00000000-0005-0000-0000-00007D810000}"/>
    <cellStyle name="SAPBEXHLevel3" xfId="12625" xr:uid="{00000000-0005-0000-0000-00007E810000}"/>
    <cellStyle name="SAPBEXHLevel3 2" xfId="33358" xr:uid="{00000000-0005-0000-0000-00007F810000}"/>
    <cellStyle name="SAPBEXHLevel3X" xfId="12626" xr:uid="{00000000-0005-0000-0000-000080810000}"/>
    <cellStyle name="SAPBEXHLevel3X 2" xfId="33359" xr:uid="{00000000-0005-0000-0000-000081810000}"/>
    <cellStyle name="SAPBEXinputData" xfId="12627" xr:uid="{00000000-0005-0000-0000-000082810000}"/>
    <cellStyle name="SAPBEXinputData 2" xfId="33360" xr:uid="{00000000-0005-0000-0000-000083810000}"/>
    <cellStyle name="SAPBEXresData" xfId="12628" xr:uid="{00000000-0005-0000-0000-000084810000}"/>
    <cellStyle name="SAPBEXresDataEmph" xfId="12629" xr:uid="{00000000-0005-0000-0000-000085810000}"/>
    <cellStyle name="SAPBEXresItem" xfId="12630" xr:uid="{00000000-0005-0000-0000-000086810000}"/>
    <cellStyle name="SAPBEXresItemX" xfId="12631" xr:uid="{00000000-0005-0000-0000-000087810000}"/>
    <cellStyle name="SAPBEXresItemX 2" xfId="33361" xr:uid="{00000000-0005-0000-0000-000088810000}"/>
    <cellStyle name="SAPBEXstdData" xfId="12632" xr:uid="{00000000-0005-0000-0000-000089810000}"/>
    <cellStyle name="SAPBEXstdDataEmph" xfId="12633" xr:uid="{00000000-0005-0000-0000-00008A810000}"/>
    <cellStyle name="SAPBEXstdItem" xfId="12634" xr:uid="{00000000-0005-0000-0000-00008B810000}"/>
    <cellStyle name="SAPBEXstdItemX" xfId="12635" xr:uid="{00000000-0005-0000-0000-00008C810000}"/>
    <cellStyle name="SAPBEXstdItemX 2" xfId="33362" xr:uid="{00000000-0005-0000-0000-00008D810000}"/>
    <cellStyle name="SAPBEXsubData" xfId="12636" xr:uid="{00000000-0005-0000-0000-00008E810000}"/>
    <cellStyle name="SAPBEXsubDataEmph" xfId="12637" xr:uid="{00000000-0005-0000-0000-00008F810000}"/>
    <cellStyle name="SAPBEXsubItem" xfId="12638" xr:uid="{00000000-0005-0000-0000-000090810000}"/>
    <cellStyle name="SAPBEXtitle" xfId="12639" xr:uid="{00000000-0005-0000-0000-000091810000}"/>
    <cellStyle name="SAPBEXundefined" xfId="12640" xr:uid="{00000000-0005-0000-0000-000092810000}"/>
    <cellStyle name="Shade" xfId="9653" xr:uid="{00000000-0005-0000-0000-000093810000}"/>
    <cellStyle name="Shade 2" xfId="15383" xr:uid="{00000000-0005-0000-0000-000094810000}"/>
    <cellStyle name="Standard_ENR_REF" xfId="29855" xr:uid="{00000000-0005-0000-0000-000095810000}"/>
    <cellStyle name="Style 134 2" xfId="9667" xr:uid="{00000000-0005-0000-0000-000096810000}"/>
    <cellStyle name="Style 134 2 2" xfId="15391" xr:uid="{00000000-0005-0000-0000-000097810000}"/>
    <cellStyle name="Style 140" xfId="9668" xr:uid="{00000000-0005-0000-0000-000098810000}"/>
    <cellStyle name="Style 140 2" xfId="15392" xr:uid="{00000000-0005-0000-0000-000099810000}"/>
    <cellStyle name="Style 142 2" xfId="9669" xr:uid="{00000000-0005-0000-0000-00009A810000}"/>
    <cellStyle name="Style 142 2 2" xfId="15393" xr:uid="{00000000-0005-0000-0000-00009B810000}"/>
    <cellStyle name="Style 155" xfId="9510" xr:uid="{00000000-0005-0000-0000-00009C810000}"/>
    <cellStyle name="Style 156" xfId="9511" xr:uid="{00000000-0005-0000-0000-00009D810000}"/>
    <cellStyle name="Style 157" xfId="9512" xr:uid="{00000000-0005-0000-0000-00009E810000}"/>
    <cellStyle name="Style 158" xfId="9513" xr:uid="{00000000-0005-0000-0000-00009F810000}"/>
    <cellStyle name="Style 159" xfId="9514" xr:uid="{00000000-0005-0000-0000-0000A0810000}"/>
    <cellStyle name="Style 161" xfId="9515" xr:uid="{00000000-0005-0000-0000-0000A1810000}"/>
    <cellStyle name="Style 162" xfId="9516" xr:uid="{00000000-0005-0000-0000-0000A2810000}"/>
    <cellStyle name="Style 163" xfId="9517" xr:uid="{00000000-0005-0000-0000-0000A3810000}"/>
    <cellStyle name="Style 223" xfId="9518" xr:uid="{00000000-0005-0000-0000-0000A4810000}"/>
    <cellStyle name="Style 224" xfId="9519" xr:uid="{00000000-0005-0000-0000-0000A5810000}"/>
    <cellStyle name="Style 225" xfId="9520" xr:uid="{00000000-0005-0000-0000-0000A6810000}"/>
    <cellStyle name="Style 226" xfId="9521" xr:uid="{00000000-0005-0000-0000-0000A7810000}"/>
    <cellStyle name="Style 227" xfId="9522" xr:uid="{00000000-0005-0000-0000-0000A8810000}"/>
    <cellStyle name="Style 229" xfId="9523" xr:uid="{00000000-0005-0000-0000-0000A9810000}"/>
    <cellStyle name="Style 230" xfId="9524" xr:uid="{00000000-0005-0000-0000-0000AA810000}"/>
    <cellStyle name="Style 231" xfId="9525" xr:uid="{00000000-0005-0000-0000-0000AB810000}"/>
    <cellStyle name="Style 257" xfId="9526" xr:uid="{00000000-0005-0000-0000-0000AC810000}"/>
    <cellStyle name="Style 258" xfId="9527" xr:uid="{00000000-0005-0000-0000-0000AD810000}"/>
    <cellStyle name="Style 259" xfId="9528" xr:uid="{00000000-0005-0000-0000-0000AE810000}"/>
    <cellStyle name="Style 260" xfId="9529" xr:uid="{00000000-0005-0000-0000-0000AF810000}"/>
    <cellStyle name="Style 261" xfId="9530" xr:uid="{00000000-0005-0000-0000-0000B0810000}"/>
    <cellStyle name="Style 263" xfId="9531" xr:uid="{00000000-0005-0000-0000-0000B1810000}"/>
    <cellStyle name="Style 264" xfId="9532" xr:uid="{00000000-0005-0000-0000-0000B2810000}"/>
    <cellStyle name="Style 265" xfId="9533" xr:uid="{00000000-0005-0000-0000-0000B3810000}"/>
    <cellStyle name="Style 461" xfId="9534" xr:uid="{00000000-0005-0000-0000-0000B4810000}"/>
    <cellStyle name="Style 467" xfId="9535" xr:uid="{00000000-0005-0000-0000-0000B5810000}"/>
    <cellStyle name="Style 468" xfId="9536" xr:uid="{00000000-0005-0000-0000-0000B6810000}"/>
    <cellStyle name="Style 469" xfId="9537" xr:uid="{00000000-0005-0000-0000-0000B7810000}"/>
    <cellStyle name="Style 478" xfId="9538" xr:uid="{00000000-0005-0000-0000-0000B8810000}"/>
    <cellStyle name="Style 479" xfId="9539" xr:uid="{00000000-0005-0000-0000-0000B9810000}"/>
    <cellStyle name="Style 480" xfId="9540" xr:uid="{00000000-0005-0000-0000-0000BA810000}"/>
    <cellStyle name="Style 481" xfId="9541" xr:uid="{00000000-0005-0000-0000-0000BB810000}"/>
    <cellStyle name="Style 482" xfId="9542" xr:uid="{00000000-0005-0000-0000-0000BC810000}"/>
    <cellStyle name="Style 484" xfId="9543" xr:uid="{00000000-0005-0000-0000-0000BD810000}"/>
    <cellStyle name="Style 485" xfId="9544" xr:uid="{00000000-0005-0000-0000-0000BE810000}"/>
    <cellStyle name="Style 486" xfId="9545" xr:uid="{00000000-0005-0000-0000-0000BF810000}"/>
    <cellStyle name="Style 495" xfId="9546" xr:uid="{00000000-0005-0000-0000-0000C0810000}"/>
    <cellStyle name="Style 496" xfId="9547" xr:uid="{00000000-0005-0000-0000-0000C1810000}"/>
    <cellStyle name="Style 497" xfId="9548" xr:uid="{00000000-0005-0000-0000-0000C2810000}"/>
    <cellStyle name="Style 498" xfId="9549" xr:uid="{00000000-0005-0000-0000-0000C3810000}"/>
    <cellStyle name="Style 499" xfId="9550" xr:uid="{00000000-0005-0000-0000-0000C4810000}"/>
    <cellStyle name="Style 501" xfId="9551" xr:uid="{00000000-0005-0000-0000-0000C5810000}"/>
    <cellStyle name="Style 502" xfId="9552" xr:uid="{00000000-0005-0000-0000-0000C6810000}"/>
    <cellStyle name="Style 503" xfId="9553" xr:uid="{00000000-0005-0000-0000-0000C7810000}"/>
    <cellStyle name="Style 580" xfId="9554" xr:uid="{00000000-0005-0000-0000-0000C8810000}"/>
    <cellStyle name="Style 581" xfId="9555" xr:uid="{00000000-0005-0000-0000-0000C9810000}"/>
    <cellStyle name="Style 582" xfId="9556" xr:uid="{00000000-0005-0000-0000-0000CA810000}"/>
    <cellStyle name="Style 583" xfId="9557" xr:uid="{00000000-0005-0000-0000-0000CB810000}"/>
    <cellStyle name="Style 584" xfId="9558" xr:uid="{00000000-0005-0000-0000-0000CC810000}"/>
    <cellStyle name="Style 586" xfId="9559" xr:uid="{00000000-0005-0000-0000-0000CD810000}"/>
    <cellStyle name="Style 587" xfId="9560" xr:uid="{00000000-0005-0000-0000-0000CE810000}"/>
    <cellStyle name="Style 588" xfId="9561" xr:uid="{00000000-0005-0000-0000-0000CF810000}"/>
    <cellStyle name="TableStyleLight1" xfId="2" xr:uid="{00000000-0005-0000-0000-0000D0810000}"/>
    <cellStyle name="Testo avviso" xfId="705" xr:uid="{00000000-0005-0000-0000-0000D1810000}"/>
    <cellStyle name="Testo avviso 2" xfId="9563" xr:uid="{00000000-0005-0000-0000-0000D2810000}"/>
    <cellStyle name="Testo avviso 3" xfId="9564" xr:uid="{00000000-0005-0000-0000-0000D3810000}"/>
    <cellStyle name="Testo avviso 4" xfId="9562" xr:uid="{00000000-0005-0000-0000-0000D4810000}"/>
    <cellStyle name="Testo descrittivo" xfId="706" xr:uid="{00000000-0005-0000-0000-0000D5810000}"/>
    <cellStyle name="Testo descrittivo 2" xfId="9566" xr:uid="{00000000-0005-0000-0000-0000D6810000}"/>
    <cellStyle name="Testo descrittivo 3" xfId="9567" xr:uid="{00000000-0005-0000-0000-0000D7810000}"/>
    <cellStyle name="Testo descrittivo 4" xfId="9565" xr:uid="{00000000-0005-0000-0000-0000D8810000}"/>
    <cellStyle name="Titel 2" xfId="9568" xr:uid="{00000000-0005-0000-0000-0000D9810000}"/>
    <cellStyle name="Titel 2 2" xfId="9569" xr:uid="{00000000-0005-0000-0000-0000DA810000}"/>
    <cellStyle name="Titel 2 3" xfId="9570" xr:uid="{00000000-0005-0000-0000-0000DB810000}"/>
    <cellStyle name="Titel 2 4" xfId="29857" xr:uid="{00000000-0005-0000-0000-0000DC810000}"/>
    <cellStyle name="Titel 3" xfId="29858" xr:uid="{00000000-0005-0000-0000-0000DD810000}"/>
    <cellStyle name="Titel 4" xfId="29859" xr:uid="{00000000-0005-0000-0000-0000DE810000}"/>
    <cellStyle name="Titel 5" xfId="29860" xr:uid="{00000000-0005-0000-0000-0000DF810000}"/>
    <cellStyle name="Titel 5 2" xfId="33055" xr:uid="{00000000-0005-0000-0000-0000E0810000}"/>
    <cellStyle name="Titel 6" xfId="29878" xr:uid="{00000000-0005-0000-0000-0000E1810000}"/>
    <cellStyle name="Titel 7" xfId="29856" xr:uid="{00000000-0005-0000-0000-0000E2810000}"/>
    <cellStyle name="Title 2" xfId="9571" xr:uid="{00000000-0005-0000-0000-0000E3810000}"/>
    <cellStyle name="Title 2 2" xfId="9572" xr:uid="{00000000-0005-0000-0000-0000E4810000}"/>
    <cellStyle name="Title 2 3" xfId="9573" xr:uid="{00000000-0005-0000-0000-0000E5810000}"/>
    <cellStyle name="Title 3" xfId="9670" xr:uid="{00000000-0005-0000-0000-0000E6810000}"/>
    <cellStyle name="Titolo" xfId="707" xr:uid="{00000000-0005-0000-0000-0000E7810000}"/>
    <cellStyle name="Titolo 1" xfId="708" xr:uid="{00000000-0005-0000-0000-0000E8810000}"/>
    <cellStyle name="Titolo 1 2" xfId="9576" xr:uid="{00000000-0005-0000-0000-0000E9810000}"/>
    <cellStyle name="Titolo 1 2 2" xfId="9577" xr:uid="{00000000-0005-0000-0000-0000EA810000}"/>
    <cellStyle name="Titolo 1 3" xfId="9578" xr:uid="{00000000-0005-0000-0000-0000EB810000}"/>
    <cellStyle name="Titolo 1 4" xfId="9575" xr:uid="{00000000-0005-0000-0000-0000EC810000}"/>
    <cellStyle name="Titolo 2" xfId="709" xr:uid="{00000000-0005-0000-0000-0000ED810000}"/>
    <cellStyle name="Titolo 2 2" xfId="9580" xr:uid="{00000000-0005-0000-0000-0000EE810000}"/>
    <cellStyle name="Titolo 2 2 2" xfId="9581" xr:uid="{00000000-0005-0000-0000-0000EF810000}"/>
    <cellStyle name="Titolo 2 3" xfId="9582" xr:uid="{00000000-0005-0000-0000-0000F0810000}"/>
    <cellStyle name="Titolo 2 4" xfId="9579" xr:uid="{00000000-0005-0000-0000-0000F1810000}"/>
    <cellStyle name="Titolo 3" xfId="710" xr:uid="{00000000-0005-0000-0000-0000F2810000}"/>
    <cellStyle name="Titolo 3 2" xfId="9584" xr:uid="{00000000-0005-0000-0000-0000F3810000}"/>
    <cellStyle name="Titolo 3 2 2" xfId="9585" xr:uid="{00000000-0005-0000-0000-0000F4810000}"/>
    <cellStyle name="Titolo 3 2 3" xfId="9586" xr:uid="{00000000-0005-0000-0000-0000F5810000}"/>
    <cellStyle name="Titolo 3 2 4" xfId="9587" xr:uid="{00000000-0005-0000-0000-0000F6810000}"/>
    <cellStyle name="Titolo 3 3" xfId="9588" xr:uid="{00000000-0005-0000-0000-0000F7810000}"/>
    <cellStyle name="Titolo 3 3 2" xfId="12641" xr:uid="{00000000-0005-0000-0000-0000F8810000}"/>
    <cellStyle name="Titolo 3 3 3" xfId="12642" xr:uid="{00000000-0005-0000-0000-0000F9810000}"/>
    <cellStyle name="Titolo 3 4" xfId="9589" xr:uid="{00000000-0005-0000-0000-0000FA810000}"/>
    <cellStyle name="Titolo 3 5" xfId="9583" xr:uid="{00000000-0005-0000-0000-0000FB810000}"/>
    <cellStyle name="Titolo 4" xfId="711" xr:uid="{00000000-0005-0000-0000-0000FC810000}"/>
    <cellStyle name="Titolo 4 2" xfId="9591" xr:uid="{00000000-0005-0000-0000-0000FD810000}"/>
    <cellStyle name="Titolo 4 3" xfId="9592" xr:uid="{00000000-0005-0000-0000-0000FE810000}"/>
    <cellStyle name="Titolo 4 4" xfId="9590" xr:uid="{00000000-0005-0000-0000-0000FF810000}"/>
    <cellStyle name="Titolo 5" xfId="9593" xr:uid="{00000000-0005-0000-0000-000000820000}"/>
    <cellStyle name="Titolo 6" xfId="9594" xr:uid="{00000000-0005-0000-0000-000001820000}"/>
    <cellStyle name="Titolo 7" xfId="9574" xr:uid="{00000000-0005-0000-0000-000002820000}"/>
    <cellStyle name="Total 2" xfId="9595" xr:uid="{00000000-0005-0000-0000-000003820000}"/>
    <cellStyle name="Total 2 2" xfId="9596" xr:uid="{00000000-0005-0000-0000-000004820000}"/>
    <cellStyle name="Total 2 2 2" xfId="9597" xr:uid="{00000000-0005-0000-0000-000005820000}"/>
    <cellStyle name="Total 2 2 2 2" xfId="31971" xr:uid="{00000000-0005-0000-0000-000006820000}"/>
    <cellStyle name="Total 2 2 3" xfId="29863" xr:uid="{00000000-0005-0000-0000-000007820000}"/>
    <cellStyle name="Total 2 3" xfId="9598" xr:uid="{00000000-0005-0000-0000-000008820000}"/>
    <cellStyle name="Total 2 4" xfId="9599" xr:uid="{00000000-0005-0000-0000-000009820000}"/>
    <cellStyle name="Total 2 4 2" xfId="12706" xr:uid="{00000000-0005-0000-0000-00000A820000}"/>
    <cellStyle name="Total 2 4 3" xfId="12707" xr:uid="{00000000-0005-0000-0000-00000B820000}"/>
    <cellStyle name="Total 2 5" xfId="9600" xr:uid="{00000000-0005-0000-0000-00000C820000}"/>
    <cellStyle name="Total 2 6" xfId="29862" xr:uid="{00000000-0005-0000-0000-00000D820000}"/>
    <cellStyle name="Total 3" xfId="9601" xr:uid="{00000000-0005-0000-0000-00000E820000}"/>
    <cellStyle name="Total 3 2" xfId="29864" xr:uid="{00000000-0005-0000-0000-00000F820000}"/>
    <cellStyle name="Total 4" xfId="9602" xr:uid="{00000000-0005-0000-0000-000010820000}"/>
    <cellStyle name="Total 4 2" xfId="29865" xr:uid="{00000000-0005-0000-0000-000011820000}"/>
    <cellStyle name="Total 5" xfId="29866" xr:uid="{00000000-0005-0000-0000-000012820000}"/>
    <cellStyle name="Total 5 2" xfId="33073" xr:uid="{00000000-0005-0000-0000-000013820000}"/>
    <cellStyle name="Total 6" xfId="29890" xr:uid="{00000000-0005-0000-0000-000014820000}"/>
    <cellStyle name="Total 7" xfId="29861" xr:uid="{00000000-0005-0000-0000-000015820000}"/>
    <cellStyle name="Totale" xfId="712" xr:uid="{00000000-0005-0000-0000-000016820000}"/>
    <cellStyle name="Totale 2" xfId="9604" xr:uid="{00000000-0005-0000-0000-000017820000}"/>
    <cellStyle name="Totale 2 2" xfId="9605" xr:uid="{00000000-0005-0000-0000-000018820000}"/>
    <cellStyle name="Totale 2 2 2" xfId="9606" xr:uid="{00000000-0005-0000-0000-000019820000}"/>
    <cellStyle name="Totale 2 3" xfId="9607" xr:uid="{00000000-0005-0000-0000-00001A820000}"/>
    <cellStyle name="Totale 2 3 2" xfId="12708" xr:uid="{00000000-0005-0000-0000-00001B820000}"/>
    <cellStyle name="Totale 2 3 3" xfId="12709" xr:uid="{00000000-0005-0000-0000-00001C820000}"/>
    <cellStyle name="Totale 2 4" xfId="9608" xr:uid="{00000000-0005-0000-0000-00001D820000}"/>
    <cellStyle name="Totale 2 5" xfId="9671" xr:uid="{00000000-0005-0000-0000-00001E820000}"/>
    <cellStyle name="Totale 3" xfId="9609" xr:uid="{00000000-0005-0000-0000-00001F820000}"/>
    <cellStyle name="Totale 3 2" xfId="9610" xr:uid="{00000000-0005-0000-0000-000020820000}"/>
    <cellStyle name="Totale 3 2 2" xfId="9611" xr:uid="{00000000-0005-0000-0000-000021820000}"/>
    <cellStyle name="Totale 3 3" xfId="9612" xr:uid="{00000000-0005-0000-0000-000022820000}"/>
    <cellStyle name="Totale 3 3 2" xfId="12710" xr:uid="{00000000-0005-0000-0000-000023820000}"/>
    <cellStyle name="Totale 3 3 3" xfId="12711" xr:uid="{00000000-0005-0000-0000-000024820000}"/>
    <cellStyle name="Totale 3 4" xfId="9613" xr:uid="{00000000-0005-0000-0000-000025820000}"/>
    <cellStyle name="Totale 4" xfId="9614" xr:uid="{00000000-0005-0000-0000-000026820000}"/>
    <cellStyle name="Totale 4 2" xfId="9615" xr:uid="{00000000-0005-0000-0000-000027820000}"/>
    <cellStyle name="Totale 4 3" xfId="9616" xr:uid="{00000000-0005-0000-0000-000028820000}"/>
    <cellStyle name="Totale 4 3 2" xfId="12712" xr:uid="{00000000-0005-0000-0000-000029820000}"/>
    <cellStyle name="Totale 4 3 3" xfId="12713" xr:uid="{00000000-0005-0000-0000-00002A820000}"/>
    <cellStyle name="Totale 4 4" xfId="9617" xr:uid="{00000000-0005-0000-0000-00002B820000}"/>
    <cellStyle name="Totale 5" xfId="9618" xr:uid="{00000000-0005-0000-0000-00002C820000}"/>
    <cellStyle name="Totale 5 2" xfId="9619" xr:uid="{00000000-0005-0000-0000-00002D820000}"/>
    <cellStyle name="Totale 5 3" xfId="9620" xr:uid="{00000000-0005-0000-0000-00002E820000}"/>
    <cellStyle name="Totale 5 3 2" xfId="12714" xr:uid="{00000000-0005-0000-0000-00002F820000}"/>
    <cellStyle name="Totale 5 3 3" xfId="12715" xr:uid="{00000000-0005-0000-0000-000030820000}"/>
    <cellStyle name="Totale 6" xfId="9621" xr:uid="{00000000-0005-0000-0000-000031820000}"/>
    <cellStyle name="Totale 6 2" xfId="9622" xr:uid="{00000000-0005-0000-0000-000032820000}"/>
    <cellStyle name="Totale 6 3" xfId="9623" xr:uid="{00000000-0005-0000-0000-000033820000}"/>
    <cellStyle name="Totale 6 3 2" xfId="12716" xr:uid="{00000000-0005-0000-0000-000034820000}"/>
    <cellStyle name="Totale 6 3 3" xfId="12717" xr:uid="{00000000-0005-0000-0000-000035820000}"/>
    <cellStyle name="Totale 7" xfId="9624" xr:uid="{00000000-0005-0000-0000-000036820000}"/>
    <cellStyle name="Totale 8" xfId="9625" xr:uid="{00000000-0005-0000-0000-000037820000}"/>
    <cellStyle name="Totale 8 2" xfId="12718" xr:uid="{00000000-0005-0000-0000-000038820000}"/>
    <cellStyle name="Totale 8 3" xfId="12719" xr:uid="{00000000-0005-0000-0000-000039820000}"/>
    <cellStyle name="Totale 9" xfId="9603" xr:uid="{00000000-0005-0000-0000-00003A820000}"/>
    <cellStyle name="Ugyldig 2" xfId="9626" xr:uid="{00000000-0005-0000-0000-00003B820000}"/>
    <cellStyle name="Ugyldig 2 2" xfId="29868" xr:uid="{00000000-0005-0000-0000-00003C820000}"/>
    <cellStyle name="Ugyldig 3" xfId="29869" xr:uid="{00000000-0005-0000-0000-00003D820000}"/>
    <cellStyle name="Ugyldig 4" xfId="29870" xr:uid="{00000000-0005-0000-0000-00003E820000}"/>
    <cellStyle name="Ugyldig 5" xfId="29871" xr:uid="{00000000-0005-0000-0000-00003F820000}"/>
    <cellStyle name="Ugyldig 5 2" xfId="32933" xr:uid="{00000000-0005-0000-0000-000040820000}"/>
    <cellStyle name="Ugyldig 6" xfId="29884" xr:uid="{00000000-0005-0000-0000-000041820000}"/>
    <cellStyle name="Ugyldig 7" xfId="29867" xr:uid="{00000000-0005-0000-0000-000042820000}"/>
    <cellStyle name="Uncertain" xfId="9627" xr:uid="{00000000-0005-0000-0000-000043820000}"/>
    <cellStyle name="Usikre tal" xfId="12643" xr:uid="{00000000-0005-0000-0000-000044820000}"/>
    <cellStyle name="Valore non valido" xfId="713" xr:uid="{00000000-0005-0000-0000-000045820000}"/>
    <cellStyle name="Valore non valido 2" xfId="9629" xr:uid="{00000000-0005-0000-0000-000046820000}"/>
    <cellStyle name="Valore non valido 3" xfId="9630" xr:uid="{00000000-0005-0000-0000-000047820000}"/>
    <cellStyle name="Valore non valido 4" xfId="9628" xr:uid="{00000000-0005-0000-0000-000048820000}"/>
    <cellStyle name="Valore valido" xfId="714" xr:uid="{00000000-0005-0000-0000-000049820000}"/>
    <cellStyle name="Valore valido 2" xfId="9632" xr:uid="{00000000-0005-0000-0000-00004A820000}"/>
    <cellStyle name="Valore valido 3" xfId="9633" xr:uid="{00000000-0005-0000-0000-00004B820000}"/>
    <cellStyle name="Valore valido 4" xfId="9631" xr:uid="{00000000-0005-0000-0000-00004C820000}"/>
    <cellStyle name="Valuta 2" xfId="29873" xr:uid="{00000000-0005-0000-0000-00004D820000}"/>
    <cellStyle name="Valuta 3" xfId="29874" xr:uid="{00000000-0005-0000-0000-00004E820000}"/>
    <cellStyle name="Valuta 4" xfId="29875" xr:uid="{00000000-0005-0000-0000-00004F820000}"/>
    <cellStyle name="Valuta 5" xfId="29876" xr:uid="{00000000-0005-0000-0000-000050820000}"/>
    <cellStyle name="Valuta 6" xfId="29872" xr:uid="{00000000-0005-0000-0000-000051820000}"/>
    <cellStyle name="Warning Text 2" xfId="9634" xr:uid="{00000000-0005-0000-0000-000052820000}"/>
    <cellStyle name="Warning Text 2 2" xfId="9635" xr:uid="{00000000-0005-0000-0000-000053820000}"/>
    <cellStyle name="Warning Text 2 3" xfId="9636" xr:uid="{00000000-0005-0000-0000-000054820000}"/>
    <cellStyle name="Warning Text 3" xfId="9637" xr:uid="{00000000-0005-0000-0000-000055820000}"/>
    <cellStyle name="Warning Text 4" xfId="9638" xr:uid="{00000000-0005-0000-0000-000056820000}"/>
    <cellStyle name="Warning Text 5" xfId="26535" xr:uid="{00000000-0005-0000-0000-000057820000}"/>
    <cellStyle name="X08_Total Oil" xfId="9639" xr:uid="{00000000-0005-0000-0000-000058820000}"/>
    <cellStyle name="X12_Total Figs 1 dec" xfId="9640" xr:uid="{00000000-0005-0000-0000-000059820000}"/>
    <cellStyle name="Years" xfId="9641" xr:uid="{00000000-0005-0000-0000-00005A820000}"/>
    <cellStyle name="Βασικό_Φύλλο1" xfId="29877" xr:uid="{00000000-0005-0000-0000-00005B820000}"/>
    <cellStyle name="Обычный_2++" xfId="9654" xr:uid="{00000000-0005-0000-0000-00005C8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17</xdr:row>
      <xdr:rowOff>85725</xdr:rowOff>
    </xdr:from>
    <xdr:to>
      <xdr:col>15</xdr:col>
      <xdr:colOff>408476</xdr:colOff>
      <xdr:row>50</xdr:row>
      <xdr:rowOff>151606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0487287F-DD7D-415A-9421-9DB1FA79D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109085"/>
          <a:ext cx="8895251" cy="61009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16</xdr:col>
      <xdr:colOff>246551</xdr:colOff>
      <xdr:row>85</xdr:row>
      <xdr:rowOff>94476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A0288E22-744A-4286-8251-2E7DC9AC9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607040"/>
          <a:ext cx="8895251" cy="59466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10</xdr:col>
      <xdr:colOff>53975</xdr:colOff>
      <xdr:row>116</xdr:row>
      <xdr:rowOff>119380</xdr:rowOff>
    </xdr:to>
    <xdr:pic>
      <xdr:nvPicPr>
        <xdr:cNvPr id="4" name="Bildobjekt 23">
          <a:extLst>
            <a:ext uri="{FF2B5EF4-FFF2-40B4-BE49-F238E27FC236}">
              <a16:creationId xmlns:a16="http://schemas.microsoft.com/office/drawing/2014/main" id="{B8780772-BBF3-4A01-BB68-4C24A6B97035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7556480"/>
          <a:ext cx="5045075" cy="4691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20857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30395E5B-91B3-4D6E-B05D-1E316734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59617" cy="605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ens.dk/ansvarsomraader/bioenergi/produktion-af-biogas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ec.europa.eu/eurostat/databrowser/view/NRG_BAL_S__custom_638826/default/table" TargetMode="External"/><Relationship Id="rId1" Type="http://schemas.openxmlformats.org/officeDocument/2006/relationships/hyperlink" Target="https://ec.europa.eu/eurostat/databrowser/product/page/NRG_BAL_S__custom_6388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5"/>
  <sheetViews>
    <sheetView topLeftCell="B1" workbookViewId="0">
      <selection activeCell="C30" sqref="C30"/>
    </sheetView>
  </sheetViews>
  <sheetFormatPr defaultRowHeight="14.4"/>
  <cols>
    <col min="1" max="1" width="11.5546875" customWidth="1"/>
    <col min="2" max="2" width="15.6640625" customWidth="1"/>
    <col min="3" max="3" width="13.88671875" customWidth="1"/>
    <col min="4" max="4" width="19.88671875" customWidth="1"/>
    <col min="5" max="5" width="60.33203125" customWidth="1"/>
  </cols>
  <sheetData>
    <row r="3" spans="1:5">
      <c r="A3" s="50" t="s">
        <v>185</v>
      </c>
      <c r="B3" s="50" t="s">
        <v>186</v>
      </c>
      <c r="C3" s="50" t="s">
        <v>187</v>
      </c>
      <c r="D3" s="50" t="s">
        <v>188</v>
      </c>
      <c r="E3" s="50" t="s">
        <v>189</v>
      </c>
    </row>
    <row r="4" spans="1:5" s="51" customFormat="1">
      <c r="A4" s="65" t="s">
        <v>237</v>
      </c>
      <c r="B4" s="51" t="s">
        <v>190</v>
      </c>
      <c r="C4" s="66" t="s">
        <v>238</v>
      </c>
      <c r="D4" s="51" t="str">
        <f>ADDRESS(ROW(DATA!B3),COLUMN(DATA!B3),4,1)</f>
        <v>B3</v>
      </c>
      <c r="E4" s="66" t="s">
        <v>239</v>
      </c>
    </row>
    <row r="5" spans="1:5" s="51" customFormat="1">
      <c r="A5" s="52">
        <v>43437</v>
      </c>
      <c r="B5" s="51" t="s">
        <v>190</v>
      </c>
      <c r="C5" s="51" t="s">
        <v>191</v>
      </c>
      <c r="D5" s="51" t="str">
        <f>ADDRESS(ROW(DATA!B4),COLUMN(DATA!B4),4,1)</f>
        <v>B4</v>
      </c>
      <c r="E5" s="51" t="s">
        <v>192</v>
      </c>
    </row>
  </sheetData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"/>
  <sheetViews>
    <sheetView workbookViewId="0">
      <selection activeCell="E13" sqref="E13"/>
    </sheetView>
  </sheetViews>
  <sheetFormatPr defaultRowHeight="14.4"/>
  <sheetData>
    <row r="4" spans="2:2">
      <c r="B4" t="s">
        <v>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2C18-6400-47EA-B287-B6DF3BE42909}">
  <dimension ref="B2:M38"/>
  <sheetViews>
    <sheetView workbookViewId="0">
      <selection activeCell="C32" sqref="C32"/>
    </sheetView>
  </sheetViews>
  <sheetFormatPr defaultColWidth="12.5546875" defaultRowHeight="15.6"/>
  <cols>
    <col min="1" max="1" width="12.5546875" style="59"/>
    <col min="2" max="3" width="25.5546875" style="59" customWidth="1"/>
    <col min="4" max="7" width="12.5546875" style="59"/>
    <col min="8" max="8" width="14" style="59" bestFit="1" customWidth="1"/>
    <col min="9" max="9" width="16.21875" style="59" bestFit="1" customWidth="1"/>
    <col min="10" max="16384" width="12.5546875" style="59"/>
  </cols>
  <sheetData>
    <row r="2" spans="2:13">
      <c r="B2" s="64" t="s">
        <v>24</v>
      </c>
      <c r="C2" s="64"/>
    </row>
    <row r="3" spans="2:13">
      <c r="F3" s="59" t="s">
        <v>37</v>
      </c>
    </row>
    <row r="5" spans="2:13">
      <c r="F5" s="64" t="s">
        <v>25</v>
      </c>
    </row>
    <row r="6" spans="2:13">
      <c r="B6" s="63" t="s">
        <v>26</v>
      </c>
      <c r="C6" s="63" t="s">
        <v>77</v>
      </c>
      <c r="D6" s="63" t="s">
        <v>23</v>
      </c>
      <c r="E6" s="63" t="s">
        <v>1</v>
      </c>
      <c r="F6" s="63" t="s">
        <v>0</v>
      </c>
      <c r="G6" s="63" t="s">
        <v>783</v>
      </c>
      <c r="H6" s="63" t="s">
        <v>29</v>
      </c>
      <c r="I6" s="63" t="s">
        <v>194</v>
      </c>
    </row>
    <row r="7" spans="2:13">
      <c r="B7" s="62" t="s">
        <v>27</v>
      </c>
      <c r="C7" s="62"/>
      <c r="D7" s="62"/>
      <c r="E7" s="62"/>
      <c r="F7" s="62"/>
      <c r="G7" s="62"/>
      <c r="H7" s="62"/>
      <c r="I7" s="62"/>
    </row>
    <row r="8" spans="2:13">
      <c r="B8" s="62" t="s">
        <v>28</v>
      </c>
      <c r="C8" s="62"/>
      <c r="D8" s="62"/>
      <c r="E8" s="62"/>
      <c r="F8" s="62"/>
      <c r="G8" s="62"/>
      <c r="H8" s="62" t="s">
        <v>2</v>
      </c>
      <c r="I8" s="62"/>
    </row>
    <row r="9" spans="2:13">
      <c r="B9" s="59" t="str">
        <f>"AU_DK_"&amp;"ELCDSL"&amp;"_HIS"</f>
        <v>AU_DK_ELCDSL_HIS</v>
      </c>
      <c r="D9" s="59" t="s">
        <v>227</v>
      </c>
      <c r="E9" s="59" t="s">
        <v>226</v>
      </c>
      <c r="F9" s="59">
        <v>2012</v>
      </c>
      <c r="G9" s="59">
        <v>1</v>
      </c>
      <c r="H9" s="61">
        <f>ROUND(M9,2)</f>
        <v>2.65</v>
      </c>
      <c r="I9" s="59">
        <v>14</v>
      </c>
      <c r="L9" s="59" t="s">
        <v>715</v>
      </c>
      <c r="M9" s="61">
        <f t="array" ref="M9">INDEX('Scen BF2019'!$E$4:$M$85,MATCH('DK-ELC'!$L$9,'Scen BF2019'!$B$4:$B$85,0),MATCH(F9,'Scen BF2019'!$E$3:$M$3,0))</f>
        <v>2.6545199999999998</v>
      </c>
    </row>
    <row r="10" spans="2:13">
      <c r="F10" s="59">
        <v>2015</v>
      </c>
      <c r="H10" s="61">
        <f t="shared" ref="H10:H38" si="0">ROUND(M10,2)</f>
        <v>1.72</v>
      </c>
      <c r="M10" s="61">
        <f t="array" ref="M10">INDEX('Scen BF2019'!$E$4:$M$85,MATCH('DK-ELC'!$L$9,'Scen BF2019'!$B$4:$B$85,0),MATCH(F10,'Scen BF2019'!$E$3:$M$3,0))</f>
        <v>1.7225899999999996</v>
      </c>
    </row>
    <row r="11" spans="2:13">
      <c r="F11" s="59">
        <v>2016</v>
      </c>
      <c r="H11" s="61">
        <f t="shared" si="0"/>
        <v>1.69</v>
      </c>
      <c r="M11" s="61">
        <f t="array" ref="M11">INDEX('Scen BF2019'!$E$4:$M$85,MATCH('DK-ELC'!$L$9,'Scen BF2019'!$B$4:$B$85,0),MATCH(F11,'Scen BF2019'!$E$3:$M$3,0))</f>
        <v>1.6939200000000003</v>
      </c>
    </row>
    <row r="12" spans="2:13">
      <c r="F12" s="59">
        <v>2017</v>
      </c>
      <c r="H12" s="61">
        <f t="shared" si="0"/>
        <v>1.41</v>
      </c>
      <c r="M12" s="61">
        <f t="array" ref="M12">INDEX('Scen BF2019'!$E$4:$M$85,MATCH('DK-ELC'!$L$9,'Scen BF2019'!$B$4:$B$85,0),MATCH(F12,'Scen BF2019'!$E$3:$M$3,0))</f>
        <v>1.4125099999999999</v>
      </c>
    </row>
    <row r="13" spans="2:13">
      <c r="F13" s="59">
        <v>2018</v>
      </c>
      <c r="H13" s="61">
        <f t="shared" si="0"/>
        <v>1.32</v>
      </c>
      <c r="M13" s="61">
        <f t="array" ref="M13">INDEX('Scen BF2019'!$E$4:$M$85,MATCH('DK-ELC'!$L$9,'Scen BF2019'!$B$4:$B$85,0),MATCH(F13,'Scen BF2019'!$E$3:$M$3,0))</f>
        <v>1.3179400000000001</v>
      </c>
    </row>
    <row r="14" spans="2:13">
      <c r="F14" s="59">
        <v>2020</v>
      </c>
      <c r="H14" s="61">
        <f t="shared" si="0"/>
        <v>1.32</v>
      </c>
      <c r="M14" s="61">
        <f>M13</f>
        <v>1.3179400000000001</v>
      </c>
    </row>
    <row r="15" spans="2:13">
      <c r="B15" s="59" t="str">
        <f>"AU_DK_"&amp;E15&amp;"_HIS"</f>
        <v>AU_DK_ELCNGA_HIS</v>
      </c>
      <c r="C15" s="59" t="s">
        <v>20</v>
      </c>
      <c r="D15" s="59" t="s">
        <v>832</v>
      </c>
      <c r="E15" s="59" t="s">
        <v>20</v>
      </c>
      <c r="F15" s="59">
        <v>2012</v>
      </c>
      <c r="G15" s="59">
        <v>1</v>
      </c>
      <c r="H15" s="61">
        <f t="shared" si="0"/>
        <v>57.11</v>
      </c>
      <c r="I15" s="59">
        <v>14</v>
      </c>
      <c r="M15" s="61">
        <f>INDEX('Scen BF2019'!$E$4:$M$85,MATCH('DK-ELC'!$E$15,'Scen BF2019'!$B$4:$B$85,0),MATCH(F15,'Scen BF2019'!$E$3:$M$3,0))</f>
        <v>57.105649999999997</v>
      </c>
    </row>
    <row r="16" spans="2:13">
      <c r="F16" s="59">
        <v>2015</v>
      </c>
      <c r="H16" s="61">
        <f t="shared" si="0"/>
        <v>36.619999999999997</v>
      </c>
      <c r="M16" s="61">
        <f>INDEX('Scen BF2019'!$E$4:$M$85,MATCH('DK-ELC'!$E$15,'Scen BF2019'!$B$4:$B$85,0),MATCH(F16,'Scen BF2019'!$E$3:$M$3,0))</f>
        <v>36.623080000000009</v>
      </c>
    </row>
    <row r="17" spans="2:13">
      <c r="F17" s="59">
        <v>2016</v>
      </c>
      <c r="H17" s="61">
        <f t="shared" si="0"/>
        <v>39.49</v>
      </c>
      <c r="M17" s="61">
        <f>INDEX('Scen BF2019'!$E$4:$M$85,MATCH('DK-ELC'!$E$15,'Scen BF2019'!$B$4:$B$85,0),MATCH(F17,'Scen BF2019'!$E$3:$M$3,0))</f>
        <v>39.490210000000005</v>
      </c>
    </row>
    <row r="18" spans="2:13">
      <c r="F18" s="59">
        <v>2017</v>
      </c>
      <c r="H18" s="61">
        <f t="shared" si="0"/>
        <v>33.32</v>
      </c>
      <c r="M18" s="61">
        <f>INDEX('Scen BF2019'!$E$4:$M$85,MATCH('DK-ELC'!$E$15,'Scen BF2019'!$B$4:$B$85,0),MATCH(F18,'Scen BF2019'!$E$3:$M$3,0))</f>
        <v>33.321280000000002</v>
      </c>
    </row>
    <row r="19" spans="2:13">
      <c r="F19" s="59">
        <v>2018</v>
      </c>
      <c r="H19" s="61">
        <f t="shared" si="0"/>
        <v>30</v>
      </c>
      <c r="M19" s="217">
        <v>30</v>
      </c>
    </row>
    <row r="20" spans="2:13">
      <c r="F20" s="59">
        <v>2020</v>
      </c>
      <c r="H20" s="61">
        <f t="shared" si="0"/>
        <v>28</v>
      </c>
      <c r="M20" s="217">
        <v>28</v>
      </c>
    </row>
    <row r="21" spans="2:13">
      <c r="B21" s="59" t="str">
        <f>"AU_DK_"&amp;E21&amp;"_HIS"</f>
        <v>AU_DK_ELCCOA_HIS</v>
      </c>
      <c r="D21" s="59" t="str">
        <f>"*FT-"&amp;E21</f>
        <v>*FT-ELCCOA</v>
      </c>
      <c r="E21" s="59" t="s">
        <v>21</v>
      </c>
      <c r="F21" s="59">
        <v>2012</v>
      </c>
      <c r="G21" s="59">
        <v>1</v>
      </c>
      <c r="H21" s="61">
        <f t="shared" si="0"/>
        <v>101.93</v>
      </c>
      <c r="I21" s="59">
        <v>14</v>
      </c>
      <c r="M21" s="61">
        <f>INDEX('Scen BF2019'!$E$4:$M$85,MATCH('DK-ELC'!$E$21,'Scen BF2019'!$B$4:$B$85,0),MATCH(F21,'Scen BF2019'!$E$3:$M$3,0))</f>
        <v>101.92535999999998</v>
      </c>
    </row>
    <row r="22" spans="2:13">
      <c r="F22" s="59">
        <v>2015</v>
      </c>
      <c r="H22" s="61">
        <f t="shared" si="0"/>
        <v>71.53</v>
      </c>
      <c r="M22" s="61">
        <f>INDEX('Scen BF2019'!$E$4:$M$85,MATCH('DK-ELC'!$E$21,'Scen BF2019'!$B$4:$B$85,0),MATCH(F22,'Scen BF2019'!$E$3:$M$3,0))</f>
        <v>71.526789999999991</v>
      </c>
    </row>
    <row r="23" spans="2:13">
      <c r="F23" s="59">
        <v>2016</v>
      </c>
      <c r="H23" s="61">
        <f t="shared" si="0"/>
        <v>83.38</v>
      </c>
      <c r="M23" s="61">
        <f>INDEX('Scen BF2019'!$E$4:$M$85,MATCH('DK-ELC'!$E$21,'Scen BF2019'!$B$4:$B$85,0),MATCH(F23,'Scen BF2019'!$E$3:$M$3,0))</f>
        <v>83.375690000000006</v>
      </c>
    </row>
    <row r="24" spans="2:13">
      <c r="F24" s="59">
        <v>2017</v>
      </c>
      <c r="H24" s="61">
        <f t="shared" si="0"/>
        <v>60.66</v>
      </c>
      <c r="M24" s="61">
        <f>INDEX('Scen BF2019'!$E$4:$M$85,MATCH('DK-ELC'!$E$21,'Scen BF2019'!$B$4:$B$85,0),MATCH(F24,'Scen BF2019'!$E$3:$M$3,0))</f>
        <v>60.662669999999999</v>
      </c>
    </row>
    <row r="25" spans="2:13">
      <c r="F25" s="59">
        <v>2018</v>
      </c>
      <c r="H25" s="61">
        <f t="shared" si="0"/>
        <v>61.99</v>
      </c>
      <c r="M25" s="61">
        <f>INDEX('Scen BF2019'!$E$4:$M$85,MATCH('DK-ELC'!$E$21,'Scen BF2019'!$B$4:$B$85,0),MATCH(F25,'Scen BF2019'!$E$3:$M$3,0))</f>
        <v>61.989910000000002</v>
      </c>
    </row>
    <row r="26" spans="2:13">
      <c r="F26" s="59">
        <v>2020</v>
      </c>
      <c r="H26" s="61">
        <f t="shared" si="0"/>
        <v>61.99</v>
      </c>
      <c r="M26" s="61">
        <f>M25</f>
        <v>61.989910000000002</v>
      </c>
    </row>
    <row r="27" spans="2:13">
      <c r="B27" s="59" t="str">
        <f>"AU_DK_"&amp;E27&amp;"_HIS"</f>
        <v>AU_DK_ELCWPE_HIS</v>
      </c>
      <c r="D27" s="59" t="str">
        <f>"*FT-"&amp;E27</f>
        <v>*FT-ELCWPE</v>
      </c>
      <c r="E27" s="59" t="s">
        <v>33</v>
      </c>
      <c r="F27" s="59">
        <v>2015</v>
      </c>
      <c r="G27" s="59">
        <v>1</v>
      </c>
      <c r="H27" s="61">
        <f t="shared" si="0"/>
        <v>21.51</v>
      </c>
      <c r="I27" s="59">
        <v>14</v>
      </c>
      <c r="M27" s="61">
        <f>INDEX('Scen BF2019'!$E$4:$M$85,MATCH('DK-ELC'!$E$27,'Scen BF2019'!$B$4:$B$85,0),MATCH(F27,'Scen BF2019'!$E$3:$M$3,0))</f>
        <v>21.511279999999996</v>
      </c>
    </row>
    <row r="28" spans="2:13">
      <c r="F28" s="59">
        <v>2016</v>
      </c>
      <c r="H28" s="61">
        <f t="shared" si="0"/>
        <v>27.24</v>
      </c>
      <c r="M28" s="61">
        <f>INDEX('Scen BF2019'!$E$4:$M$85,MATCH('DK-ELC'!$E$27,'Scen BF2019'!$B$4:$B$85,0),MATCH(F28,'Scen BF2019'!$E$3:$M$3,0))</f>
        <v>27.238720000000001</v>
      </c>
    </row>
    <row r="29" spans="2:13">
      <c r="F29" s="59">
        <v>2017</v>
      </c>
      <c r="H29" s="61">
        <f t="shared" si="0"/>
        <v>39.85</v>
      </c>
      <c r="M29" s="61">
        <f>INDEX('Scen BF2019'!$E$4:$M$85,MATCH('DK-ELC'!$E$27,'Scen BF2019'!$B$4:$B$85,0),MATCH(F29,'Scen BF2019'!$E$3:$M$3,0))</f>
        <v>39.851790000000001</v>
      </c>
    </row>
    <row r="30" spans="2:13">
      <c r="F30" s="59">
        <v>2018</v>
      </c>
      <c r="H30" s="61">
        <f t="shared" si="0"/>
        <v>36.61</v>
      </c>
      <c r="M30" s="61">
        <f>INDEX('Scen BF2019'!$E$4:$M$85,MATCH('DK-ELC'!$E$27,'Scen BF2019'!$B$4:$B$85,0),MATCH(F30,'Scen BF2019'!$E$3:$M$3,0))</f>
        <v>36.611039999999996</v>
      </c>
    </row>
    <row r="31" spans="2:13">
      <c r="F31" s="59">
        <v>2020</v>
      </c>
      <c r="H31" s="61">
        <f t="shared" si="0"/>
        <v>36.61</v>
      </c>
      <c r="M31" s="61">
        <f>M30</f>
        <v>36.611039999999996</v>
      </c>
    </row>
    <row r="32" spans="2:13">
      <c r="F32" s="59">
        <v>2025</v>
      </c>
      <c r="H32" s="61">
        <f t="shared" si="0"/>
        <v>24.41</v>
      </c>
      <c r="K32" s="59" t="s">
        <v>782</v>
      </c>
      <c r="M32" s="61">
        <f>M31*2/3</f>
        <v>24.407359999999997</v>
      </c>
    </row>
    <row r="33" spans="2:13">
      <c r="B33" s="59" t="str">
        <f>"AU_DK_"&amp;E33&amp;"_HIS"</f>
        <v>AU_DK_ELCWCH_HIS</v>
      </c>
      <c r="D33" s="59" t="str">
        <f>"*FT-"&amp;E33</f>
        <v>*FT-ELCWCH</v>
      </c>
      <c r="E33" s="59" t="s">
        <v>34</v>
      </c>
      <c r="F33" s="59">
        <v>2015</v>
      </c>
      <c r="G33" s="59">
        <v>1</v>
      </c>
      <c r="H33" s="61">
        <f t="shared" si="0"/>
        <v>22.53</v>
      </c>
      <c r="I33" s="59">
        <v>14</v>
      </c>
      <c r="M33" s="61">
        <f>INDEX('Scen BF2019'!$E$4:$M$85,MATCH('DK-ELC'!$E$33,'Scen BF2019'!$B$4:$B$85,0),MATCH(F33,'Scen BF2019'!$E$3:$M$3,0))</f>
        <v>22.529580000000003</v>
      </c>
    </row>
    <row r="34" spans="2:13">
      <c r="F34" s="59">
        <v>2016</v>
      </c>
      <c r="H34" s="61">
        <f t="shared" si="0"/>
        <v>24.26</v>
      </c>
      <c r="M34" s="61">
        <f>INDEX('Scen BF2019'!$E$4:$M$85,MATCH('DK-ELC'!$E$33,'Scen BF2019'!$B$4:$B$85,0),MATCH(F34,'Scen BF2019'!$E$3:$M$3,0))</f>
        <v>24.258709999999997</v>
      </c>
    </row>
    <row r="35" spans="2:13">
      <c r="F35" s="59">
        <v>2017</v>
      </c>
      <c r="H35" s="61">
        <f t="shared" si="0"/>
        <v>26.21</v>
      </c>
      <c r="M35" s="61">
        <f>INDEX('Scen BF2019'!$E$4:$M$85,MATCH('DK-ELC'!$E$33,'Scen BF2019'!$B$4:$B$85,0),MATCH(F35,'Scen BF2019'!$E$3:$M$3,0))</f>
        <v>26.209529999999997</v>
      </c>
    </row>
    <row r="36" spans="2:13">
      <c r="F36" s="59">
        <v>2018</v>
      </c>
      <c r="H36" s="61">
        <f t="shared" si="0"/>
        <v>30.89</v>
      </c>
      <c r="M36" s="61">
        <f>INDEX('Scen BF2019'!$E$4:$M$85,MATCH('DK-ELC'!$E$33,'Scen BF2019'!$B$4:$B$85,0),MATCH(F36,'Scen BF2019'!$E$3:$M$3,0))</f>
        <v>30.88613999999999</v>
      </c>
    </row>
    <row r="37" spans="2:13">
      <c r="F37" s="59">
        <v>2020</v>
      </c>
      <c r="H37" s="61">
        <f t="shared" si="0"/>
        <v>30.89</v>
      </c>
      <c r="M37" s="61">
        <f>M36</f>
        <v>30.88613999999999</v>
      </c>
    </row>
    <row r="38" spans="2:13">
      <c r="F38" s="59">
        <v>2025</v>
      </c>
      <c r="H38" s="61">
        <f t="shared" si="0"/>
        <v>20.59</v>
      </c>
      <c r="K38" s="59" t="s">
        <v>782</v>
      </c>
      <c r="M38" s="61">
        <f>M37*2/3</f>
        <v>20.590759999999992</v>
      </c>
    </row>
  </sheetData>
  <phoneticPr fontId="12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60B5-246C-4D79-9993-D585AB51DA74}">
  <dimension ref="B2:H37"/>
  <sheetViews>
    <sheetView workbookViewId="0">
      <selection activeCell="E24" sqref="E24"/>
    </sheetView>
  </sheetViews>
  <sheetFormatPr defaultColWidth="12.5546875" defaultRowHeight="15.6"/>
  <cols>
    <col min="1" max="1" width="12.5546875" style="59"/>
    <col min="2" max="2" width="19.109375" style="59" customWidth="1"/>
    <col min="3" max="3" width="23.109375" style="59" bestFit="1" customWidth="1"/>
    <col min="4" max="4" width="15.109375" style="59" bestFit="1" customWidth="1"/>
    <col min="5" max="16384" width="12.5546875" style="59"/>
  </cols>
  <sheetData>
    <row r="2" spans="2:8">
      <c r="B2" s="64" t="s">
        <v>798</v>
      </c>
    </row>
    <row r="3" spans="2:8">
      <c r="E3" s="59" t="s">
        <v>37</v>
      </c>
    </row>
    <row r="5" spans="2:8">
      <c r="E5" s="64" t="s">
        <v>25</v>
      </c>
    </row>
    <row r="6" spans="2:8">
      <c r="B6" s="63" t="s">
        <v>26</v>
      </c>
      <c r="C6" s="63" t="s">
        <v>23</v>
      </c>
      <c r="D6" s="63" t="s">
        <v>1</v>
      </c>
      <c r="E6" s="63" t="s">
        <v>0</v>
      </c>
      <c r="F6" s="63" t="s">
        <v>783</v>
      </c>
      <c r="G6" s="63" t="s">
        <v>29</v>
      </c>
      <c r="H6" s="63" t="s">
        <v>194</v>
      </c>
    </row>
    <row r="7" spans="2:8">
      <c r="B7" s="62" t="s">
        <v>27</v>
      </c>
      <c r="C7" s="62"/>
      <c r="D7" s="62"/>
      <c r="E7" s="62"/>
      <c r="F7" s="62"/>
      <c r="G7" s="62"/>
      <c r="H7" s="62"/>
    </row>
    <row r="8" spans="2:8">
      <c r="B8" s="62" t="s">
        <v>28</v>
      </c>
      <c r="C8" s="62"/>
      <c r="D8" s="62"/>
      <c r="E8" s="62"/>
      <c r="F8" s="62"/>
      <c r="G8" s="62" t="s">
        <v>2</v>
      </c>
      <c r="H8" s="62"/>
    </row>
    <row r="9" spans="2:8">
      <c r="B9" s="59" t="str">
        <f>"AU_NO_"&amp;"ELCHET"&amp;"_HIS"</f>
        <v>AU_NO_ELCHET_HIS</v>
      </c>
      <c r="C9" s="59" t="s">
        <v>1016</v>
      </c>
      <c r="D9" s="59" t="s">
        <v>85</v>
      </c>
      <c r="E9" s="59">
        <v>2010</v>
      </c>
      <c r="F9" s="59">
        <v>1</v>
      </c>
      <c r="G9" s="61">
        <f>'Sheet 5'!C70/1000/0.8</f>
        <v>20.420079999999999</v>
      </c>
      <c r="H9" s="59">
        <v>14</v>
      </c>
    </row>
    <row r="10" spans="2:8">
      <c r="C10" s="59" t="s">
        <v>1016</v>
      </c>
      <c r="D10" s="59" t="s">
        <v>87</v>
      </c>
      <c r="F10" s="59">
        <v>1</v>
      </c>
      <c r="G10" s="61"/>
    </row>
    <row r="11" spans="2:8">
      <c r="C11" s="59" t="s">
        <v>1016</v>
      </c>
      <c r="D11" s="59" t="s">
        <v>85</v>
      </c>
      <c r="E11" s="59">
        <v>2015</v>
      </c>
      <c r="F11" s="59">
        <v>1</v>
      </c>
      <c r="G11" s="61">
        <f>'Sheet 5'!G70/1000/0.8</f>
        <v>22.429999999999996</v>
      </c>
      <c r="H11" s="59">
        <v>14</v>
      </c>
    </row>
    <row r="12" spans="2:8">
      <c r="C12" s="59" t="s">
        <v>1016</v>
      </c>
      <c r="D12" s="59" t="s">
        <v>87</v>
      </c>
      <c r="F12" s="59">
        <v>1</v>
      </c>
      <c r="G12" s="61"/>
    </row>
    <row r="13" spans="2:8">
      <c r="C13" s="59" t="s">
        <v>1016</v>
      </c>
      <c r="D13" s="59" t="s">
        <v>85</v>
      </c>
      <c r="E13" s="59">
        <v>2019</v>
      </c>
      <c r="F13" s="59">
        <v>1</v>
      </c>
      <c r="G13" s="61">
        <v>23</v>
      </c>
      <c r="H13" s="59">
        <v>14</v>
      </c>
    </row>
    <row r="14" spans="2:8">
      <c r="C14" s="59" t="s">
        <v>1016</v>
      </c>
      <c r="D14" s="59" t="s">
        <v>87</v>
      </c>
      <c r="F14" s="59">
        <v>1</v>
      </c>
      <c r="G14" s="61"/>
    </row>
    <row r="15" spans="2:8">
      <c r="B15" s="59" t="str">
        <f>"AU_NO_"&amp;"ELCNGA"&amp;"_HIS"</f>
        <v>AU_NO_ELCNGA_HIS</v>
      </c>
      <c r="C15" s="59" t="s">
        <v>1031</v>
      </c>
      <c r="D15" s="59" t="s">
        <v>20</v>
      </c>
      <c r="E15" s="59">
        <v>2010</v>
      </c>
      <c r="F15" s="59">
        <v>1</v>
      </c>
      <c r="G15" s="61">
        <v>2</v>
      </c>
      <c r="H15" s="59">
        <v>14</v>
      </c>
    </row>
    <row r="16" spans="2:8">
      <c r="C16" s="59" t="s">
        <v>1031</v>
      </c>
      <c r="D16" s="59" t="s">
        <v>20</v>
      </c>
      <c r="E16" s="59">
        <v>2015</v>
      </c>
      <c r="F16" s="59">
        <v>1</v>
      </c>
      <c r="G16" s="61">
        <v>2</v>
      </c>
    </row>
    <row r="17" spans="2:8">
      <c r="C17" s="59" t="s">
        <v>1031</v>
      </c>
      <c r="D17" s="59" t="s">
        <v>20</v>
      </c>
      <c r="E17" s="59">
        <v>2020</v>
      </c>
      <c r="F17" s="59">
        <v>1</v>
      </c>
      <c r="G17" s="61">
        <v>2</v>
      </c>
    </row>
    <row r="18" spans="2:8">
      <c r="C18" s="59" t="s">
        <v>1031</v>
      </c>
      <c r="D18" s="59" t="s">
        <v>20</v>
      </c>
      <c r="E18" s="59">
        <v>2025</v>
      </c>
      <c r="F18" s="59">
        <f>F17</f>
        <v>1</v>
      </c>
      <c r="G18" s="61">
        <v>1</v>
      </c>
    </row>
    <row r="19" spans="2:8">
      <c r="B19" s="59" t="str">
        <f>"AU_NO_"&amp;"ELCHFO"&amp;"_HIS"</f>
        <v>AU_NO_ELCHFO_HIS</v>
      </c>
      <c r="C19" s="59" t="s">
        <v>1029</v>
      </c>
      <c r="D19" s="59" t="s">
        <v>1030</v>
      </c>
      <c r="E19" s="59">
        <v>2015</v>
      </c>
      <c r="F19" s="59">
        <v>1</v>
      </c>
      <c r="G19" s="61">
        <v>6</v>
      </c>
      <c r="H19" s="59">
        <v>11</v>
      </c>
    </row>
    <row r="20" spans="2:8">
      <c r="C20" s="59" t="s">
        <v>1029</v>
      </c>
      <c r="D20" s="59" t="s">
        <v>1030</v>
      </c>
      <c r="E20" s="59">
        <v>2020</v>
      </c>
      <c r="F20" s="59">
        <v>1</v>
      </c>
      <c r="G20" s="61">
        <v>3</v>
      </c>
    </row>
    <row r="21" spans="2:8">
      <c r="C21" s="59" t="s">
        <v>1029</v>
      </c>
      <c r="D21" s="59" t="s">
        <v>1030</v>
      </c>
      <c r="E21" s="59">
        <v>2025</v>
      </c>
      <c r="F21" s="59">
        <f>F20</f>
        <v>1</v>
      </c>
      <c r="G21" s="61">
        <v>1</v>
      </c>
    </row>
    <row r="22" spans="2:8">
      <c r="B22" s="59" t="str">
        <f>"AU_NO_"&amp;"ELCWPE"&amp;"_HIS"</f>
        <v>AU_NO_ELCWPE_HIS</v>
      </c>
      <c r="C22" s="59" t="s">
        <v>1032</v>
      </c>
      <c r="D22" s="59" t="s">
        <v>33</v>
      </c>
      <c r="E22" s="59">
        <v>2015</v>
      </c>
      <c r="F22" s="59">
        <v>1</v>
      </c>
      <c r="G22" s="61">
        <v>2.5</v>
      </c>
      <c r="H22" s="59">
        <v>11</v>
      </c>
    </row>
    <row r="23" spans="2:8">
      <c r="C23" s="59" t="s">
        <v>1032</v>
      </c>
      <c r="D23" s="59" t="s">
        <v>33</v>
      </c>
      <c r="E23" s="59">
        <v>2020</v>
      </c>
      <c r="F23" s="59">
        <v>1</v>
      </c>
      <c r="G23" s="61">
        <v>2</v>
      </c>
    </row>
    <row r="24" spans="2:8">
      <c r="C24" s="59" t="s">
        <v>1032</v>
      </c>
      <c r="D24" s="59" t="s">
        <v>33</v>
      </c>
      <c r="E24" s="59">
        <v>2025</v>
      </c>
      <c r="F24" s="59">
        <f>F23</f>
        <v>1</v>
      </c>
      <c r="G24" s="61">
        <v>1</v>
      </c>
    </row>
    <row r="25" spans="2:8">
      <c r="B25" s="59" t="str">
        <f>"AU_NO_"&amp;"ELCWCH"&amp;"_HIS"</f>
        <v>AU_NO_ELCWCH_HIS</v>
      </c>
      <c r="C25" s="59" t="s">
        <v>1032</v>
      </c>
      <c r="D25" s="59" t="s">
        <v>34</v>
      </c>
      <c r="E25" s="59">
        <v>2015</v>
      </c>
      <c r="F25" s="59">
        <v>1</v>
      </c>
      <c r="G25" s="61">
        <v>4</v>
      </c>
      <c r="H25" s="59">
        <v>11</v>
      </c>
    </row>
    <row r="26" spans="2:8">
      <c r="C26" s="59" t="s">
        <v>1032</v>
      </c>
      <c r="D26" s="59" t="s">
        <v>34</v>
      </c>
      <c r="E26" s="59">
        <v>2020</v>
      </c>
      <c r="F26" s="59">
        <v>1</v>
      </c>
      <c r="G26" s="61">
        <v>3</v>
      </c>
    </row>
    <row r="27" spans="2:8">
      <c r="C27" s="59" t="s">
        <v>1032</v>
      </c>
      <c r="D27" s="59" t="s">
        <v>34</v>
      </c>
      <c r="E27" s="59">
        <v>2025</v>
      </c>
      <c r="F27" s="59">
        <f>F26</f>
        <v>1</v>
      </c>
      <c r="G27" s="61">
        <v>1</v>
      </c>
    </row>
    <row r="28" spans="2:8">
      <c r="B28" s="59" t="str">
        <f>"AU_NO_"&amp;"ELCC"&amp;"_ELC"</f>
        <v>AU_NO_ELCC_ELC</v>
      </c>
      <c r="C28" s="59" t="s">
        <v>1032</v>
      </c>
      <c r="D28" s="59" t="s">
        <v>1033</v>
      </c>
      <c r="E28" s="59">
        <v>2015</v>
      </c>
      <c r="F28" s="59">
        <v>1</v>
      </c>
      <c r="G28" s="61">
        <v>1</v>
      </c>
      <c r="H28" s="59">
        <v>11</v>
      </c>
    </row>
    <row r="29" spans="2:8">
      <c r="C29" s="59" t="s">
        <v>1032</v>
      </c>
      <c r="D29" s="59" t="s">
        <v>1033</v>
      </c>
      <c r="E29" s="59">
        <v>2020</v>
      </c>
      <c r="F29" s="59">
        <v>1</v>
      </c>
      <c r="G29" s="61">
        <v>3.5</v>
      </c>
    </row>
    <row r="30" spans="2:8">
      <c r="C30" s="59" t="s">
        <v>1032</v>
      </c>
      <c r="D30" s="59" t="s">
        <v>1033</v>
      </c>
      <c r="E30" s="59">
        <v>2025</v>
      </c>
      <c r="F30" s="59">
        <f>F29</f>
        <v>1</v>
      </c>
      <c r="G30" s="61">
        <v>3.5</v>
      </c>
    </row>
    <row r="31" spans="2:8">
      <c r="B31" s="59" t="str">
        <f>"AU_NO_"&amp;"HPELC"&amp;"_ELC"</f>
        <v>AU_NO_HPELC_ELC</v>
      </c>
      <c r="C31" s="59" t="s">
        <v>1034</v>
      </c>
      <c r="D31" s="59" t="s">
        <v>1035</v>
      </c>
      <c r="E31" s="59">
        <v>2020</v>
      </c>
      <c r="F31" s="59">
        <v>1</v>
      </c>
      <c r="G31" s="61">
        <v>2.5</v>
      </c>
      <c r="H31" s="59">
        <v>11</v>
      </c>
    </row>
    <row r="32" spans="2:8">
      <c r="C32" s="59" t="s">
        <v>1034</v>
      </c>
      <c r="D32" s="59" t="s">
        <v>1035</v>
      </c>
      <c r="E32" s="59">
        <v>2025</v>
      </c>
      <c r="F32" s="59">
        <f>F31</f>
        <v>1</v>
      </c>
      <c r="G32" s="61">
        <v>2.5</v>
      </c>
    </row>
    <row r="34" spans="7:7">
      <c r="G34" s="61"/>
    </row>
    <row r="35" spans="7:7">
      <c r="G35" s="61"/>
    </row>
    <row r="36" spans="7:7">
      <c r="G36" s="61"/>
    </row>
    <row r="37" spans="7:7">
      <c r="G37" s="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B950-F8EE-4C1C-9A34-970849631C47}">
  <dimension ref="B2:W41"/>
  <sheetViews>
    <sheetView tabSelected="1" topLeftCell="A13" workbookViewId="0">
      <selection activeCell="D33" sqref="D33"/>
    </sheetView>
  </sheetViews>
  <sheetFormatPr defaultRowHeight="14.4"/>
  <cols>
    <col min="2" max="2" width="21.88671875" customWidth="1"/>
    <col min="3" max="3" width="23.109375" bestFit="1" customWidth="1"/>
    <col min="4" max="4" width="15.109375" bestFit="1" customWidth="1"/>
    <col min="7" max="7" width="14.21875" bestFit="1" customWidth="1"/>
    <col min="8" max="8" width="16.44140625" bestFit="1" customWidth="1"/>
  </cols>
  <sheetData>
    <row r="2" spans="2:20" ht="15.6">
      <c r="B2" s="64" t="s">
        <v>789</v>
      </c>
      <c r="C2" s="59"/>
      <c r="D2" s="59"/>
      <c r="E2" s="59"/>
      <c r="F2" s="59"/>
      <c r="G2" s="59"/>
      <c r="H2" s="59"/>
    </row>
    <row r="3" spans="2:20" ht="15.6">
      <c r="B3" s="59"/>
      <c r="C3" s="59"/>
      <c r="D3" s="59"/>
      <c r="E3" s="59" t="s">
        <v>37</v>
      </c>
      <c r="F3" s="59"/>
      <c r="G3" s="59"/>
      <c r="H3" s="59"/>
    </row>
    <row r="4" spans="2:20" ht="15.6">
      <c r="B4" s="59"/>
      <c r="C4" s="59"/>
      <c r="D4" s="59"/>
      <c r="E4" s="59"/>
      <c r="F4" s="59"/>
      <c r="G4" s="59"/>
      <c r="H4" s="59"/>
    </row>
    <row r="5" spans="2:20" ht="15.6">
      <c r="B5" s="59"/>
      <c r="C5" s="59"/>
      <c r="D5" s="59"/>
      <c r="E5" s="64" t="s">
        <v>25</v>
      </c>
      <c r="F5" s="59"/>
      <c r="G5" s="59"/>
      <c r="H5" s="59"/>
    </row>
    <row r="6" spans="2:20" ht="15.6">
      <c r="B6" s="63" t="s">
        <v>26</v>
      </c>
      <c r="C6" s="63" t="s">
        <v>23</v>
      </c>
      <c r="D6" s="63" t="s">
        <v>1</v>
      </c>
      <c r="E6" s="63" t="s">
        <v>0</v>
      </c>
      <c r="F6" s="63" t="s">
        <v>783</v>
      </c>
      <c r="G6" s="63" t="s">
        <v>29</v>
      </c>
      <c r="H6" s="63" t="s">
        <v>194</v>
      </c>
      <c r="S6">
        <v>2015</v>
      </c>
      <c r="T6">
        <v>2020</v>
      </c>
    </row>
    <row r="7" spans="2:20" ht="15.6">
      <c r="B7" s="62" t="s">
        <v>27</v>
      </c>
      <c r="C7" s="62"/>
      <c r="D7" s="62"/>
      <c r="E7" s="62"/>
      <c r="F7" s="62"/>
      <c r="G7" s="62"/>
      <c r="H7" s="62"/>
      <c r="N7" t="s">
        <v>790</v>
      </c>
      <c r="O7" t="s">
        <v>792</v>
      </c>
      <c r="P7" t="s">
        <v>793</v>
      </c>
      <c r="Q7" t="s">
        <v>791</v>
      </c>
      <c r="R7" t="s">
        <v>2</v>
      </c>
      <c r="S7">
        <v>75.581000000000003</v>
      </c>
      <c r="T7">
        <v>87.938999999999993</v>
      </c>
    </row>
    <row r="8" spans="2:20" ht="15.6">
      <c r="B8" s="62" t="s">
        <v>28</v>
      </c>
      <c r="C8" s="62"/>
      <c r="D8" s="62"/>
      <c r="E8" s="62"/>
      <c r="F8" s="62"/>
      <c r="G8" s="62" t="s">
        <v>2</v>
      </c>
      <c r="H8" s="62"/>
      <c r="N8" t="s">
        <v>790</v>
      </c>
      <c r="O8" t="s">
        <v>794</v>
      </c>
      <c r="P8" t="s">
        <v>793</v>
      </c>
      <c r="Q8" t="s">
        <v>791</v>
      </c>
      <c r="R8" t="s">
        <v>2</v>
      </c>
      <c r="S8">
        <v>32.889000000000003</v>
      </c>
      <c r="T8">
        <v>34.036000000000001</v>
      </c>
    </row>
    <row r="9" spans="2:20" ht="15.6">
      <c r="B9" s="59" t="str">
        <f>"AU_SE_"&amp;"ELCWPE"&amp;"_HIS"</f>
        <v>AU_SE_ELCWPE_HIS</v>
      </c>
      <c r="C9" s="59" t="str">
        <f>"*FT-"&amp;D9</f>
        <v>*FT-ELCWPE</v>
      </c>
      <c r="D9" s="59" t="s">
        <v>33</v>
      </c>
      <c r="E9" s="59">
        <v>2015</v>
      </c>
      <c r="F9" s="59">
        <v>1</v>
      </c>
      <c r="G9" s="13">
        <f>ROUND(K9,2)</f>
        <v>90.05</v>
      </c>
      <c r="H9" s="59">
        <v>14</v>
      </c>
      <c r="K9" s="61">
        <f>SUM(O37:P37)/2*3.6</f>
        <v>90.048892672382237</v>
      </c>
    </row>
    <row r="10" spans="2:20" ht="15.6">
      <c r="B10" s="59"/>
      <c r="C10" s="59"/>
      <c r="D10" s="59"/>
      <c r="E10" s="59">
        <v>2020</v>
      </c>
      <c r="F10" s="59"/>
      <c r="G10" s="13">
        <f>ROUND(K10,2)</f>
        <v>95.91</v>
      </c>
      <c r="H10" s="59"/>
      <c r="K10" s="61">
        <f>SUM(O39:P39)/2*3.6</f>
        <v>95.912999999999997</v>
      </c>
    </row>
    <row r="11" spans="2:20" ht="15.6">
      <c r="B11" s="59"/>
      <c r="C11" s="59"/>
      <c r="D11" s="59"/>
      <c r="E11" s="59">
        <v>2025</v>
      </c>
      <c r="F11" s="59"/>
      <c r="G11" s="13">
        <f>G10*2/3</f>
        <v>63.94</v>
      </c>
      <c r="H11" s="59"/>
      <c r="K11" s="61"/>
      <c r="N11" t="s">
        <v>1055</v>
      </c>
    </row>
    <row r="12" spans="2:20" ht="15.6">
      <c r="B12" s="59"/>
      <c r="C12" s="59"/>
      <c r="D12" s="59"/>
      <c r="E12" s="59">
        <v>2030</v>
      </c>
      <c r="F12" s="59"/>
      <c r="G12" s="13">
        <f>G11/2</f>
        <v>31.97</v>
      </c>
      <c r="H12" s="59"/>
      <c r="K12" s="61">
        <f>K9</f>
        <v>90.048892672382237</v>
      </c>
    </row>
    <row r="13" spans="2:20" ht="15.6">
      <c r="B13" s="59" t="str">
        <f>"AU_SE_"&amp;"ELCWCH"&amp;"_HIS"</f>
        <v>AU_SE_ELCWCH_HIS</v>
      </c>
      <c r="C13" s="59" t="str">
        <f>"*FT-"&amp;D13</f>
        <v>*FT-ELCWCH</v>
      </c>
      <c r="D13" s="59" t="s">
        <v>34</v>
      </c>
      <c r="E13" s="59">
        <v>2015</v>
      </c>
      <c r="F13" s="59">
        <v>1</v>
      </c>
      <c r="G13" s="13">
        <f>ROUND(K12,2)</f>
        <v>90.05</v>
      </c>
      <c r="H13" s="59">
        <v>14</v>
      </c>
      <c r="K13" s="61">
        <f>K10</f>
        <v>95.912999999999997</v>
      </c>
    </row>
    <row r="14" spans="2:20" ht="15.6">
      <c r="B14" s="59"/>
      <c r="C14" s="59"/>
      <c r="D14" s="59"/>
      <c r="E14" s="59">
        <v>2020</v>
      </c>
      <c r="F14" s="59"/>
      <c r="G14" s="13">
        <f>ROUND(K13,2)</f>
        <v>95.91</v>
      </c>
      <c r="H14" s="59"/>
    </row>
    <row r="15" spans="2:20" ht="15.6">
      <c r="B15" s="59"/>
      <c r="C15" s="59"/>
      <c r="D15" s="59"/>
      <c r="E15" s="59">
        <v>2025</v>
      </c>
      <c r="F15" s="59"/>
      <c r="G15" s="13">
        <f>G14*2/3</f>
        <v>63.94</v>
      </c>
      <c r="H15" s="59"/>
    </row>
    <row r="16" spans="2:20" ht="15.6">
      <c r="E16" s="216">
        <v>2030</v>
      </c>
      <c r="G16" s="13">
        <f>G15/2</f>
        <v>31.97</v>
      </c>
    </row>
    <row r="18" spans="2:23" ht="15.6">
      <c r="B18" s="59"/>
      <c r="C18" s="59"/>
      <c r="D18" s="59"/>
      <c r="E18" s="59"/>
      <c r="F18" s="59"/>
      <c r="G18" s="13"/>
      <c r="H18" s="59"/>
      <c r="N18" s="286" t="s">
        <v>1063</v>
      </c>
    </row>
    <row r="19" spans="2:23" ht="69">
      <c r="O19" s="284" t="s">
        <v>1056</v>
      </c>
      <c r="P19" s="284" t="s">
        <v>1057</v>
      </c>
      <c r="Q19" s="284" t="s">
        <v>1058</v>
      </c>
      <c r="R19" s="284" t="s">
        <v>990</v>
      </c>
      <c r="S19" s="284" t="s">
        <v>1059</v>
      </c>
      <c r="T19" s="284" t="s">
        <v>1060</v>
      </c>
      <c r="U19" s="284" t="s">
        <v>1061</v>
      </c>
      <c r="V19" s="284" t="s">
        <v>1062</v>
      </c>
      <c r="W19" s="285" t="s">
        <v>839</v>
      </c>
    </row>
    <row r="20" spans="2:23">
      <c r="N20" s="278">
        <v>2010</v>
      </c>
      <c r="O20" s="279">
        <v>38.379127978327091</v>
      </c>
      <c r="P20" s="279">
        <v>3.1437354783527889</v>
      </c>
      <c r="Q20" s="279">
        <v>5.1889954278601564</v>
      </c>
      <c r="R20" s="279">
        <v>4.6882050700539892</v>
      </c>
      <c r="S20" s="279">
        <v>8.0037769410808082</v>
      </c>
      <c r="T20" s="279">
        <v>0.14428865000000052</v>
      </c>
      <c r="U20" s="279">
        <v>5.4237690400000194</v>
      </c>
      <c r="V20" s="279">
        <v>4.5050939000000163</v>
      </c>
      <c r="W20" s="280">
        <v>69.47699248567487</v>
      </c>
    </row>
    <row r="21" spans="2:23">
      <c r="N21" s="281">
        <v>2011</v>
      </c>
      <c r="O21" s="282">
        <v>33.790480325087522</v>
      </c>
      <c r="P21" s="282">
        <v>2.7137121164879816</v>
      </c>
      <c r="Q21" s="282">
        <v>2.4868849499740362</v>
      </c>
      <c r="R21" s="282">
        <v>2.8370959391181212</v>
      </c>
      <c r="S21" s="282">
        <v>7.7288661039380253</v>
      </c>
      <c r="T21" s="282">
        <v>0.10869235000000035</v>
      </c>
      <c r="U21" s="282">
        <v>5.0565786500000174</v>
      </c>
      <c r="V21" s="282">
        <v>3.5651839500000122</v>
      </c>
      <c r="W21" s="283">
        <v>58.287494384605715</v>
      </c>
    </row>
    <row r="22" spans="2:23">
      <c r="N22" s="278">
        <v>2012</v>
      </c>
      <c r="O22" s="279">
        <v>37.645741577110407</v>
      </c>
      <c r="P22" s="279">
        <v>2.6512443185752042</v>
      </c>
      <c r="Q22" s="279">
        <v>2.2819762379893134</v>
      </c>
      <c r="R22" s="279">
        <v>2.3774040054869525</v>
      </c>
      <c r="S22" s="279">
        <v>7.578292044180249</v>
      </c>
      <c r="T22" s="279">
        <v>0.25622238000000092</v>
      </c>
      <c r="U22" s="279">
        <v>5.7927695000000217</v>
      </c>
      <c r="V22" s="279">
        <v>4.8860664500000173</v>
      </c>
      <c r="W22" s="280">
        <v>63.469716513342163</v>
      </c>
    </row>
    <row r="23" spans="2:23">
      <c r="N23" s="281">
        <v>2013</v>
      </c>
      <c r="O23" s="282">
        <v>37.902737208673351</v>
      </c>
      <c r="P23" s="282">
        <v>3.2210958241898733</v>
      </c>
      <c r="Q23" s="282">
        <v>1.6687818967482007</v>
      </c>
      <c r="R23" s="282">
        <v>2.1929454245191184</v>
      </c>
      <c r="S23" s="282">
        <v>7.5308300551182796</v>
      </c>
      <c r="T23" s="282">
        <v>0.31203691000000111</v>
      </c>
      <c r="U23" s="282">
        <v>4.4608389900000152</v>
      </c>
      <c r="V23" s="282">
        <v>4.8369392100000175</v>
      </c>
      <c r="W23" s="283">
        <v>62.126205519248856</v>
      </c>
    </row>
    <row r="24" spans="2:23">
      <c r="N24" s="278">
        <v>2014</v>
      </c>
      <c r="O24" s="279">
        <v>36.396669687048984</v>
      </c>
      <c r="P24" s="279">
        <v>2.4922561991138976</v>
      </c>
      <c r="Q24" s="279">
        <v>1.0229079359401423</v>
      </c>
      <c r="R24" s="279">
        <v>1.2010724601431433</v>
      </c>
      <c r="S24" s="279">
        <v>7.4719356362060836</v>
      </c>
      <c r="T24" s="279">
        <v>0.30770230000000104</v>
      </c>
      <c r="U24" s="279">
        <v>5.0292830400000188</v>
      </c>
      <c r="V24" s="279">
        <v>4.3683731000000154</v>
      </c>
      <c r="W24" s="280">
        <v>58.290200358452282</v>
      </c>
    </row>
    <row r="25" spans="2:23">
      <c r="N25" s="281">
        <v>2015</v>
      </c>
      <c r="O25" s="282">
        <v>36.938513412887247</v>
      </c>
      <c r="P25" s="282">
        <v>2.3776141030358975</v>
      </c>
      <c r="Q25" s="282">
        <v>0.85825010772872501</v>
      </c>
      <c r="R25" s="282">
        <v>1.1949824209473099</v>
      </c>
      <c r="S25" s="282">
        <v>7.4949965880024427</v>
      </c>
      <c r="T25" s="282">
        <v>0.30562591000000106</v>
      </c>
      <c r="U25" s="282">
        <v>4.925821270000017</v>
      </c>
      <c r="V25" s="282">
        <v>4.5271012300000155</v>
      </c>
      <c r="W25" s="283">
        <v>58.622905042601651</v>
      </c>
    </row>
    <row r="26" spans="2:23" ht="15.6">
      <c r="B26" s="59"/>
      <c r="C26" s="59"/>
      <c r="D26" s="59"/>
      <c r="E26" s="64" t="s">
        <v>25</v>
      </c>
      <c r="F26" s="59"/>
      <c r="G26" s="59"/>
      <c r="H26" s="59"/>
      <c r="N26" s="278">
        <v>2016</v>
      </c>
      <c r="O26" s="279">
        <v>38.273224569390521</v>
      </c>
      <c r="P26" s="279">
        <v>1.8537830509631734</v>
      </c>
      <c r="Q26" s="279">
        <v>1.4487533882651997</v>
      </c>
      <c r="R26" s="279">
        <v>1.8326756627388672</v>
      </c>
      <c r="S26" s="279">
        <v>8.9428645579258905</v>
      </c>
      <c r="T26" s="279">
        <v>0.31221188000000111</v>
      </c>
      <c r="U26" s="279">
        <v>4.4914754800000152</v>
      </c>
      <c r="V26" s="279">
        <v>4.8401993300000168</v>
      </c>
      <c r="W26" s="280">
        <v>61.99518791928368</v>
      </c>
    </row>
    <row r="27" spans="2:23" ht="15.6">
      <c r="B27" s="63" t="s">
        <v>26</v>
      </c>
      <c r="C27" s="63" t="s">
        <v>23</v>
      </c>
      <c r="D27" s="63" t="s">
        <v>1</v>
      </c>
      <c r="E27" s="63" t="s">
        <v>0</v>
      </c>
      <c r="F27" s="63" t="s">
        <v>783</v>
      </c>
      <c r="G27" s="63" t="s">
        <v>795</v>
      </c>
      <c r="H27" s="63" t="s">
        <v>796</v>
      </c>
      <c r="N27" s="281">
        <v>2017</v>
      </c>
      <c r="O27" s="282">
        <v>37.990277777777777</v>
      </c>
      <c r="P27" s="282">
        <v>2.1622222222222223</v>
      </c>
      <c r="Q27" s="282">
        <v>0.81611111111111112</v>
      </c>
      <c r="R27" s="282">
        <v>0.95527777777777767</v>
      </c>
      <c r="S27" s="282">
        <v>9.2288888888888891</v>
      </c>
      <c r="T27" s="282">
        <v>0.30638888888888888</v>
      </c>
      <c r="U27" s="282">
        <v>4.3469444444444445</v>
      </c>
      <c r="V27" s="282">
        <v>5.3544444444444448</v>
      </c>
      <c r="W27" s="283">
        <v>61.160555555555561</v>
      </c>
    </row>
    <row r="28" spans="2:23" ht="15.6">
      <c r="B28" s="62" t="s">
        <v>27</v>
      </c>
      <c r="C28" s="62"/>
      <c r="D28" s="62"/>
      <c r="E28" s="62"/>
      <c r="F28" s="62"/>
      <c r="G28" s="62"/>
      <c r="H28" s="62"/>
    </row>
    <row r="29" spans="2:23" ht="15.6">
      <c r="B29" s="62" t="s">
        <v>28</v>
      </c>
      <c r="C29" s="62"/>
      <c r="D29" s="62"/>
      <c r="E29" s="62"/>
      <c r="F29" s="62"/>
      <c r="G29" s="62" t="s">
        <v>2</v>
      </c>
      <c r="H29" s="62"/>
    </row>
    <row r="30" spans="2:23" ht="15.6">
      <c r="B30" s="59" t="str">
        <f>"AU_SE_"&amp;"ELCBLQ_UP"</f>
        <v>AU_SE_ELCBLQ_UP</v>
      </c>
      <c r="C30" s="59" t="str">
        <f>"*FT-"&amp;D30</f>
        <v>*FT-ELCBLQ</v>
      </c>
      <c r="D30" s="59" t="s">
        <v>797</v>
      </c>
      <c r="E30" s="59">
        <v>2012</v>
      </c>
      <c r="F30" s="59">
        <v>1</v>
      </c>
      <c r="G30" s="61">
        <v>21</v>
      </c>
      <c r="H30" s="59">
        <v>15</v>
      </c>
      <c r="N30" s="287" t="s">
        <v>1064</v>
      </c>
      <c r="O30" s="288"/>
      <c r="P30" s="288"/>
      <c r="Q30" s="288"/>
    </row>
    <row r="31" spans="2:23" ht="41.4">
      <c r="B31" s="59"/>
      <c r="C31" s="59"/>
      <c r="D31" s="59"/>
      <c r="E31" s="59">
        <v>2020</v>
      </c>
      <c r="F31" s="59"/>
      <c r="G31" s="61">
        <v>21</v>
      </c>
      <c r="H31" s="59"/>
      <c r="O31" s="289" t="s">
        <v>1065</v>
      </c>
      <c r="P31" s="289" t="s">
        <v>199</v>
      </c>
      <c r="Q31" s="289" t="s">
        <v>277</v>
      </c>
      <c r="R31" s="289" t="s">
        <v>510</v>
      </c>
      <c r="S31" s="289" t="s">
        <v>1066</v>
      </c>
      <c r="T31" s="285" t="s">
        <v>839</v>
      </c>
    </row>
    <row r="32" spans="2:23" ht="15.6">
      <c r="B32" s="59" t="str">
        <f>"AU_SE_"&amp;"ELCWST"&amp;"_HIS"</f>
        <v>AU_SE_ELCWST_HIS</v>
      </c>
      <c r="C32" s="59" t="str">
        <f>"*FT-"&amp;D32</f>
        <v>*FT-ELCWST</v>
      </c>
      <c r="D32" s="59" t="s">
        <v>217</v>
      </c>
      <c r="E32" s="59">
        <v>2015</v>
      </c>
      <c r="F32" s="59">
        <v>1</v>
      </c>
      <c r="G32" s="61">
        <v>66</v>
      </c>
      <c r="H32" s="59">
        <v>14</v>
      </c>
      <c r="N32" s="278">
        <v>2010</v>
      </c>
      <c r="O32" s="290">
        <v>14.973394564114477</v>
      </c>
      <c r="P32" s="290">
        <v>38.379127978327091</v>
      </c>
      <c r="Q32" s="290">
        <v>54.431673746937555</v>
      </c>
      <c r="R32" s="290">
        <v>4.9682821813990179</v>
      </c>
      <c r="S32" s="290">
        <v>14.710049980898603</v>
      </c>
      <c r="T32" s="291">
        <v>127.46252845167675</v>
      </c>
    </row>
    <row r="33" spans="2:20" ht="15.6">
      <c r="B33" s="59"/>
      <c r="C33" s="59"/>
      <c r="D33" s="59"/>
      <c r="E33" s="59">
        <v>2020</v>
      </c>
      <c r="F33" s="59"/>
      <c r="G33" s="61">
        <v>73</v>
      </c>
      <c r="H33" s="59"/>
      <c r="N33" s="281">
        <v>2011</v>
      </c>
      <c r="O33" s="292">
        <v>14.49842504346655</v>
      </c>
      <c r="P33" s="292">
        <v>33.790480325087522</v>
      </c>
      <c r="Q33" s="292">
        <v>53.980678591871808</v>
      </c>
      <c r="R33" s="292">
        <v>5.8907125109660212</v>
      </c>
      <c r="S33" s="292">
        <v>15.038809147893721</v>
      </c>
      <c r="T33" s="293">
        <v>123.19910561928562</v>
      </c>
    </row>
    <row r="34" spans="2:20" ht="15.6">
      <c r="B34" s="59" t="str">
        <f>"AU_SE_"&amp;"ELCAMB"&amp;"_HIS"</f>
        <v>AU_SE_ELCAMB_HIS</v>
      </c>
      <c r="C34" s="59" t="s">
        <v>1034</v>
      </c>
      <c r="D34" s="59" t="s">
        <v>1033</v>
      </c>
      <c r="E34" s="59">
        <v>2020</v>
      </c>
      <c r="F34" s="59">
        <v>1</v>
      </c>
      <c r="G34" s="13">
        <v>10</v>
      </c>
      <c r="H34" s="59">
        <v>14</v>
      </c>
      <c r="N34" s="278">
        <v>2012</v>
      </c>
      <c r="O34" s="290">
        <v>14.338932914074357</v>
      </c>
      <c r="P34" s="290">
        <v>37.645741577110407</v>
      </c>
      <c r="Q34" s="290">
        <v>55.184695162058581</v>
      </c>
      <c r="R34" s="290">
        <v>6.9183952243200242</v>
      </c>
      <c r="S34" s="290">
        <v>14.730618924224355</v>
      </c>
      <c r="T34" s="291">
        <v>128.81838380178772</v>
      </c>
    </row>
    <row r="35" spans="2:20" ht="15.6">
      <c r="B35" s="59"/>
      <c r="C35" s="59"/>
      <c r="D35" s="59"/>
      <c r="E35" s="59">
        <v>2025</v>
      </c>
      <c r="F35" s="59"/>
      <c r="G35" s="13">
        <v>15</v>
      </c>
      <c r="H35" s="59"/>
      <c r="N35" s="281">
        <v>2013</v>
      </c>
      <c r="O35" s="292">
        <v>13.5339262440878</v>
      </c>
      <c r="P35" s="292">
        <v>37.902737208673351</v>
      </c>
      <c r="Q35" s="292">
        <v>55.338571243949438</v>
      </c>
      <c r="R35" s="292">
        <v>8.3646746373380019</v>
      </c>
      <c r="S35" s="292">
        <v>14.707525930385046</v>
      </c>
      <c r="T35" s="293">
        <v>129.84743526443361</v>
      </c>
    </row>
    <row r="36" spans="2:20">
      <c r="N36" s="278">
        <v>2014</v>
      </c>
      <c r="O36" s="290">
        <v>12.870777777669931</v>
      </c>
      <c r="P36" s="290">
        <v>36.396669687048984</v>
      </c>
      <c r="Q36" s="290">
        <v>56.411969763087718</v>
      </c>
      <c r="R36" s="290">
        <v>10.993932306772042</v>
      </c>
      <c r="S36" s="290">
        <v>13.66897853971833</v>
      </c>
      <c r="T36" s="291">
        <v>130.342328074297</v>
      </c>
    </row>
    <row r="37" spans="2:20">
      <c r="N37" s="281">
        <v>2015</v>
      </c>
      <c r="O37" s="292">
        <v>13.08864918288066</v>
      </c>
      <c r="P37" s="292">
        <v>36.938513412887247</v>
      </c>
      <c r="Q37" s="292">
        <v>56.924026668156436</v>
      </c>
      <c r="R37" s="292">
        <v>13.248080920181044</v>
      </c>
      <c r="S37" s="292">
        <v>13.592101663279635</v>
      </c>
      <c r="T37" s="293">
        <v>133.79137184738499</v>
      </c>
    </row>
    <row r="38" spans="2:20">
      <c r="N38" s="278">
        <v>2016</v>
      </c>
      <c r="O38" s="290">
        <v>13.822514900439945</v>
      </c>
      <c r="P38" s="290">
        <v>38.273224569390521</v>
      </c>
      <c r="Q38" s="290">
        <v>56.285626066215819</v>
      </c>
      <c r="R38" s="290">
        <v>16.863171403998059</v>
      </c>
      <c r="S38" s="290">
        <v>14.020652221341242</v>
      </c>
      <c r="T38" s="291">
        <v>139.26518916138556</v>
      </c>
    </row>
    <row r="39" spans="2:20">
      <c r="N39" s="281">
        <v>2017</v>
      </c>
      <c r="O39" s="292">
        <v>15.294722222222223</v>
      </c>
      <c r="P39" s="292">
        <v>37.990277777777777</v>
      </c>
      <c r="Q39" s="292">
        <v>56.081388888888888</v>
      </c>
      <c r="R39" s="292">
        <v>19.137222222222224</v>
      </c>
      <c r="S39" s="292">
        <v>14.246388888888887</v>
      </c>
      <c r="T39" s="293">
        <v>142.75</v>
      </c>
    </row>
    <row r="41" spans="2:20">
      <c r="P41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1B8DC-D775-46E9-8CCE-4E9F87277F0A}">
  <dimension ref="B3:W105"/>
  <sheetViews>
    <sheetView topLeftCell="A69" workbookViewId="0">
      <selection activeCell="E81" sqref="E81"/>
    </sheetView>
  </sheetViews>
  <sheetFormatPr defaultRowHeight="14.4"/>
  <cols>
    <col min="2" max="2" width="33.21875" bestFit="1" customWidth="1"/>
    <col min="3" max="3" width="14.6640625" bestFit="1" customWidth="1"/>
    <col min="7" max="7" width="14.21875" bestFit="1" customWidth="1"/>
    <col min="8" max="8" width="16.21875" bestFit="1" customWidth="1"/>
    <col min="9" max="9" width="14" bestFit="1" customWidth="1"/>
  </cols>
  <sheetData>
    <row r="3" spans="2:10" ht="15.6">
      <c r="B3" s="59" t="s">
        <v>234</v>
      </c>
      <c r="C3" s="59"/>
      <c r="D3" s="59"/>
      <c r="E3" s="59"/>
      <c r="F3" s="59"/>
      <c r="G3" s="59"/>
      <c r="H3" s="59"/>
    </row>
    <row r="4" spans="2:10" ht="15.6">
      <c r="B4" s="59"/>
      <c r="C4" s="59"/>
      <c r="D4" s="59"/>
      <c r="E4" s="59"/>
      <c r="F4" s="59"/>
      <c r="G4" s="59"/>
      <c r="H4" s="59"/>
    </row>
    <row r="5" spans="2:10" ht="15.6">
      <c r="B5" s="64" t="s">
        <v>789</v>
      </c>
      <c r="C5" s="59"/>
      <c r="D5" s="59"/>
      <c r="E5" s="59"/>
      <c r="F5" s="59"/>
      <c r="G5" s="59"/>
      <c r="H5" s="59"/>
    </row>
    <row r="6" spans="2:10" ht="15.6">
      <c r="B6" s="59"/>
      <c r="C6" s="59"/>
      <c r="D6" s="59"/>
      <c r="E6" s="59" t="s">
        <v>893</v>
      </c>
      <c r="F6" s="59"/>
      <c r="G6" s="59"/>
      <c r="H6" s="59"/>
    </row>
    <row r="7" spans="2:10" ht="15.6">
      <c r="B7" s="59"/>
      <c r="C7" s="59"/>
      <c r="D7" s="59"/>
      <c r="E7" s="59"/>
      <c r="F7" s="59"/>
      <c r="G7" s="59"/>
      <c r="H7" s="59"/>
    </row>
    <row r="8" spans="2:10" ht="15.6">
      <c r="B8" s="59"/>
      <c r="C8" s="59"/>
      <c r="D8" s="59"/>
      <c r="E8" s="64" t="s">
        <v>25</v>
      </c>
      <c r="F8" s="59"/>
      <c r="G8" s="59"/>
      <c r="H8" s="59"/>
    </row>
    <row r="9" spans="2:10" ht="15.6">
      <c r="B9" s="63" t="s">
        <v>26</v>
      </c>
      <c r="C9" s="63" t="s">
        <v>23</v>
      </c>
      <c r="D9" s="63" t="s">
        <v>1</v>
      </c>
      <c r="E9" s="63" t="s">
        <v>0</v>
      </c>
      <c r="F9" s="63" t="s">
        <v>783</v>
      </c>
      <c r="G9" s="63" t="s">
        <v>29</v>
      </c>
      <c r="H9" s="63" t="s">
        <v>194</v>
      </c>
      <c r="I9" s="63" t="s">
        <v>795</v>
      </c>
      <c r="J9" s="63" t="s">
        <v>796</v>
      </c>
    </row>
    <row r="10" spans="2:10" ht="15.6">
      <c r="B10" s="62" t="s">
        <v>27</v>
      </c>
      <c r="C10" s="62"/>
      <c r="D10" s="62"/>
      <c r="E10" s="62"/>
      <c r="F10" s="62"/>
      <c r="G10" s="62"/>
      <c r="H10" s="62"/>
      <c r="I10" s="62"/>
      <c r="J10" s="62"/>
    </row>
    <row r="11" spans="2:10" ht="15.6">
      <c r="B11" s="62" t="s">
        <v>28</v>
      </c>
      <c r="C11" s="62"/>
      <c r="D11" s="62"/>
      <c r="E11" s="62"/>
      <c r="F11" s="62"/>
      <c r="G11" s="62" t="s">
        <v>2</v>
      </c>
      <c r="H11" s="62"/>
      <c r="I11" s="62" t="s">
        <v>2</v>
      </c>
      <c r="J11" s="62"/>
    </row>
    <row r="12" spans="2:10" ht="15.6">
      <c r="B12" s="59" t="s">
        <v>810</v>
      </c>
      <c r="C12" s="59" t="s">
        <v>36</v>
      </c>
      <c r="D12" s="59" t="s">
        <v>35</v>
      </c>
      <c r="E12" s="59">
        <v>2012</v>
      </c>
      <c r="F12" s="59">
        <v>1</v>
      </c>
      <c r="G12" s="61">
        <v>25</v>
      </c>
      <c r="H12" s="59">
        <v>14</v>
      </c>
    </row>
    <row r="13" spans="2:10" ht="15.6">
      <c r="B13" s="59"/>
      <c r="C13" s="59"/>
      <c r="D13" s="59"/>
      <c r="E13" s="59">
        <v>2015</v>
      </c>
      <c r="F13" s="59"/>
      <c r="G13" s="61">
        <v>25</v>
      </c>
      <c r="H13" s="59"/>
    </row>
    <row r="14" spans="2:10" ht="15.6">
      <c r="B14" s="59"/>
      <c r="C14" s="59"/>
      <c r="D14" s="59"/>
      <c r="E14" s="59">
        <v>2018</v>
      </c>
      <c r="F14" s="59"/>
      <c r="G14" s="61">
        <v>20</v>
      </c>
      <c r="H14" s="59"/>
    </row>
    <row r="15" spans="2:10" ht="15.6">
      <c r="B15" s="59"/>
      <c r="C15" s="59"/>
      <c r="D15" s="59"/>
      <c r="E15" s="59">
        <v>2020</v>
      </c>
      <c r="F15" s="59"/>
      <c r="G15" s="61">
        <f>G14</f>
        <v>20</v>
      </c>
      <c r="H15" s="59"/>
    </row>
    <row r="16" spans="2:10" ht="15.6">
      <c r="E16" s="59">
        <v>2025</v>
      </c>
      <c r="F16" s="59"/>
      <c r="G16" s="61">
        <v>15</v>
      </c>
    </row>
    <row r="17" spans="2:10" ht="15.6">
      <c r="B17" s="59" t="s">
        <v>815</v>
      </c>
      <c r="C17" s="59" t="s">
        <v>813</v>
      </c>
      <c r="D17" s="59" t="s">
        <v>814</v>
      </c>
      <c r="E17" s="59">
        <v>2012</v>
      </c>
      <c r="F17" s="59">
        <v>1</v>
      </c>
      <c r="I17" s="61">
        <v>0.01</v>
      </c>
      <c r="J17" s="59">
        <v>11</v>
      </c>
    </row>
    <row r="18" spans="2:10" ht="15.6">
      <c r="B18" s="59"/>
      <c r="C18" s="59"/>
      <c r="D18" s="59"/>
      <c r="E18" s="59">
        <v>2015</v>
      </c>
      <c r="F18" s="59"/>
      <c r="I18" s="61">
        <v>0.01</v>
      </c>
      <c r="J18" s="59"/>
    </row>
    <row r="19" spans="2:10" ht="15.6">
      <c r="B19" s="59"/>
      <c r="C19" s="59"/>
      <c r="D19" s="59"/>
      <c r="E19" s="59">
        <v>2018</v>
      </c>
      <c r="F19" s="59"/>
      <c r="I19" s="61">
        <v>0.01</v>
      </c>
      <c r="J19" s="59"/>
    </row>
    <row r="20" spans="2:10" ht="15.6">
      <c r="B20" s="59"/>
      <c r="C20" s="59"/>
      <c r="D20" s="59"/>
      <c r="E20" s="59">
        <v>2020</v>
      </c>
      <c r="F20" s="59"/>
      <c r="I20" s="61">
        <v>1</v>
      </c>
      <c r="J20" s="59"/>
    </row>
    <row r="21" spans="2:10" ht="15.6">
      <c r="B21" s="59" t="s">
        <v>818</v>
      </c>
      <c r="C21" s="59" t="s">
        <v>817</v>
      </c>
      <c r="D21" s="59" t="s">
        <v>816</v>
      </c>
      <c r="E21" s="59">
        <v>2012</v>
      </c>
      <c r="F21" s="59">
        <v>1</v>
      </c>
      <c r="I21" s="61">
        <v>0.01</v>
      </c>
      <c r="J21" s="59">
        <v>11</v>
      </c>
    </row>
    <row r="22" spans="2:10" ht="15.6">
      <c r="B22" s="59"/>
      <c r="C22" s="59"/>
      <c r="D22" s="59"/>
      <c r="E22" s="59">
        <v>2015</v>
      </c>
      <c r="F22" s="59"/>
      <c r="I22" s="61">
        <v>0.01</v>
      </c>
      <c r="J22" s="59"/>
    </row>
    <row r="23" spans="2:10" ht="15.6">
      <c r="B23" s="59"/>
      <c r="C23" s="59"/>
      <c r="D23" s="59"/>
      <c r="E23" s="59">
        <v>2018</v>
      </c>
      <c r="F23" s="59"/>
      <c r="I23" s="61">
        <v>0.01</v>
      </c>
      <c r="J23" s="59"/>
    </row>
    <row r="24" spans="2:10" ht="15.6">
      <c r="B24" s="59"/>
      <c r="C24" s="59"/>
      <c r="D24" s="59"/>
      <c r="E24" s="59">
        <v>2020</v>
      </c>
      <c r="F24" s="59"/>
      <c r="I24" s="61">
        <v>1</v>
      </c>
      <c r="J24" s="59"/>
    </row>
    <row r="25" spans="2:10" ht="15.6">
      <c r="B25" s="59" t="s">
        <v>821</v>
      </c>
      <c r="C25" s="59" t="s">
        <v>819</v>
      </c>
      <c r="D25" s="59" t="s">
        <v>820</v>
      </c>
      <c r="E25" s="59">
        <v>2012</v>
      </c>
      <c r="F25" s="59">
        <v>1</v>
      </c>
      <c r="I25" s="61">
        <v>0.01</v>
      </c>
      <c r="J25" s="59">
        <v>11</v>
      </c>
    </row>
    <row r="26" spans="2:10" ht="15.6">
      <c r="B26" s="59"/>
      <c r="C26" s="59"/>
      <c r="D26" s="59"/>
      <c r="E26" s="59">
        <v>2015</v>
      </c>
      <c r="F26" s="59"/>
      <c r="I26" s="61">
        <v>0.01</v>
      </c>
      <c r="J26" s="59"/>
    </row>
    <row r="27" spans="2:10" ht="15.6">
      <c r="B27" s="59"/>
      <c r="C27" s="59"/>
      <c r="D27" s="59"/>
      <c r="E27" s="59">
        <v>2018</v>
      </c>
      <c r="F27" s="59"/>
      <c r="I27" s="61">
        <v>0.01</v>
      </c>
      <c r="J27" s="59"/>
    </row>
    <row r="28" spans="2:10" ht="15.6">
      <c r="B28" s="59"/>
      <c r="C28" s="59"/>
      <c r="D28" s="59"/>
      <c r="E28" s="59">
        <v>2020</v>
      </c>
      <c r="F28" s="59"/>
      <c r="I28" s="61">
        <v>1</v>
      </c>
      <c r="J28" s="59"/>
    </row>
    <row r="29" spans="2:10" ht="15.6">
      <c r="B29" s="59" t="s">
        <v>824</v>
      </c>
      <c r="C29" s="59" t="s">
        <v>30</v>
      </c>
      <c r="D29" s="59" t="s">
        <v>32</v>
      </c>
      <c r="E29" s="59">
        <v>2012</v>
      </c>
      <c r="F29" s="59">
        <v>1</v>
      </c>
      <c r="G29" s="61">
        <f>G30</f>
        <v>24</v>
      </c>
      <c r="H29" s="59">
        <v>14</v>
      </c>
    </row>
    <row r="30" spans="2:10" ht="15.6">
      <c r="B30" s="59"/>
      <c r="C30" s="59"/>
      <c r="D30" s="59"/>
      <c r="E30" s="59">
        <v>2015</v>
      </c>
      <c r="F30" s="59"/>
      <c r="G30" s="61">
        <v>24</v>
      </c>
      <c r="H30" s="59"/>
    </row>
    <row r="31" spans="2:10" ht="15.6">
      <c r="B31" s="59"/>
      <c r="C31" s="59"/>
      <c r="D31" s="59"/>
      <c r="E31" s="59">
        <v>2018</v>
      </c>
      <c r="F31" s="59"/>
      <c r="G31" s="61">
        <f>G30*0.8</f>
        <v>19.200000000000003</v>
      </c>
      <c r="H31" s="59"/>
    </row>
    <row r="32" spans="2:10" ht="15.6">
      <c r="B32" s="59"/>
      <c r="C32" s="59"/>
      <c r="D32" s="59"/>
      <c r="E32" s="59">
        <v>2020</v>
      </c>
      <c r="F32" s="59"/>
      <c r="G32" s="61">
        <f>G31*0.8</f>
        <v>15.360000000000003</v>
      </c>
      <c r="H32" s="59"/>
    </row>
    <row r="33" spans="2:8" ht="15.6">
      <c r="B33" s="59" t="s">
        <v>825</v>
      </c>
      <c r="C33" s="59" t="s">
        <v>822</v>
      </c>
      <c r="D33" s="59" t="s">
        <v>823</v>
      </c>
      <c r="E33" s="59">
        <v>2012</v>
      </c>
      <c r="F33" s="59">
        <v>1</v>
      </c>
      <c r="G33" s="61">
        <f>G34</f>
        <v>13</v>
      </c>
      <c r="H33" s="59">
        <v>14</v>
      </c>
    </row>
    <row r="34" spans="2:8" ht="15.6">
      <c r="B34" s="59"/>
      <c r="C34" s="59"/>
      <c r="D34" s="59"/>
      <c r="E34" s="59">
        <v>2015</v>
      </c>
      <c r="F34" s="59"/>
      <c r="G34" s="61">
        <v>13</v>
      </c>
      <c r="H34" s="59"/>
    </row>
    <row r="35" spans="2:8" ht="15.6">
      <c r="B35" s="59"/>
      <c r="C35" s="59"/>
      <c r="D35" s="59"/>
      <c r="E35" s="59">
        <v>2018</v>
      </c>
      <c r="F35" s="59"/>
      <c r="G35" s="61">
        <f>G34*0.8</f>
        <v>10.4</v>
      </c>
      <c r="H35" s="59"/>
    </row>
    <row r="36" spans="2:8" ht="15.6">
      <c r="B36" s="59"/>
      <c r="C36" s="59"/>
      <c r="D36" s="59"/>
      <c r="E36" s="59">
        <v>2020</v>
      </c>
      <c r="F36" s="59"/>
      <c r="G36" s="61">
        <f>G35*0.8</f>
        <v>8.32</v>
      </c>
      <c r="H36" s="59"/>
    </row>
    <row r="37" spans="2:8" ht="15.6">
      <c r="B37" s="59" t="s">
        <v>826</v>
      </c>
      <c r="C37" s="59" t="s">
        <v>827</v>
      </c>
      <c r="D37" s="59" t="s">
        <v>281</v>
      </c>
      <c r="E37" s="59">
        <v>2012</v>
      </c>
      <c r="F37" s="59">
        <v>1</v>
      </c>
      <c r="G37" s="61">
        <f>G38</f>
        <v>14</v>
      </c>
      <c r="H37" s="59">
        <v>14</v>
      </c>
    </row>
    <row r="38" spans="2:8" ht="15.6">
      <c r="B38" s="59"/>
      <c r="C38" s="59"/>
      <c r="D38" s="59"/>
      <c r="E38" s="59">
        <v>2015</v>
      </c>
      <c r="F38" s="59"/>
      <c r="G38" s="61">
        <v>14</v>
      </c>
      <c r="H38" s="59"/>
    </row>
    <row r="39" spans="2:8" ht="15.6">
      <c r="B39" s="59"/>
      <c r="C39" s="59"/>
      <c r="D39" s="59"/>
      <c r="E39" s="59">
        <v>2018</v>
      </c>
      <c r="F39" s="59"/>
      <c r="G39" s="61">
        <f>G38*0.8</f>
        <v>11.200000000000001</v>
      </c>
      <c r="H39" s="59"/>
    </row>
    <row r="40" spans="2:8" ht="15.6">
      <c r="B40" s="59"/>
      <c r="C40" s="59"/>
      <c r="D40" s="59"/>
      <c r="E40" s="59">
        <v>2020</v>
      </c>
      <c r="F40" s="59"/>
      <c r="G40" s="61">
        <f>G39*0.8</f>
        <v>8.9600000000000009</v>
      </c>
      <c r="H40" s="59"/>
    </row>
    <row r="41" spans="2:8" ht="15.6">
      <c r="B41" s="59" t="s">
        <v>831</v>
      </c>
      <c r="C41" s="59" t="s">
        <v>828</v>
      </c>
      <c r="D41" s="59" t="s">
        <v>221</v>
      </c>
      <c r="E41" s="59">
        <v>2012</v>
      </c>
      <c r="F41" s="59">
        <v>1</v>
      </c>
      <c r="G41" s="61">
        <f>G42</f>
        <v>40</v>
      </c>
      <c r="H41" s="59">
        <v>14</v>
      </c>
    </row>
    <row r="42" spans="2:8" ht="15.6">
      <c r="B42" s="59"/>
      <c r="C42" s="59"/>
      <c r="D42" s="59"/>
      <c r="E42" s="59">
        <v>2015</v>
      </c>
      <c r="F42" s="59"/>
      <c r="G42" s="61">
        <v>40</v>
      </c>
      <c r="H42" s="59"/>
    </row>
    <row r="43" spans="2:8" ht="15.6">
      <c r="B43" s="59"/>
      <c r="C43" s="59"/>
      <c r="D43" s="59"/>
      <c r="E43" s="59">
        <v>2020</v>
      </c>
      <c r="F43" s="59"/>
      <c r="G43" s="61">
        <f>G42</f>
        <v>40</v>
      </c>
      <c r="H43" s="59"/>
    </row>
    <row r="44" spans="2:8" ht="15.6">
      <c r="B44" s="59"/>
      <c r="C44" s="59"/>
      <c r="D44" s="59"/>
      <c r="E44" s="59">
        <v>2025</v>
      </c>
      <c r="F44" s="59"/>
      <c r="G44" s="61">
        <f>G43*0.8</f>
        <v>32</v>
      </c>
      <c r="H44" s="59"/>
    </row>
    <row r="45" spans="2:8" ht="15.6">
      <c r="B45" s="59" t="s">
        <v>830</v>
      </c>
      <c r="C45" s="59" t="s">
        <v>829</v>
      </c>
      <c r="D45" s="59" t="s">
        <v>222</v>
      </c>
      <c r="E45" s="59">
        <v>2012</v>
      </c>
      <c r="F45" s="59">
        <v>1</v>
      </c>
      <c r="G45" s="61">
        <f>G46</f>
        <v>10</v>
      </c>
      <c r="H45" s="59">
        <v>14</v>
      </c>
    </row>
    <row r="46" spans="2:8" ht="15.6">
      <c r="B46" s="59"/>
      <c r="C46" s="59"/>
      <c r="D46" s="59"/>
      <c r="E46" s="59">
        <v>2015</v>
      </c>
      <c r="F46" s="59"/>
      <c r="G46" s="61">
        <v>10</v>
      </c>
      <c r="H46" s="59"/>
    </row>
    <row r="47" spans="2:8" ht="15.6">
      <c r="B47" s="59"/>
      <c r="C47" s="59"/>
      <c r="D47" s="59"/>
      <c r="E47" s="59">
        <v>2020</v>
      </c>
      <c r="F47" s="59"/>
      <c r="G47" s="61">
        <f>G46</f>
        <v>10</v>
      </c>
      <c r="H47" s="59"/>
    </row>
    <row r="48" spans="2:8" ht="15.6">
      <c r="B48" s="59"/>
      <c r="C48" s="59"/>
      <c r="D48" s="59"/>
      <c r="E48" s="59">
        <v>2025</v>
      </c>
      <c r="F48" s="59"/>
      <c r="G48" s="61">
        <f>G47*0.8</f>
        <v>8</v>
      </c>
      <c r="H48" s="59"/>
    </row>
    <row r="49" spans="2:22" ht="15.6">
      <c r="B49" s="59" t="s">
        <v>812</v>
      </c>
      <c r="C49" s="59" t="s">
        <v>811</v>
      </c>
      <c r="D49" s="59" t="s">
        <v>228</v>
      </c>
      <c r="E49" s="59">
        <v>2012</v>
      </c>
      <c r="F49" s="59">
        <v>1</v>
      </c>
      <c r="G49" s="61">
        <v>290</v>
      </c>
      <c r="H49" s="59">
        <v>14</v>
      </c>
    </row>
    <row r="50" spans="2:22" ht="15.6">
      <c r="B50" s="59"/>
      <c r="C50" s="59"/>
      <c r="D50" s="59"/>
      <c r="E50" s="59">
        <v>2015</v>
      </c>
      <c r="F50" s="59"/>
      <c r="G50" s="61">
        <v>280</v>
      </c>
      <c r="H50" s="59"/>
    </row>
    <row r="51" spans="2:22" ht="15.6">
      <c r="B51" s="59"/>
      <c r="C51" s="59"/>
      <c r="D51" s="59"/>
      <c r="E51" s="59">
        <v>2018</v>
      </c>
      <c r="F51" s="59"/>
      <c r="G51" s="61">
        <v>280</v>
      </c>
      <c r="H51" s="59"/>
      <c r="L51" s="268"/>
      <c r="M51" s="267"/>
      <c r="N51" s="267"/>
      <c r="O51" s="268"/>
      <c r="P51" s="269"/>
      <c r="Q51" s="268"/>
      <c r="R51" s="269"/>
      <c r="S51" s="268"/>
      <c r="T51" s="269"/>
      <c r="U51" s="272"/>
      <c r="V51" s="269"/>
    </row>
    <row r="52" spans="2:22" ht="15.6">
      <c r="B52" s="59"/>
      <c r="C52" s="59"/>
      <c r="D52" s="59"/>
      <c r="E52" s="59">
        <v>2020</v>
      </c>
      <c r="F52" s="59"/>
      <c r="G52" s="61">
        <f>G51</f>
        <v>280</v>
      </c>
      <c r="H52" s="59"/>
      <c r="L52" s="270"/>
      <c r="M52" s="267"/>
      <c r="N52" s="267"/>
      <c r="O52" s="270"/>
      <c r="P52" s="271"/>
      <c r="Q52" s="270"/>
      <c r="R52" s="271"/>
      <c r="S52" s="270"/>
      <c r="T52" s="271"/>
      <c r="U52" s="270"/>
      <c r="V52" s="271"/>
    </row>
    <row r="53" spans="2:22" ht="15.6">
      <c r="B53" s="59" t="s">
        <v>861</v>
      </c>
      <c r="C53" s="59" t="s">
        <v>862</v>
      </c>
      <c r="D53" s="59" t="s">
        <v>35</v>
      </c>
      <c r="E53" s="59">
        <v>2012</v>
      </c>
      <c r="F53" s="59">
        <v>1</v>
      </c>
      <c r="I53" s="61">
        <v>2</v>
      </c>
      <c r="J53" s="59">
        <v>14</v>
      </c>
      <c r="L53" s="272"/>
      <c r="M53" s="267"/>
      <c r="N53" s="267"/>
      <c r="O53" s="272"/>
      <c r="P53" s="269"/>
      <c r="Q53" s="272"/>
      <c r="R53" s="269"/>
      <c r="S53" s="272"/>
      <c r="T53" s="269"/>
      <c r="U53" s="272"/>
      <c r="V53" s="269"/>
    </row>
    <row r="54" spans="2:22" ht="15.6">
      <c r="B54" s="59"/>
      <c r="C54" s="59"/>
      <c r="D54" s="59"/>
      <c r="E54" s="59">
        <v>2015</v>
      </c>
      <c r="F54" s="59"/>
      <c r="I54" s="61">
        <v>3.5</v>
      </c>
      <c r="J54" s="59"/>
      <c r="L54" s="270"/>
      <c r="M54" s="267"/>
      <c r="N54" s="267"/>
      <c r="O54" s="270"/>
      <c r="P54" s="271"/>
      <c r="Q54" s="270"/>
      <c r="R54" s="271"/>
      <c r="S54" s="270"/>
      <c r="T54" s="271"/>
      <c r="U54" s="270"/>
      <c r="V54" s="271"/>
    </row>
    <row r="55" spans="2:22" ht="15.6">
      <c r="B55" s="59"/>
      <c r="C55" s="59"/>
      <c r="D55" s="59"/>
      <c r="E55" s="59">
        <v>2018</v>
      </c>
      <c r="F55" s="59"/>
      <c r="I55" s="61">
        <v>3.5</v>
      </c>
      <c r="J55" s="59"/>
      <c r="L55" s="272"/>
      <c r="M55" s="267"/>
      <c r="N55" s="267"/>
      <c r="O55" s="272"/>
      <c r="P55" s="269"/>
      <c r="Q55" s="272"/>
      <c r="R55" s="269"/>
      <c r="S55" s="272"/>
      <c r="T55" s="269"/>
      <c r="U55" s="272"/>
      <c r="V55" s="269"/>
    </row>
    <row r="56" spans="2:22" ht="15.6">
      <c r="B56" s="59"/>
      <c r="C56" s="59"/>
      <c r="D56" s="59"/>
      <c r="E56" s="59">
        <v>2020</v>
      </c>
      <c r="F56" s="59"/>
      <c r="I56" s="61">
        <v>3.5</v>
      </c>
      <c r="J56" s="59"/>
      <c r="L56" s="273"/>
      <c r="M56" s="267"/>
      <c r="N56" s="267"/>
      <c r="O56" s="270"/>
      <c r="P56" s="271"/>
      <c r="Q56" s="270"/>
      <c r="R56" s="271"/>
      <c r="S56" s="270"/>
      <c r="T56" s="271"/>
      <c r="U56" s="273"/>
      <c r="V56" s="271"/>
    </row>
    <row r="57" spans="2:22" ht="15.6">
      <c r="E57" s="59">
        <v>2025</v>
      </c>
      <c r="F57" s="59"/>
      <c r="I57" s="61">
        <f>I56</f>
        <v>3.5</v>
      </c>
      <c r="L57" s="268"/>
      <c r="M57" s="267"/>
      <c r="N57" s="267"/>
      <c r="O57" s="268"/>
      <c r="P57" s="269"/>
      <c r="Q57" s="268"/>
      <c r="R57" s="269"/>
      <c r="S57" s="268"/>
      <c r="T57" s="269"/>
      <c r="U57" s="268"/>
      <c r="V57" s="269"/>
    </row>
    <row r="58" spans="2:22" ht="15.6">
      <c r="B58" s="59" t="s">
        <v>1054</v>
      </c>
      <c r="C58" s="59" t="s">
        <v>862</v>
      </c>
      <c r="D58" s="59" t="s">
        <v>229</v>
      </c>
      <c r="E58" s="59">
        <v>2015</v>
      </c>
      <c r="F58" s="59">
        <v>1</v>
      </c>
      <c r="G58">
        <v>10</v>
      </c>
      <c r="H58" s="59">
        <v>15</v>
      </c>
      <c r="I58" s="61"/>
      <c r="J58" s="59"/>
      <c r="L58" s="273"/>
      <c r="M58" s="267"/>
      <c r="N58" s="267"/>
      <c r="O58" s="273"/>
      <c r="P58" s="271"/>
      <c r="Q58" s="273"/>
      <c r="R58" s="271"/>
      <c r="S58" s="273"/>
      <c r="T58" s="271"/>
      <c r="U58" s="273"/>
      <c r="V58" s="271"/>
    </row>
    <row r="59" spans="2:22" ht="15.6">
      <c r="B59" s="59"/>
      <c r="C59" s="59" t="s">
        <v>862</v>
      </c>
      <c r="D59" s="59" t="s">
        <v>221</v>
      </c>
      <c r="E59" s="59">
        <v>2015</v>
      </c>
      <c r="F59" s="59">
        <v>1</v>
      </c>
      <c r="I59" s="61"/>
      <c r="J59" s="59"/>
      <c r="L59" s="272"/>
      <c r="M59" s="267"/>
      <c r="N59" s="267"/>
      <c r="O59" s="272"/>
      <c r="P59" s="269"/>
      <c r="Q59" s="272"/>
      <c r="R59" s="269"/>
      <c r="S59" s="272"/>
      <c r="T59" s="269"/>
      <c r="U59" s="272"/>
      <c r="V59" s="269"/>
    </row>
    <row r="60" spans="2:22" ht="15.6">
      <c r="B60" s="59" t="s">
        <v>1025</v>
      </c>
      <c r="C60" s="59" t="s">
        <v>862</v>
      </c>
      <c r="D60" s="59" t="s">
        <v>823</v>
      </c>
      <c r="E60" s="59">
        <v>2015</v>
      </c>
      <c r="F60" s="59">
        <v>1</v>
      </c>
      <c r="H60" s="59"/>
      <c r="I60" s="61">
        <v>8.1999999999999993</v>
      </c>
      <c r="J60" s="59">
        <v>11</v>
      </c>
      <c r="L60" s="273"/>
      <c r="M60" s="267"/>
      <c r="N60" s="267"/>
      <c r="O60" s="273"/>
      <c r="P60" s="271"/>
      <c r="Q60" s="273"/>
      <c r="R60" s="271"/>
      <c r="S60" s="273"/>
      <c r="T60" s="271"/>
      <c r="U60" s="273"/>
      <c r="V60" s="271"/>
    </row>
    <row r="61" spans="2:22" ht="15.6">
      <c r="B61" s="59"/>
      <c r="C61" s="59" t="s">
        <v>862</v>
      </c>
      <c r="D61" s="59" t="s">
        <v>32</v>
      </c>
      <c r="E61" s="59">
        <v>2015</v>
      </c>
      <c r="F61" s="59">
        <v>1</v>
      </c>
      <c r="I61" s="61"/>
      <c r="J61" s="59"/>
      <c r="L61" s="272"/>
      <c r="M61" s="267"/>
      <c r="N61" s="267"/>
      <c r="O61" s="272"/>
      <c r="P61" s="269"/>
      <c r="Q61" s="272"/>
      <c r="R61" s="269"/>
      <c r="S61" s="272"/>
      <c r="T61" s="269"/>
      <c r="U61" s="272"/>
      <c r="V61" s="269"/>
    </row>
    <row r="62" spans="2:22" ht="15.6">
      <c r="B62" s="59"/>
      <c r="C62" s="59" t="s">
        <v>862</v>
      </c>
      <c r="D62" s="59" t="s">
        <v>281</v>
      </c>
      <c r="E62" s="59">
        <v>2015</v>
      </c>
      <c r="F62" s="59">
        <v>1</v>
      </c>
      <c r="I62" s="61"/>
      <c r="J62" s="59"/>
      <c r="L62" s="271"/>
      <c r="M62" s="267"/>
      <c r="N62" s="267"/>
      <c r="O62" s="271"/>
      <c r="P62" s="271"/>
      <c r="Q62" s="271"/>
      <c r="R62" s="271"/>
      <c r="S62" s="271"/>
      <c r="T62" s="271"/>
      <c r="U62" s="271"/>
      <c r="V62" s="271"/>
    </row>
    <row r="63" spans="2:22" ht="15.6">
      <c r="B63" s="59"/>
      <c r="C63" s="59" t="s">
        <v>862</v>
      </c>
      <c r="D63" s="59" t="s">
        <v>823</v>
      </c>
      <c r="E63" s="59">
        <v>2020</v>
      </c>
      <c r="F63" s="59">
        <v>1</v>
      </c>
      <c r="I63" s="61">
        <v>8.6</v>
      </c>
      <c r="J63" s="59">
        <v>11</v>
      </c>
      <c r="L63" s="272"/>
      <c r="M63" s="267"/>
      <c r="N63" s="267"/>
      <c r="O63" s="272"/>
      <c r="P63" s="269"/>
      <c r="Q63" s="272"/>
      <c r="R63" s="269"/>
      <c r="S63" s="272"/>
      <c r="T63" s="269"/>
      <c r="U63" s="272"/>
      <c r="V63" s="269"/>
    </row>
    <row r="64" spans="2:22" ht="15.6">
      <c r="B64" s="59"/>
      <c r="C64" s="59" t="s">
        <v>862</v>
      </c>
      <c r="D64" s="59" t="s">
        <v>32</v>
      </c>
      <c r="E64" s="59">
        <v>2020</v>
      </c>
      <c r="F64" s="59">
        <v>1</v>
      </c>
      <c r="H64" s="59"/>
      <c r="L64" s="270"/>
      <c r="M64" s="267"/>
      <c r="N64" s="267"/>
      <c r="O64" s="270"/>
      <c r="P64" s="271"/>
      <c r="Q64" s="270"/>
      <c r="R64" s="271"/>
      <c r="S64" s="270"/>
      <c r="T64" s="271"/>
      <c r="U64" s="270"/>
      <c r="V64" s="271"/>
    </row>
    <row r="65" spans="2:10" ht="15.6">
      <c r="B65" s="59"/>
      <c r="C65" s="59" t="s">
        <v>862</v>
      </c>
      <c r="D65" s="59" t="s">
        <v>281</v>
      </c>
      <c r="E65" s="59">
        <v>2020</v>
      </c>
      <c r="F65" s="59">
        <v>1</v>
      </c>
      <c r="I65" s="61"/>
      <c r="J65" s="59"/>
    </row>
    <row r="66" spans="2:10" ht="15.6">
      <c r="B66" s="59" t="s">
        <v>868</v>
      </c>
      <c r="C66" s="59" t="s">
        <v>864</v>
      </c>
      <c r="D66" s="59" t="s">
        <v>865</v>
      </c>
      <c r="E66" s="59">
        <v>2015</v>
      </c>
      <c r="F66" s="59">
        <v>1</v>
      </c>
      <c r="G66" s="59">
        <v>75</v>
      </c>
      <c r="H66" s="59">
        <v>14</v>
      </c>
    </row>
    <row r="67" spans="2:10" ht="15.6">
      <c r="B67" s="59"/>
      <c r="C67" s="59" t="s">
        <v>866</v>
      </c>
      <c r="D67" s="59" t="s">
        <v>867</v>
      </c>
      <c r="E67" s="59">
        <v>2015</v>
      </c>
      <c r="F67" s="59"/>
      <c r="G67" s="59"/>
      <c r="H67" s="59"/>
    </row>
    <row r="68" spans="2:10" ht="15.6">
      <c r="B68" s="59"/>
      <c r="C68" s="59" t="s">
        <v>864</v>
      </c>
      <c r="D68" s="59" t="s">
        <v>865</v>
      </c>
      <c r="E68" s="59">
        <v>2020</v>
      </c>
      <c r="F68" s="59">
        <v>1</v>
      </c>
      <c r="G68" s="59">
        <v>75</v>
      </c>
      <c r="H68" s="59">
        <v>14</v>
      </c>
    </row>
    <row r="69" spans="2:10" ht="15.6">
      <c r="C69" s="59" t="s">
        <v>866</v>
      </c>
      <c r="D69" s="59" t="s">
        <v>867</v>
      </c>
      <c r="E69" s="59">
        <v>2020</v>
      </c>
    </row>
    <row r="70" spans="2:10" ht="15.6">
      <c r="B70" t="s">
        <v>869</v>
      </c>
      <c r="C70" s="216" t="s">
        <v>870</v>
      </c>
      <c r="D70" s="216" t="s">
        <v>229</v>
      </c>
      <c r="E70" s="216">
        <v>2015</v>
      </c>
      <c r="F70">
        <v>1</v>
      </c>
      <c r="I70">
        <v>1</v>
      </c>
      <c r="J70" s="216">
        <v>14</v>
      </c>
    </row>
    <row r="71" spans="2:10" ht="15.6">
      <c r="E71" s="216">
        <v>2020</v>
      </c>
      <c r="F71" s="216"/>
      <c r="I71" s="216">
        <v>1</v>
      </c>
    </row>
    <row r="72" spans="2:10" ht="15.6">
      <c r="E72" s="216">
        <v>2030</v>
      </c>
      <c r="F72" s="216"/>
      <c r="I72" s="216">
        <v>1</v>
      </c>
    </row>
    <row r="73" spans="2:10" ht="15.6">
      <c r="B73" t="s">
        <v>873</v>
      </c>
      <c r="C73" s="216" t="s">
        <v>875</v>
      </c>
      <c r="D73" s="216" t="s">
        <v>228</v>
      </c>
      <c r="E73" s="216">
        <v>2015</v>
      </c>
      <c r="F73">
        <v>1</v>
      </c>
      <c r="G73">
        <v>170</v>
      </c>
      <c r="H73" s="216">
        <v>14</v>
      </c>
    </row>
    <row r="74" spans="2:10" ht="15.6">
      <c r="E74" s="216">
        <v>2020</v>
      </c>
      <c r="F74" s="216"/>
      <c r="G74" s="216">
        <v>170</v>
      </c>
    </row>
    <row r="75" spans="2:10" ht="15.6">
      <c r="B75" t="s">
        <v>889</v>
      </c>
      <c r="C75" s="216" t="s">
        <v>885</v>
      </c>
      <c r="D75" s="216" t="s">
        <v>229</v>
      </c>
      <c r="E75" s="216">
        <v>2015</v>
      </c>
      <c r="F75">
        <v>1</v>
      </c>
      <c r="I75">
        <v>1.5</v>
      </c>
      <c r="J75" s="216">
        <v>14</v>
      </c>
    </row>
    <row r="76" spans="2:10" ht="15.6">
      <c r="E76" s="216">
        <v>2020</v>
      </c>
      <c r="F76" s="216"/>
      <c r="I76">
        <v>1.5</v>
      </c>
    </row>
    <row r="77" spans="2:10" ht="15.6">
      <c r="E77" s="216">
        <v>2025</v>
      </c>
      <c r="F77" s="216"/>
      <c r="I77">
        <v>1.5</v>
      </c>
    </row>
    <row r="78" spans="2:10" ht="15.6">
      <c r="B78" t="s">
        <v>1053</v>
      </c>
      <c r="C78" s="216" t="s">
        <v>885</v>
      </c>
      <c r="D78" s="216" t="s">
        <v>35</v>
      </c>
      <c r="E78" s="216">
        <v>2015</v>
      </c>
      <c r="F78">
        <v>1</v>
      </c>
      <c r="I78">
        <v>0.5</v>
      </c>
      <c r="J78" s="216">
        <v>14</v>
      </c>
    </row>
    <row r="79" spans="2:10" ht="15.6">
      <c r="E79" s="216">
        <v>2020</v>
      </c>
      <c r="F79" s="216"/>
      <c r="I79">
        <v>0.5</v>
      </c>
    </row>
    <row r="80" spans="2:10" ht="15.6">
      <c r="E80" s="216">
        <v>2025</v>
      </c>
      <c r="F80" s="216"/>
      <c r="I80">
        <v>0.5</v>
      </c>
    </row>
    <row r="81" spans="2:23" ht="15.6">
      <c r="E81" s="216">
        <v>2030</v>
      </c>
      <c r="F81" s="216"/>
      <c r="I81">
        <v>0.5</v>
      </c>
    </row>
    <row r="82" spans="2:23" ht="15.6">
      <c r="B82" t="s">
        <v>1017</v>
      </c>
      <c r="C82" s="216" t="s">
        <v>885</v>
      </c>
      <c r="D82" s="216" t="s">
        <v>228</v>
      </c>
      <c r="E82" s="216">
        <v>2015</v>
      </c>
      <c r="F82">
        <v>1</v>
      </c>
      <c r="G82" s="253">
        <f>'Sheet 9'!G45/1000</f>
        <v>10.404</v>
      </c>
      <c r="H82">
        <v>11</v>
      </c>
      <c r="J82" s="216"/>
    </row>
    <row r="83" spans="2:23" ht="15.6">
      <c r="E83" s="216">
        <v>2020</v>
      </c>
      <c r="F83" s="216"/>
      <c r="G83" s="253">
        <f>'Sheet 9'!K45/1000</f>
        <v>10.2204</v>
      </c>
    </row>
    <row r="84" spans="2:23" ht="15.6">
      <c r="B84" t="s">
        <v>888</v>
      </c>
      <c r="C84" s="216" t="s">
        <v>887</v>
      </c>
      <c r="D84" s="216" t="s">
        <v>229</v>
      </c>
      <c r="E84" s="216">
        <v>2015</v>
      </c>
      <c r="F84">
        <v>1</v>
      </c>
      <c r="G84">
        <v>35</v>
      </c>
      <c r="H84">
        <v>14</v>
      </c>
      <c r="I84">
        <v>45</v>
      </c>
      <c r="J84" s="216">
        <v>14</v>
      </c>
    </row>
    <row r="85" spans="2:23" ht="15.6">
      <c r="E85" s="216">
        <v>2020</v>
      </c>
      <c r="F85" s="216"/>
      <c r="G85">
        <v>35</v>
      </c>
      <c r="I85">
        <v>50</v>
      </c>
    </row>
    <row r="86" spans="2:23" ht="15.6">
      <c r="E86" s="216">
        <v>2025</v>
      </c>
      <c r="F86" s="216"/>
      <c r="G86">
        <v>30</v>
      </c>
      <c r="I86">
        <v>55</v>
      </c>
    </row>
    <row r="87" spans="2:23" ht="15.6">
      <c r="B87" t="s">
        <v>1026</v>
      </c>
      <c r="C87" s="216" t="s">
        <v>887</v>
      </c>
      <c r="D87" s="216" t="s">
        <v>228</v>
      </c>
      <c r="E87" s="216">
        <v>2015</v>
      </c>
      <c r="F87">
        <v>1</v>
      </c>
      <c r="G87">
        <v>16</v>
      </c>
      <c r="H87">
        <v>14</v>
      </c>
      <c r="I87">
        <v>18</v>
      </c>
      <c r="J87" s="216">
        <v>14</v>
      </c>
    </row>
    <row r="88" spans="2:23" ht="15.6">
      <c r="E88" s="216">
        <v>2020</v>
      </c>
      <c r="F88" s="216"/>
      <c r="G88">
        <v>16</v>
      </c>
      <c r="I88">
        <v>18</v>
      </c>
    </row>
    <row r="89" spans="2:23" ht="15.6">
      <c r="E89" s="216">
        <v>2035</v>
      </c>
      <c r="F89" s="216"/>
      <c r="G89">
        <f>G88*1.2</f>
        <v>19.2</v>
      </c>
      <c r="I89">
        <f>I88*1.5</f>
        <v>27</v>
      </c>
    </row>
    <row r="90" spans="2:23" ht="15.6">
      <c r="B90" t="s">
        <v>891</v>
      </c>
      <c r="C90" s="216" t="s">
        <v>892</v>
      </c>
      <c r="D90" s="216" t="s">
        <v>229</v>
      </c>
      <c r="E90" s="216">
        <v>2015</v>
      </c>
      <c r="F90">
        <v>1</v>
      </c>
      <c r="G90">
        <v>6</v>
      </c>
      <c r="H90" s="216">
        <v>14</v>
      </c>
    </row>
    <row r="91" spans="2:23" ht="15.6">
      <c r="E91" s="216">
        <v>2020</v>
      </c>
      <c r="F91" s="216"/>
      <c r="G91">
        <v>5</v>
      </c>
      <c r="I91" s="216"/>
    </row>
    <row r="92" spans="2:23" ht="15.6">
      <c r="E92" s="216">
        <v>2025</v>
      </c>
      <c r="F92" s="216"/>
      <c r="G92">
        <v>4</v>
      </c>
      <c r="I92" s="216"/>
    </row>
    <row r="93" spans="2:23" ht="15.6">
      <c r="B93" t="s">
        <v>894</v>
      </c>
      <c r="C93" s="216" t="s">
        <v>1014</v>
      </c>
      <c r="D93" s="216" t="s">
        <v>35</v>
      </c>
      <c r="E93" s="216">
        <v>2015</v>
      </c>
      <c r="F93">
        <v>1</v>
      </c>
      <c r="G93">
        <v>0.3</v>
      </c>
      <c r="H93">
        <v>14</v>
      </c>
      <c r="I93">
        <v>0.7</v>
      </c>
      <c r="J93" s="216">
        <v>14</v>
      </c>
      <c r="M93" s="267"/>
      <c r="N93" s="267"/>
      <c r="O93" s="268"/>
      <c r="P93" s="269"/>
      <c r="Q93" s="268"/>
      <c r="R93" s="269"/>
      <c r="S93" s="268"/>
      <c r="T93" s="269"/>
      <c r="U93" s="272"/>
      <c r="V93" s="269"/>
      <c r="W93" s="268"/>
    </row>
    <row r="94" spans="2:23" ht="15.6">
      <c r="E94" s="216">
        <v>2020</v>
      </c>
      <c r="G94">
        <v>1.5</v>
      </c>
      <c r="I94">
        <v>2</v>
      </c>
      <c r="M94" s="267"/>
      <c r="N94" s="267"/>
      <c r="O94" s="270"/>
      <c r="P94" s="271"/>
      <c r="Q94" s="270"/>
      <c r="R94" s="271"/>
      <c r="S94" s="270"/>
      <c r="T94" s="271"/>
      <c r="U94" s="270"/>
      <c r="V94" s="271"/>
      <c r="W94" s="270"/>
    </row>
    <row r="95" spans="2:23" ht="15.6">
      <c r="E95" s="216">
        <v>2025</v>
      </c>
      <c r="G95">
        <v>1</v>
      </c>
      <c r="I95">
        <v>3</v>
      </c>
      <c r="M95" s="267"/>
      <c r="N95" s="267"/>
      <c r="O95" s="270"/>
      <c r="P95" s="271"/>
      <c r="Q95" s="270"/>
      <c r="R95" s="271"/>
      <c r="S95" s="270"/>
      <c r="T95" s="271"/>
      <c r="U95" s="270"/>
      <c r="V95" s="271"/>
      <c r="W95" s="270"/>
    </row>
    <row r="96" spans="2:23" ht="15.6">
      <c r="B96" t="s">
        <v>1015</v>
      </c>
      <c r="C96" s="216" t="s">
        <v>1014</v>
      </c>
      <c r="D96" s="216" t="s">
        <v>281</v>
      </c>
      <c r="E96" s="216">
        <v>2010</v>
      </c>
      <c r="F96">
        <v>1</v>
      </c>
      <c r="G96">
        <v>10</v>
      </c>
      <c r="H96">
        <v>14</v>
      </c>
      <c r="I96">
        <v>15</v>
      </c>
      <c r="J96" s="216">
        <v>14</v>
      </c>
      <c r="M96" s="267"/>
      <c r="N96" s="267"/>
      <c r="O96" s="272"/>
      <c r="P96" s="269"/>
      <c r="Q96" s="272"/>
      <c r="R96" s="269"/>
      <c r="S96" s="272"/>
      <c r="T96" s="269"/>
      <c r="U96" s="272"/>
      <c r="V96" s="269"/>
      <c r="W96" s="272"/>
    </row>
    <row r="97" spans="3:23" ht="15.6">
      <c r="C97" s="216" t="s">
        <v>1014</v>
      </c>
      <c r="D97" s="216" t="s">
        <v>823</v>
      </c>
      <c r="E97" s="216">
        <v>2010</v>
      </c>
      <c r="F97" s="216">
        <v>1</v>
      </c>
      <c r="J97" s="216"/>
      <c r="M97" s="267"/>
      <c r="N97" s="267"/>
      <c r="O97" s="270"/>
      <c r="P97" s="271"/>
      <c r="Q97" s="270"/>
      <c r="R97" s="271"/>
      <c r="S97" s="270"/>
      <c r="T97" s="271"/>
      <c r="U97" s="270"/>
      <c r="V97" s="271"/>
      <c r="W97" s="270"/>
    </row>
    <row r="98" spans="3:23" ht="15.6">
      <c r="C98" s="216" t="s">
        <v>1014</v>
      </c>
      <c r="D98" s="216" t="s">
        <v>281</v>
      </c>
      <c r="E98" s="216">
        <v>2015</v>
      </c>
      <c r="F98">
        <v>1</v>
      </c>
      <c r="G98">
        <v>5</v>
      </c>
      <c r="H98">
        <v>14</v>
      </c>
      <c r="I98">
        <v>7</v>
      </c>
      <c r="J98" s="216">
        <v>14</v>
      </c>
      <c r="M98" s="267"/>
      <c r="N98" s="267"/>
      <c r="O98" s="272"/>
      <c r="P98" s="269"/>
      <c r="Q98" s="272"/>
      <c r="R98" s="269"/>
      <c r="S98" s="272"/>
      <c r="T98" s="269"/>
      <c r="U98" s="272"/>
      <c r="V98" s="269"/>
      <c r="W98" s="272"/>
    </row>
    <row r="99" spans="3:23" ht="15.6">
      <c r="C99" s="216" t="s">
        <v>1014</v>
      </c>
      <c r="D99" s="216" t="s">
        <v>823</v>
      </c>
      <c r="E99" s="216">
        <v>2015</v>
      </c>
      <c r="F99" s="216">
        <v>1</v>
      </c>
      <c r="J99" s="216"/>
      <c r="M99" s="267"/>
      <c r="N99" s="267"/>
      <c r="O99" s="270"/>
      <c r="P99" s="271"/>
      <c r="Q99" s="270"/>
      <c r="R99" s="271"/>
      <c r="S99" s="270"/>
      <c r="T99" s="271"/>
      <c r="U99" s="273"/>
      <c r="V99" s="271"/>
      <c r="W99" s="273"/>
    </row>
    <row r="100" spans="3:23" ht="15.6">
      <c r="C100" s="216" t="s">
        <v>1014</v>
      </c>
      <c r="D100" s="216" t="s">
        <v>281</v>
      </c>
      <c r="E100" s="216">
        <v>2020</v>
      </c>
      <c r="F100" s="216">
        <v>1</v>
      </c>
      <c r="G100">
        <v>6</v>
      </c>
      <c r="H100">
        <v>14</v>
      </c>
      <c r="I100">
        <v>8</v>
      </c>
      <c r="J100" s="216">
        <v>14</v>
      </c>
      <c r="M100" s="267"/>
      <c r="N100" s="267"/>
      <c r="O100" s="268"/>
      <c r="P100" s="269"/>
      <c r="Q100" s="272"/>
      <c r="R100" s="269"/>
      <c r="S100" s="268"/>
      <c r="T100" s="269"/>
      <c r="U100" s="268"/>
      <c r="V100" s="269"/>
      <c r="W100" s="268"/>
    </row>
    <row r="101" spans="3:23" ht="15.6">
      <c r="C101" s="216" t="s">
        <v>1014</v>
      </c>
      <c r="D101" s="216" t="s">
        <v>823</v>
      </c>
      <c r="E101" s="216">
        <v>2020</v>
      </c>
      <c r="F101" s="216">
        <v>1</v>
      </c>
      <c r="M101" s="267"/>
      <c r="N101" s="267"/>
      <c r="O101" s="273"/>
      <c r="P101" s="271"/>
      <c r="Q101" s="273"/>
      <c r="R101" s="271"/>
      <c r="S101" s="273"/>
      <c r="T101" s="271"/>
      <c r="U101" s="273"/>
      <c r="V101" s="271"/>
      <c r="W101" s="273"/>
    </row>
    <row r="102" spans="3:23" ht="15.6">
      <c r="C102" s="216" t="s">
        <v>1014</v>
      </c>
      <c r="D102" s="216" t="s">
        <v>281</v>
      </c>
      <c r="E102" s="216">
        <v>2025</v>
      </c>
      <c r="F102" s="216">
        <v>1</v>
      </c>
      <c r="G102">
        <v>4</v>
      </c>
      <c r="H102">
        <v>14</v>
      </c>
      <c r="I102">
        <v>10</v>
      </c>
      <c r="J102" s="216">
        <v>14</v>
      </c>
      <c r="M102" s="267"/>
      <c r="N102" s="267"/>
      <c r="O102" s="272"/>
      <c r="P102" s="269"/>
      <c r="Q102" s="272"/>
      <c r="R102" s="269"/>
      <c r="S102" s="272"/>
      <c r="T102" s="269"/>
      <c r="U102" s="272"/>
      <c r="V102" s="269"/>
      <c r="W102" s="272"/>
    </row>
    <row r="103" spans="3:23" ht="15.6">
      <c r="C103" s="216" t="s">
        <v>1014</v>
      </c>
      <c r="D103" s="216" t="s">
        <v>823</v>
      </c>
      <c r="E103" s="216">
        <v>2025</v>
      </c>
      <c r="F103" s="216">
        <v>1</v>
      </c>
      <c r="M103" s="267"/>
      <c r="N103" s="267"/>
      <c r="O103" s="271"/>
      <c r="P103" s="271"/>
      <c r="Q103" s="271"/>
      <c r="R103" s="271"/>
      <c r="S103" s="271"/>
      <c r="T103" s="271"/>
      <c r="U103" s="271"/>
      <c r="V103" s="271"/>
      <c r="W103" s="271"/>
    </row>
    <row r="104" spans="3:23">
      <c r="M104" s="267"/>
      <c r="N104" s="267"/>
      <c r="O104" s="272"/>
      <c r="P104" s="269"/>
      <c r="Q104" s="272"/>
      <c r="R104" s="269"/>
      <c r="S104" s="272"/>
      <c r="T104" s="269"/>
      <c r="U104" s="272"/>
      <c r="V104" s="269"/>
      <c r="W104" s="272"/>
    </row>
    <row r="105" spans="3:23">
      <c r="M105" s="267"/>
      <c r="N105" s="267"/>
      <c r="O105" s="270"/>
      <c r="P105" s="271"/>
      <c r="Q105" s="270"/>
      <c r="R105" s="271"/>
      <c r="S105" s="270"/>
      <c r="T105" s="271"/>
      <c r="U105" s="270"/>
      <c r="V105" s="271"/>
      <c r="W105" s="270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FAB5-64EB-4C83-BAFF-16F57D08617E}">
  <dimension ref="B3:Y43"/>
  <sheetViews>
    <sheetView topLeftCell="A11" workbookViewId="0">
      <selection activeCell="K26" sqref="K26"/>
    </sheetView>
  </sheetViews>
  <sheetFormatPr defaultRowHeight="14.4"/>
  <cols>
    <col min="2" max="2" width="33.21875" bestFit="1" customWidth="1"/>
    <col min="3" max="3" width="14.6640625" bestFit="1" customWidth="1"/>
    <col min="7" max="7" width="14.21875" bestFit="1" customWidth="1"/>
    <col min="8" max="8" width="16.21875" bestFit="1" customWidth="1"/>
    <col min="9" max="9" width="14" bestFit="1" customWidth="1"/>
    <col min="10" max="10" width="10.77734375" customWidth="1"/>
    <col min="11" max="11" width="13.77734375" bestFit="1" customWidth="1"/>
  </cols>
  <sheetData>
    <row r="3" spans="2:25" ht="15.6">
      <c r="B3" s="59" t="s">
        <v>234</v>
      </c>
      <c r="C3" s="59"/>
      <c r="D3" s="59"/>
      <c r="E3" s="59"/>
      <c r="F3" s="59"/>
      <c r="G3" s="59"/>
      <c r="H3" s="59"/>
      <c r="X3" s="267" t="s">
        <v>984</v>
      </c>
      <c r="Y3" s="267" t="s">
        <v>839</v>
      </c>
    </row>
    <row r="4" spans="2:25" ht="15.6">
      <c r="B4" s="59"/>
      <c r="C4" s="59"/>
      <c r="D4" s="59"/>
      <c r="E4" s="59"/>
      <c r="F4" s="59"/>
      <c r="G4" s="59"/>
      <c r="H4" s="59"/>
      <c r="X4" s="267" t="s">
        <v>984</v>
      </c>
      <c r="Y4" s="267" t="s">
        <v>986</v>
      </c>
    </row>
    <row r="5" spans="2:25" ht="15.6">
      <c r="B5" s="64" t="s">
        <v>871</v>
      </c>
      <c r="C5" s="59"/>
      <c r="D5" s="59"/>
      <c r="E5" s="59"/>
      <c r="F5" s="59"/>
      <c r="G5" s="59"/>
      <c r="H5" s="59"/>
      <c r="X5" s="267" t="s">
        <v>984</v>
      </c>
      <c r="Y5" s="267" t="s">
        <v>987</v>
      </c>
    </row>
    <row r="6" spans="2:25" ht="15.6">
      <c r="B6" s="59"/>
      <c r="C6" s="59"/>
      <c r="D6" s="59"/>
      <c r="E6" s="59" t="s">
        <v>37</v>
      </c>
      <c r="F6" s="59"/>
      <c r="G6" s="59"/>
      <c r="H6" s="59"/>
      <c r="X6" s="267" t="s">
        <v>984</v>
      </c>
      <c r="Y6" s="267" t="s">
        <v>988</v>
      </c>
    </row>
    <row r="7" spans="2:25" ht="15.6">
      <c r="B7" s="59"/>
      <c r="C7" s="59"/>
      <c r="D7" s="59"/>
      <c r="E7" s="59"/>
      <c r="F7" s="59"/>
      <c r="G7" s="59"/>
      <c r="H7" s="59"/>
      <c r="X7" s="267" t="s">
        <v>984</v>
      </c>
      <c r="Y7" s="267" t="s">
        <v>989</v>
      </c>
    </row>
    <row r="8" spans="2:25" ht="15.6">
      <c r="B8" s="59"/>
      <c r="C8" s="59"/>
      <c r="D8" s="59"/>
      <c r="E8" s="64" t="s">
        <v>25</v>
      </c>
      <c r="F8" s="59"/>
      <c r="G8" s="59"/>
      <c r="H8" s="59"/>
      <c r="X8" s="267" t="s">
        <v>984</v>
      </c>
      <c r="Y8" s="267" t="s">
        <v>990</v>
      </c>
    </row>
    <row r="9" spans="2:25" ht="15.6">
      <c r="B9" s="63" t="s">
        <v>26</v>
      </c>
      <c r="C9" s="63" t="s">
        <v>23</v>
      </c>
      <c r="D9" s="63" t="s">
        <v>1</v>
      </c>
      <c r="E9" s="63" t="s">
        <v>0</v>
      </c>
      <c r="F9" s="63" t="s">
        <v>783</v>
      </c>
      <c r="G9" s="63" t="s">
        <v>29</v>
      </c>
      <c r="H9" s="63" t="s">
        <v>194</v>
      </c>
      <c r="I9" s="63" t="s">
        <v>795</v>
      </c>
      <c r="J9" s="63" t="s">
        <v>796</v>
      </c>
      <c r="K9" s="63" t="s">
        <v>784</v>
      </c>
      <c r="L9" s="63" t="s">
        <v>785</v>
      </c>
      <c r="M9" s="63"/>
      <c r="X9" s="267" t="s">
        <v>984</v>
      </c>
      <c r="Y9" s="267" t="s">
        <v>991</v>
      </c>
    </row>
    <row r="10" spans="2:25" ht="15.6">
      <c r="B10" s="62" t="s">
        <v>27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X10" s="267" t="s">
        <v>984</v>
      </c>
      <c r="Y10" s="267" t="s">
        <v>992</v>
      </c>
    </row>
    <row r="11" spans="2:25" ht="15.6">
      <c r="B11" s="62" t="s">
        <v>28</v>
      </c>
      <c r="C11" s="62"/>
      <c r="D11" s="62"/>
      <c r="E11" s="62"/>
      <c r="F11" s="62"/>
      <c r="G11" s="62" t="s">
        <v>2</v>
      </c>
      <c r="H11" s="62"/>
      <c r="I11" s="62" t="s">
        <v>2</v>
      </c>
      <c r="J11" s="62"/>
      <c r="K11" s="62"/>
      <c r="L11" s="62"/>
      <c r="M11" s="62"/>
      <c r="X11" s="267" t="s">
        <v>984</v>
      </c>
      <c r="Y11" s="267" t="s">
        <v>993</v>
      </c>
    </row>
    <row r="12" spans="2:25" ht="15.6">
      <c r="B12" t="s">
        <v>872</v>
      </c>
      <c r="C12" s="216" t="s">
        <v>870</v>
      </c>
      <c r="D12" s="216" t="s">
        <v>229</v>
      </c>
      <c r="E12" s="216">
        <v>2015</v>
      </c>
      <c r="F12">
        <v>1</v>
      </c>
      <c r="I12">
        <v>8.5</v>
      </c>
      <c r="J12" s="216">
        <v>14</v>
      </c>
      <c r="K12" s="216"/>
      <c r="L12" s="216"/>
      <c r="M12" s="216"/>
      <c r="X12" s="267" t="s">
        <v>984</v>
      </c>
      <c r="Y12" s="267" t="s">
        <v>994</v>
      </c>
    </row>
    <row r="13" spans="2:25" ht="15.6">
      <c r="E13" s="216">
        <v>2020</v>
      </c>
      <c r="F13" s="216"/>
      <c r="I13">
        <v>8.5</v>
      </c>
      <c r="X13" s="267" t="s">
        <v>984</v>
      </c>
      <c r="Y13" s="267" t="s">
        <v>198</v>
      </c>
    </row>
    <row r="14" spans="2:25" ht="15.6">
      <c r="E14" s="216">
        <v>2030</v>
      </c>
      <c r="F14" s="216"/>
      <c r="I14">
        <v>8.5</v>
      </c>
      <c r="X14" s="267" t="s">
        <v>984</v>
      </c>
      <c r="Y14" s="267" t="s">
        <v>995</v>
      </c>
    </row>
    <row r="15" spans="2:25" ht="15.6">
      <c r="B15" t="s">
        <v>874</v>
      </c>
      <c r="C15" s="216" t="s">
        <v>875</v>
      </c>
      <c r="D15" s="216" t="s">
        <v>228</v>
      </c>
      <c r="E15" s="216">
        <v>2015</v>
      </c>
      <c r="F15">
        <v>1</v>
      </c>
      <c r="G15">
        <v>155</v>
      </c>
      <c r="H15" s="216">
        <v>14</v>
      </c>
    </row>
    <row r="16" spans="2:25" ht="15.6">
      <c r="E16" s="216">
        <v>2020</v>
      </c>
      <c r="F16" s="216"/>
      <c r="G16" s="216">
        <v>150</v>
      </c>
    </row>
    <row r="17" spans="2:17" ht="15.6">
      <c r="B17" t="s">
        <v>886</v>
      </c>
      <c r="C17" s="216" t="s">
        <v>885</v>
      </c>
      <c r="D17" s="216" t="s">
        <v>229</v>
      </c>
      <c r="E17" s="216">
        <v>2015</v>
      </c>
      <c r="F17">
        <v>1</v>
      </c>
      <c r="I17">
        <v>0</v>
      </c>
      <c r="J17" s="216">
        <v>14</v>
      </c>
      <c r="K17" s="216"/>
      <c r="L17" s="216"/>
      <c r="M17" s="216"/>
    </row>
    <row r="18" spans="2:17" ht="15.6">
      <c r="E18" s="216">
        <v>2020</v>
      </c>
      <c r="F18" s="216"/>
      <c r="I18">
        <v>0</v>
      </c>
    </row>
    <row r="19" spans="2:17" ht="15.6">
      <c r="E19" s="216">
        <v>2025</v>
      </c>
      <c r="F19" s="216"/>
      <c r="I19">
        <v>0</v>
      </c>
    </row>
    <row r="20" spans="2:17" ht="15.6">
      <c r="B20" t="s">
        <v>1019</v>
      </c>
      <c r="C20" s="216" t="s">
        <v>885</v>
      </c>
      <c r="D20" s="216" t="s">
        <v>35</v>
      </c>
      <c r="E20" s="216">
        <v>2015</v>
      </c>
      <c r="F20">
        <v>1</v>
      </c>
      <c r="J20" s="216"/>
      <c r="K20">
        <f>ROUND(SUMIFS('Sheet 9'!$G$11:$G$70,'Sheet 9'!$A$11:$A$70,P20,'Sheet 9'!$B$11:$B$70,Q20)/1000,3)</f>
        <v>1.2070000000000001</v>
      </c>
      <c r="L20" s="216">
        <v>11</v>
      </c>
      <c r="M20" s="216"/>
      <c r="P20" t="str">
        <f t="shared" ref="P20:P21" si="0">X9</f>
        <v>Norway</v>
      </c>
      <c r="Q20" s="267" t="s">
        <v>990</v>
      </c>
    </row>
    <row r="21" spans="2:17" ht="15.6">
      <c r="E21" s="216">
        <v>2020</v>
      </c>
      <c r="F21" s="216"/>
      <c r="K21">
        <f>ROUND(SUMIFS('Sheet 9'!$I$11:$I$70,'Sheet 9'!$A$11:$A$70,P21,'Sheet 9'!$B$11:$B$70,Q21)/1000,3)</f>
        <v>1.778</v>
      </c>
      <c r="P21" t="str">
        <f t="shared" si="0"/>
        <v>Norway</v>
      </c>
      <c r="Q21" s="267" t="s">
        <v>990</v>
      </c>
    </row>
    <row r="22" spans="2:17" ht="15.6">
      <c r="E22" s="216">
        <v>2025</v>
      </c>
      <c r="F22" s="216"/>
      <c r="K22">
        <f>K21*2</f>
        <v>3.556</v>
      </c>
      <c r="Q22" s="267"/>
    </row>
    <row r="23" spans="2:17" ht="15.6">
      <c r="E23" s="216">
        <v>2030</v>
      </c>
      <c r="F23" s="216"/>
      <c r="K23">
        <f>K22</f>
        <v>3.556</v>
      </c>
      <c r="Q23" s="267"/>
    </row>
    <row r="24" spans="2:17" ht="15.6">
      <c r="B24" t="s">
        <v>1018</v>
      </c>
      <c r="C24" s="216" t="s">
        <v>885</v>
      </c>
      <c r="D24" s="216" t="s">
        <v>281</v>
      </c>
      <c r="E24" s="216">
        <v>2015</v>
      </c>
      <c r="F24">
        <v>1</v>
      </c>
      <c r="J24" s="216"/>
      <c r="K24">
        <f>ROUND(SUMIFS('Sheet 9'!$G$11:$G$70,'Sheet 9'!$A$11:$A$70,P24,'Sheet 9'!$B$11:$B$70,Q24)/1000,3)</f>
        <v>1.012</v>
      </c>
      <c r="L24" s="216">
        <v>11</v>
      </c>
      <c r="M24" s="216"/>
      <c r="P24" t="str">
        <f>X11</f>
        <v>Norway</v>
      </c>
      <c r="Q24" s="267" t="str">
        <f>Y9</f>
        <v>Oil and petroleum products (excluding biofuel portion)</v>
      </c>
    </row>
    <row r="25" spans="2:17" ht="15.6">
      <c r="E25" s="216">
        <v>2020</v>
      </c>
      <c r="F25" s="216"/>
      <c r="K25">
        <f>ROUND(SUMIFS('Sheet 9'!$I$11:$I$70,'Sheet 9'!$A$11:$A$70,P25,'Sheet 9'!$B$11:$B$70,Q25)/1000,3)</f>
        <v>0.874</v>
      </c>
      <c r="P25" t="str">
        <f>X12</f>
        <v>Norway</v>
      </c>
      <c r="Q25" s="267" t="str">
        <f>Q24</f>
        <v>Oil and petroleum products (excluding biofuel portion)</v>
      </c>
    </row>
    <row r="26" spans="2:17" ht="15.6">
      <c r="B26" t="s">
        <v>1027</v>
      </c>
      <c r="C26" s="216" t="s">
        <v>887</v>
      </c>
      <c r="D26" s="216" t="s">
        <v>229</v>
      </c>
      <c r="E26" s="216">
        <v>2015</v>
      </c>
      <c r="F26">
        <v>1</v>
      </c>
      <c r="G26">
        <v>13</v>
      </c>
      <c r="H26" s="216">
        <v>11</v>
      </c>
      <c r="J26" s="216"/>
      <c r="K26" s="216"/>
      <c r="L26" s="216"/>
      <c r="M26" s="216"/>
      <c r="P26" t="str">
        <f>X13</f>
        <v>Norway</v>
      </c>
      <c r="Q26" s="267" t="str">
        <f>Y4</f>
        <v>Solid fossil fuels</v>
      </c>
    </row>
    <row r="27" spans="2:17" ht="15.6">
      <c r="E27" s="216">
        <v>2020</v>
      </c>
      <c r="F27" s="216"/>
      <c r="G27">
        <v>14.5</v>
      </c>
      <c r="P27" t="str">
        <f>X14</f>
        <v>Norway</v>
      </c>
      <c r="Q27" s="267" t="str">
        <f>Q26</f>
        <v>Solid fossil fuels</v>
      </c>
    </row>
    <row r="28" spans="2:17" ht="15.6">
      <c r="E28" s="216">
        <v>2025</v>
      </c>
      <c r="F28" s="216"/>
      <c r="G28">
        <f>G27*0.8</f>
        <v>11.600000000000001</v>
      </c>
    </row>
    <row r="29" spans="2:17" ht="15.6">
      <c r="B29" t="s">
        <v>1028</v>
      </c>
      <c r="C29" s="216" t="s">
        <v>887</v>
      </c>
      <c r="D29" s="216" t="s">
        <v>228</v>
      </c>
      <c r="E29" s="216">
        <v>2015</v>
      </c>
      <c r="F29">
        <v>1</v>
      </c>
      <c r="G29">
        <f>ROUND(SUMIFS('Sheet 7'!$G$11:$G$70,'Sheet 7'!$A$11:$A$70,P29,'Sheet 7'!$B$11:$B$70,Q29)/1000,3)</f>
        <v>18.190999999999999</v>
      </c>
      <c r="H29" s="216">
        <v>11</v>
      </c>
      <c r="J29" s="216"/>
      <c r="K29" s="216"/>
      <c r="L29" s="216"/>
      <c r="M29" s="216"/>
      <c r="P29" t="str">
        <f>P27</f>
        <v>Norway</v>
      </c>
      <c r="Q29" s="267" t="str">
        <f>Y13</f>
        <v>Electricity</v>
      </c>
    </row>
    <row r="30" spans="2:17" ht="15.6">
      <c r="E30" s="216">
        <v>2020</v>
      </c>
      <c r="F30" s="216"/>
      <c r="G30">
        <f>ROUND(SUMIFS('Sheet 7'!$I$11:$I$70,'Sheet 7'!$A$11:$A$70,P30,'Sheet 7'!$B$11:$B$70,Q30)/1000,3)</f>
        <v>19.609000000000002</v>
      </c>
      <c r="P30" t="str">
        <f>P29</f>
        <v>Norway</v>
      </c>
      <c r="Q30" s="267" t="str">
        <f>Q29</f>
        <v>Electricity</v>
      </c>
    </row>
    <row r="31" spans="2:17" ht="15.6">
      <c r="E31" s="216">
        <v>2025</v>
      </c>
      <c r="F31" s="216"/>
      <c r="G31">
        <f>G30*0.8</f>
        <v>15.687200000000002</v>
      </c>
    </row>
    <row r="32" spans="2:17" ht="15.6">
      <c r="B32" t="s">
        <v>1020</v>
      </c>
      <c r="C32" s="216" t="s">
        <v>887</v>
      </c>
      <c r="D32" s="216" t="s">
        <v>35</v>
      </c>
      <c r="E32" s="216">
        <v>2015</v>
      </c>
      <c r="F32">
        <v>1</v>
      </c>
      <c r="G32">
        <f>ROUND(SUMIFS('Sheet 7'!$G$11:$G$70,'Sheet 7'!$A$11:$A$70,P32,'Sheet 7'!$B$11:$B$70,Q32)/1000,3)</f>
        <v>1.655</v>
      </c>
      <c r="H32" s="216">
        <v>11</v>
      </c>
      <c r="P32" t="str">
        <f>X3</f>
        <v>Norway</v>
      </c>
      <c r="Q32" s="267" t="str">
        <f>Y5</f>
        <v>Manufactured gases</v>
      </c>
    </row>
    <row r="33" spans="2:17" ht="15.6">
      <c r="E33" s="216">
        <v>2020</v>
      </c>
      <c r="F33" s="216"/>
      <c r="G33">
        <f>ROUND(SUMIFS('Sheet 7'!$I$11:$I$70,'Sheet 7'!$A$11:$A$70,P33,'Sheet 7'!$B$11:$B$70,Q33)/1000,3)</f>
        <v>1.829</v>
      </c>
      <c r="P33" t="str">
        <f>X4</f>
        <v>Norway</v>
      </c>
      <c r="Q33" s="267" t="str">
        <f>Q32</f>
        <v>Manufactured gases</v>
      </c>
    </row>
    <row r="34" spans="2:17" ht="15.6">
      <c r="E34" s="216">
        <v>2025</v>
      </c>
      <c r="F34" s="216"/>
      <c r="G34">
        <f>G33*0.8</f>
        <v>1.4632000000000001</v>
      </c>
    </row>
    <row r="35" spans="2:17" ht="15.6">
      <c r="B35" t="s">
        <v>1022</v>
      </c>
      <c r="C35" s="216" t="s">
        <v>1021</v>
      </c>
      <c r="D35" s="216" t="s">
        <v>35</v>
      </c>
      <c r="E35" s="216">
        <v>2015</v>
      </c>
      <c r="F35">
        <v>1</v>
      </c>
      <c r="G35">
        <f>ROUND(SUMIFS('Sheet 15'!$G$11:$G$70,'Sheet 15'!$A$11:$A$70,P35,'Sheet 15'!$B$11:$B$70,Q35)/1000,3)</f>
        <v>0.33300000000000002</v>
      </c>
      <c r="H35" s="216">
        <v>11</v>
      </c>
      <c r="P35" t="str">
        <f>X6</f>
        <v>Norway</v>
      </c>
      <c r="Q35" s="267" t="str">
        <f>Y8</f>
        <v>Natural gas</v>
      </c>
    </row>
    <row r="36" spans="2:17" ht="15.6">
      <c r="E36" s="216">
        <v>2020</v>
      </c>
      <c r="F36" s="216"/>
      <c r="G36">
        <f>ROUND(SUMIFS('Sheet 15'!$I$11:$I$70,'Sheet 15'!$A$11:$A$70,P36,'Sheet 15'!$B$11:$B$70,Q36)/1000,3)</f>
        <v>0.68700000000000006</v>
      </c>
      <c r="P36" t="str">
        <f>X7</f>
        <v>Norway</v>
      </c>
      <c r="Q36" s="267" t="str">
        <f>Q35</f>
        <v>Natural gas</v>
      </c>
    </row>
    <row r="37" spans="2:17" ht="15.6">
      <c r="E37" s="216">
        <v>2025</v>
      </c>
      <c r="F37" s="216"/>
      <c r="G37">
        <f>G36*0.8</f>
        <v>0.54960000000000009</v>
      </c>
    </row>
    <row r="38" spans="2:17" ht="15.6">
      <c r="B38" t="s">
        <v>1023</v>
      </c>
      <c r="C38" s="216" t="s">
        <v>1021</v>
      </c>
      <c r="D38" s="216" t="s">
        <v>823</v>
      </c>
      <c r="E38" s="216">
        <v>2015</v>
      </c>
      <c r="F38">
        <v>1</v>
      </c>
      <c r="G38">
        <f>ROUND(SUMIFS('Sheet 15'!$G$11:$G$70,'Sheet 15'!$A$11:$A$70,P38,'Sheet 15'!$B$11:$B$70,Q38)/1000,3)</f>
        <v>0.29499999999999998</v>
      </c>
      <c r="H38" s="216">
        <v>11</v>
      </c>
      <c r="P38" t="str">
        <f>X9</f>
        <v>Norway</v>
      </c>
      <c r="Q38" s="267" t="str">
        <f>Y9</f>
        <v>Oil and petroleum products (excluding biofuel portion)</v>
      </c>
    </row>
    <row r="39" spans="2:17" ht="15.6">
      <c r="E39" s="216">
        <v>2020</v>
      </c>
      <c r="F39" s="216"/>
      <c r="G39">
        <f>ROUND(SUMIFS('Sheet 15'!$I$11:$I$70,'Sheet 15'!$A$11:$A$70,P39,'Sheet 15'!$B$11:$B$70,Q39)/1000,3)</f>
        <v>0.33100000000000002</v>
      </c>
      <c r="P39" t="str">
        <f>X10</f>
        <v>Norway</v>
      </c>
      <c r="Q39" s="267" t="str">
        <f>Q38</f>
        <v>Oil and petroleum products (excluding biofuel portion)</v>
      </c>
    </row>
    <row r="40" spans="2:17" ht="15.6">
      <c r="E40" s="216">
        <v>2025</v>
      </c>
      <c r="F40" s="216"/>
      <c r="G40">
        <f>G39*0.8</f>
        <v>0.26480000000000004</v>
      </c>
    </row>
    <row r="41" spans="2:17" ht="15.6">
      <c r="B41" t="s">
        <v>1024</v>
      </c>
      <c r="C41" s="216" t="s">
        <v>1021</v>
      </c>
      <c r="D41" s="216" t="s">
        <v>228</v>
      </c>
      <c r="E41" s="216">
        <v>2015</v>
      </c>
      <c r="F41">
        <v>1</v>
      </c>
      <c r="I41">
        <f>ROUND(SUMIFS('Sheet 15'!$G$11:$G$70,'Sheet 15'!$A$11:$A$70,P41,'Sheet 15'!$B$11:$B$70,Q41)/1000,3)</f>
        <v>12.553000000000001</v>
      </c>
      <c r="J41" s="216">
        <v>11</v>
      </c>
      <c r="K41" s="216"/>
      <c r="L41" s="216"/>
      <c r="M41" s="216"/>
      <c r="P41" t="str">
        <f>X12</f>
        <v>Norway</v>
      </c>
      <c r="Q41" s="267" t="str">
        <f>Y13</f>
        <v>Electricity</v>
      </c>
    </row>
    <row r="42" spans="2:17" ht="15.6">
      <c r="E42" s="216">
        <v>2020</v>
      </c>
      <c r="F42" s="216"/>
      <c r="I42">
        <f>ROUND(SUMIFS('Sheet 15'!$I$11:$I$70,'Sheet 15'!$A$11:$A$70,P42,'Sheet 15'!$B$11:$B$70,Q42)/1000,3)</f>
        <v>13.92</v>
      </c>
      <c r="P42" t="str">
        <f>X13</f>
        <v>Norway</v>
      </c>
      <c r="Q42" s="267" t="str">
        <f>Q41</f>
        <v>Electricity</v>
      </c>
    </row>
    <row r="43" spans="2:17" ht="15.6">
      <c r="E43" s="216">
        <v>2025</v>
      </c>
      <c r="F43" s="216"/>
      <c r="I43">
        <f>I42*0.8</f>
        <v>11.136000000000001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15E3-7E2E-431C-A5FE-C1465EE2DF11}">
  <dimension ref="B2:J32"/>
  <sheetViews>
    <sheetView workbookViewId="0">
      <selection activeCell="G33" sqref="G33"/>
    </sheetView>
  </sheetViews>
  <sheetFormatPr defaultColWidth="12.5546875" defaultRowHeight="15.6"/>
  <cols>
    <col min="1" max="1" width="12.5546875" style="59"/>
    <col min="2" max="2" width="25.5546875" style="59" customWidth="1"/>
    <col min="3" max="16384" width="12.5546875" style="59"/>
  </cols>
  <sheetData>
    <row r="2" spans="2:10">
      <c r="B2" s="59" t="s">
        <v>234</v>
      </c>
    </row>
    <row r="4" spans="2:10">
      <c r="B4" s="64" t="s">
        <v>24</v>
      </c>
    </row>
    <row r="5" spans="2:10">
      <c r="E5" s="59" t="s">
        <v>37</v>
      </c>
    </row>
    <row r="7" spans="2:10">
      <c r="E7" s="64" t="s">
        <v>25</v>
      </c>
    </row>
    <row r="8" spans="2:10">
      <c r="B8" s="63" t="s">
        <v>26</v>
      </c>
      <c r="C8" s="63" t="s">
        <v>23</v>
      </c>
      <c r="D8" s="63" t="s">
        <v>1</v>
      </c>
      <c r="E8" s="63" t="s">
        <v>0</v>
      </c>
      <c r="F8" s="63" t="s">
        <v>783</v>
      </c>
      <c r="G8" s="63" t="s">
        <v>29</v>
      </c>
      <c r="H8" s="63" t="s">
        <v>194</v>
      </c>
    </row>
    <row r="9" spans="2:10">
      <c r="B9" s="62" t="s">
        <v>27</v>
      </c>
      <c r="C9" s="62"/>
      <c r="D9" s="62"/>
      <c r="E9" s="62"/>
      <c r="F9" s="62"/>
      <c r="G9" s="62"/>
      <c r="H9" s="62"/>
    </row>
    <row r="10" spans="2:10">
      <c r="B10" s="62" t="s">
        <v>28</v>
      </c>
      <c r="C10" s="62"/>
      <c r="D10" s="62"/>
      <c r="E10" s="62"/>
      <c r="F10" s="62"/>
      <c r="G10" s="62" t="s">
        <v>2</v>
      </c>
      <c r="H10" s="62"/>
    </row>
    <row r="11" spans="2:10">
      <c r="B11" s="59" t="s">
        <v>233</v>
      </c>
      <c r="C11" s="59" t="s">
        <v>30</v>
      </c>
      <c r="D11" s="59" t="s">
        <v>32</v>
      </c>
      <c r="E11" s="59">
        <v>2012</v>
      </c>
      <c r="F11" s="59">
        <v>1</v>
      </c>
      <c r="G11" s="61">
        <f>ROUND(J11,2)</f>
        <v>34.06</v>
      </c>
      <c r="H11" s="59">
        <v>14</v>
      </c>
      <c r="J11" s="61">
        <f>INDEX('Scen BF2019'!$E$4:$M$85,MATCH($D$11,'Scen BF2019'!$B$4:$B$85,0),MATCH(E11,'Scen BF2019'!$E$3:$M$3,0))</f>
        <v>34.063789999999997</v>
      </c>
    </row>
    <row r="12" spans="2:10">
      <c r="E12" s="59">
        <v>2015</v>
      </c>
      <c r="G12" s="61">
        <f t="shared" ref="G12:G28" si="0">ROUND(J12,2)</f>
        <v>29.91</v>
      </c>
      <c r="J12" s="61">
        <f>INDEX('Scen BF2019'!$E$4:$M$85,MATCH($D$11,'Scen BF2019'!$B$4:$B$85,0),MATCH(E12,'Scen BF2019'!$E$3:$M$3,0))</f>
        <v>29.90681</v>
      </c>
    </row>
    <row r="13" spans="2:10">
      <c r="E13" s="59">
        <v>2016</v>
      </c>
      <c r="G13" s="61">
        <f t="shared" si="0"/>
        <v>30.08</v>
      </c>
      <c r="J13" s="61">
        <f>INDEX('Scen BF2019'!$E$4:$M$85,MATCH($D$11,'Scen BF2019'!$B$4:$B$85,0),MATCH(E13,'Scen BF2019'!$E$3:$M$3,0))</f>
        <v>30.084520000000001</v>
      </c>
    </row>
    <row r="14" spans="2:10">
      <c r="E14" s="59">
        <v>2017</v>
      </c>
      <c r="G14" s="61">
        <f t="shared" si="0"/>
        <v>28.62</v>
      </c>
      <c r="J14" s="61">
        <f>INDEX('Scen BF2019'!$E$4:$M$85,MATCH($D$11,'Scen BF2019'!$B$4:$B$85,0),MATCH(E14,'Scen BF2019'!$E$3:$M$3,0))</f>
        <v>28.620429999999999</v>
      </c>
    </row>
    <row r="15" spans="2:10">
      <c r="E15" s="59">
        <v>2018</v>
      </c>
      <c r="G15" s="61">
        <f t="shared" si="0"/>
        <v>28.31</v>
      </c>
      <c r="J15" s="61">
        <f>INDEX('Scen BF2019'!$E$4:$M$85,MATCH($D$11,'Scen BF2019'!$B$4:$B$85,0),MATCH(E15,'Scen BF2019'!$E$3:$M$3,0))</f>
        <v>28.307309999999998</v>
      </c>
    </row>
    <row r="16" spans="2:10">
      <c r="E16" s="59">
        <v>2020</v>
      </c>
      <c r="G16" s="61">
        <f t="shared" si="0"/>
        <v>28.31</v>
      </c>
      <c r="J16" s="61">
        <f>J15</f>
        <v>28.307309999999998</v>
      </c>
    </row>
    <row r="17" spans="2:10">
      <c r="B17" s="59" t="s">
        <v>232</v>
      </c>
      <c r="C17" s="59" t="s">
        <v>36</v>
      </c>
      <c r="D17" s="59" t="s">
        <v>35</v>
      </c>
      <c r="E17" s="59">
        <v>2012</v>
      </c>
      <c r="F17" s="59">
        <v>1</v>
      </c>
      <c r="G17" s="61">
        <f t="shared" si="0"/>
        <v>38.78</v>
      </c>
      <c r="H17" s="59">
        <v>14</v>
      </c>
      <c r="J17" s="61">
        <f>INDEX('Scen BF2019'!$E$4:$M$85,MATCH($D$17,'Scen BF2019'!$B$4:$B$85,0),MATCH(E17,'Scen BF2019'!$E$3:$M$3,0))</f>
        <v>38.77749</v>
      </c>
    </row>
    <row r="18" spans="2:10">
      <c r="E18" s="59">
        <v>2015</v>
      </c>
      <c r="G18" s="61">
        <f t="shared" si="0"/>
        <v>36.28</v>
      </c>
      <c r="J18" s="61">
        <f>INDEX('Scen BF2019'!$E$4:$M$85,MATCH($D$17,'Scen BF2019'!$B$4:$B$85,0),MATCH(E18,'Scen BF2019'!$E$3:$M$3,0))</f>
        <v>36.279450000000004</v>
      </c>
    </row>
    <row r="19" spans="2:10">
      <c r="E19" s="59">
        <v>2016</v>
      </c>
      <c r="G19" s="61">
        <f t="shared" si="0"/>
        <v>35.979999999999997</v>
      </c>
      <c r="J19" s="61">
        <f>INDEX('Scen BF2019'!$E$4:$M$85,MATCH($D$17,'Scen BF2019'!$B$4:$B$85,0),MATCH(E19,'Scen BF2019'!$E$3:$M$3,0))</f>
        <v>35.981370000000005</v>
      </c>
    </row>
    <row r="20" spans="2:10">
      <c r="E20" s="59">
        <v>2017</v>
      </c>
      <c r="G20" s="61">
        <f t="shared" si="0"/>
        <v>36.67</v>
      </c>
      <c r="J20" s="61">
        <f>INDEX('Scen BF2019'!$E$4:$M$85,MATCH($D$17,'Scen BF2019'!$B$4:$B$85,0),MATCH(E20,'Scen BF2019'!$E$3:$M$3,0))</f>
        <v>36.670659999999998</v>
      </c>
    </row>
    <row r="21" spans="2:10">
      <c r="E21" s="59">
        <v>2018</v>
      </c>
      <c r="G21" s="61">
        <f t="shared" si="0"/>
        <v>36.49</v>
      </c>
      <c r="J21" s="61">
        <f>INDEX('Scen BF2019'!$E$4:$M$85,MATCH($D$17,'Scen BF2019'!$B$4:$B$85,0),MATCH(E21,'Scen BF2019'!$E$3:$M$3,0))</f>
        <v>36.494720000000001</v>
      </c>
    </row>
    <row r="22" spans="2:10">
      <c r="E22" s="59">
        <v>2020</v>
      </c>
      <c r="G22" s="61">
        <f t="shared" si="0"/>
        <v>36.49</v>
      </c>
      <c r="J22" s="61">
        <f>J21</f>
        <v>36.494720000000001</v>
      </c>
    </row>
    <row r="23" spans="2:10">
      <c r="B23" s="59" t="s">
        <v>231</v>
      </c>
      <c r="C23" s="59" t="s">
        <v>230</v>
      </c>
      <c r="D23" s="59" t="s">
        <v>229</v>
      </c>
      <c r="E23" s="59">
        <v>2012</v>
      </c>
      <c r="F23" s="59">
        <v>1</v>
      </c>
      <c r="G23" s="61">
        <f t="shared" si="0"/>
        <v>10.93</v>
      </c>
      <c r="H23" s="59">
        <v>14</v>
      </c>
      <c r="J23" s="61">
        <f>INDEX('Scen BF2019'!$E$4:$M$85,MATCH($D$23,'Scen BF2019'!$B$4:$B$85,0),MATCH(E23,'Scen BF2019'!$E$3:$M$3,0))</f>
        <v>10.9299</v>
      </c>
    </row>
    <row r="24" spans="2:10">
      <c r="E24" s="59">
        <v>2015</v>
      </c>
      <c r="G24" s="61">
        <f t="shared" si="0"/>
        <v>11</v>
      </c>
      <c r="J24" s="61">
        <f>INDEX('Scen BF2019'!$E$4:$M$85,MATCH($D$23,'Scen BF2019'!$B$4:$B$85,0),MATCH(E24,'Scen BF2019'!$E$3:$M$3,0))</f>
        <v>11.00193</v>
      </c>
    </row>
    <row r="25" spans="2:10">
      <c r="E25" s="59">
        <v>2016</v>
      </c>
      <c r="G25" s="61">
        <f t="shared" si="0"/>
        <v>12.37</v>
      </c>
      <c r="J25" s="61">
        <f>INDEX('Scen BF2019'!$E$4:$M$85,MATCH($D$23,'Scen BF2019'!$B$4:$B$85,0),MATCH(E25,'Scen BF2019'!$E$3:$M$3,0))</f>
        <v>12.36698</v>
      </c>
    </row>
    <row r="26" spans="2:10">
      <c r="E26" s="59">
        <v>2017</v>
      </c>
      <c r="G26" s="61">
        <f t="shared" si="0"/>
        <v>13.09</v>
      </c>
      <c r="J26" s="61">
        <f>INDEX('Scen BF2019'!$E$4:$M$85,MATCH($D$23,'Scen BF2019'!$B$4:$B$85,0),MATCH(E26,'Scen BF2019'!$E$3:$M$3,0))</f>
        <v>13.09198</v>
      </c>
    </row>
    <row r="27" spans="2:10">
      <c r="E27" s="59">
        <v>2018</v>
      </c>
      <c r="G27" s="61">
        <f t="shared" si="0"/>
        <v>12.13</v>
      </c>
      <c r="J27" s="61">
        <f>INDEX('Scen BF2019'!$E$4:$M$85,MATCH($D$23,'Scen BF2019'!$B$4:$B$85,0),MATCH(E27,'Scen BF2019'!$E$3:$M$3,0))</f>
        <v>12.130600000000001</v>
      </c>
    </row>
    <row r="28" spans="2:10">
      <c r="E28" s="59">
        <v>2020</v>
      </c>
      <c r="G28" s="61">
        <f t="shared" si="0"/>
        <v>12.13</v>
      </c>
      <c r="J28" s="61">
        <f>J27</f>
        <v>12.130600000000001</v>
      </c>
    </row>
    <row r="29" spans="2:10">
      <c r="B29" s="59" t="s">
        <v>863</v>
      </c>
      <c r="C29" s="59" t="s">
        <v>864</v>
      </c>
      <c r="D29" s="59" t="s">
        <v>865</v>
      </c>
      <c r="E29" s="59">
        <v>2015</v>
      </c>
      <c r="F29" s="59">
        <v>1</v>
      </c>
      <c r="G29" s="59">
        <v>40</v>
      </c>
      <c r="H29" s="59">
        <v>14</v>
      </c>
    </row>
    <row r="30" spans="2:10">
      <c r="C30" s="59" t="s">
        <v>866</v>
      </c>
      <c r="D30" s="59" t="s">
        <v>867</v>
      </c>
      <c r="E30" s="59">
        <v>2015</v>
      </c>
    </row>
    <row r="31" spans="2:10">
      <c r="C31" s="59" t="s">
        <v>864</v>
      </c>
      <c r="D31" s="59" t="s">
        <v>865</v>
      </c>
      <c r="E31" s="59">
        <v>2020</v>
      </c>
      <c r="F31" s="59">
        <v>1</v>
      </c>
      <c r="G31" s="59">
        <v>40</v>
      </c>
      <c r="H31" s="59">
        <v>14</v>
      </c>
    </row>
    <row r="32" spans="2:10">
      <c r="C32" s="59" t="s">
        <v>866</v>
      </c>
      <c r="D32" s="59" t="s">
        <v>867</v>
      </c>
      <c r="E32" s="59">
        <v>2020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EA71-5CAD-41DF-B785-91404ADDF312}">
  <dimension ref="B2:K37"/>
  <sheetViews>
    <sheetView workbookViewId="0">
      <selection activeCell="I34" sqref="I34"/>
    </sheetView>
  </sheetViews>
  <sheetFormatPr defaultColWidth="12.5546875" defaultRowHeight="15.6"/>
  <cols>
    <col min="1" max="1" width="12.5546875" style="59"/>
    <col min="2" max="2" width="22.88671875" style="59" customWidth="1"/>
    <col min="3" max="16384" width="12.5546875" style="59"/>
  </cols>
  <sheetData>
    <row r="2" spans="2:11">
      <c r="B2" s="64" t="s">
        <v>789</v>
      </c>
    </row>
    <row r="5" spans="2:11">
      <c r="F5" s="64" t="s">
        <v>25</v>
      </c>
    </row>
    <row r="6" spans="2:11">
      <c r="B6" s="63" t="s">
        <v>26</v>
      </c>
      <c r="C6" s="63" t="s">
        <v>23</v>
      </c>
      <c r="D6" s="63" t="s">
        <v>77</v>
      </c>
      <c r="E6" s="63" t="s">
        <v>1</v>
      </c>
      <c r="F6" s="63" t="s">
        <v>0</v>
      </c>
      <c r="G6" s="63" t="s">
        <v>783</v>
      </c>
      <c r="H6" s="63" t="s">
        <v>784</v>
      </c>
      <c r="I6" s="63" t="s">
        <v>785</v>
      </c>
      <c r="J6" s="63" t="s">
        <v>29</v>
      </c>
      <c r="K6" s="63" t="s">
        <v>194</v>
      </c>
    </row>
    <row r="7" spans="2:11">
      <c r="B7" s="62" t="s">
        <v>27</v>
      </c>
      <c r="C7" s="62"/>
      <c r="D7" s="62"/>
      <c r="E7" s="62"/>
      <c r="F7" s="62"/>
      <c r="G7" s="62"/>
      <c r="H7" s="62"/>
      <c r="I7" s="62"/>
      <c r="J7" s="62"/>
      <c r="K7" s="62"/>
    </row>
    <row r="8" spans="2:11">
      <c r="B8" s="62" t="s">
        <v>28</v>
      </c>
      <c r="C8" s="62"/>
      <c r="D8" s="62"/>
      <c r="E8" s="62"/>
      <c r="F8" s="62"/>
      <c r="G8" s="62"/>
      <c r="H8" s="62" t="s">
        <v>2</v>
      </c>
      <c r="I8" s="62"/>
      <c r="J8" s="62" t="s">
        <v>2</v>
      </c>
      <c r="K8" s="62"/>
    </row>
    <row r="9" spans="2:11">
      <c r="B9" s="59" t="str">
        <f>"AU_SE_"&amp;E9&amp;"_HIS"</f>
        <v>AU_SE_RESDSL_HIS</v>
      </c>
      <c r="D9" s="59" t="s">
        <v>31</v>
      </c>
      <c r="E9" s="59" t="s">
        <v>31</v>
      </c>
      <c r="F9" s="59">
        <v>2012</v>
      </c>
      <c r="G9" s="59">
        <v>1</v>
      </c>
      <c r="H9" s="61">
        <v>6</v>
      </c>
      <c r="I9" s="59">
        <v>14</v>
      </c>
      <c r="J9" s="61">
        <v>0</v>
      </c>
      <c r="K9" s="59">
        <v>14</v>
      </c>
    </row>
    <row r="10" spans="2:11">
      <c r="F10" s="59">
        <v>2015</v>
      </c>
      <c r="H10" s="61">
        <v>6</v>
      </c>
      <c r="J10" s="61">
        <v>0</v>
      </c>
    </row>
    <row r="11" spans="2:11">
      <c r="F11" s="59">
        <v>2016</v>
      </c>
      <c r="H11" s="61">
        <f>H10-1</f>
        <v>5</v>
      </c>
      <c r="J11" s="61">
        <v>0</v>
      </c>
    </row>
    <row r="12" spans="2:11">
      <c r="F12" s="59">
        <v>2017</v>
      </c>
      <c r="H12" s="61">
        <f>H11-1</f>
        <v>4</v>
      </c>
      <c r="J12" s="61">
        <v>0</v>
      </c>
    </row>
    <row r="13" spans="2:11">
      <c r="F13" s="59">
        <v>2018</v>
      </c>
      <c r="H13" s="61">
        <f>H12</f>
        <v>4</v>
      </c>
      <c r="J13" s="61">
        <v>0</v>
      </c>
    </row>
    <row r="14" spans="2:11">
      <c r="F14" s="59">
        <v>2020</v>
      </c>
      <c r="H14" s="61"/>
      <c r="J14" s="61">
        <f>H13</f>
        <v>4</v>
      </c>
    </row>
    <row r="15" spans="2:11">
      <c r="F15" s="59">
        <v>2030</v>
      </c>
      <c r="H15" s="61"/>
      <c r="J15" s="61">
        <v>2.5</v>
      </c>
    </row>
    <row r="16" spans="2:11">
      <c r="B16" s="59" t="str">
        <f>"AU_SE_"&amp;E16&amp;"_HIS"</f>
        <v>AU_SE_RESNGA_HIS</v>
      </c>
      <c r="C16" s="59" t="str">
        <f>"*FT-"&amp;E16</f>
        <v>*FT-RESNGA</v>
      </c>
      <c r="E16" s="59" t="s">
        <v>236</v>
      </c>
      <c r="F16" s="59">
        <v>2012</v>
      </c>
      <c r="G16" s="59">
        <v>1</v>
      </c>
      <c r="H16" s="61">
        <v>1</v>
      </c>
      <c r="I16" s="59">
        <v>14</v>
      </c>
      <c r="J16" s="61">
        <v>0</v>
      </c>
      <c r="K16" s="59">
        <v>14</v>
      </c>
    </row>
    <row r="17" spans="2:11">
      <c r="F17" s="59">
        <v>2015</v>
      </c>
      <c r="H17" s="61">
        <v>1</v>
      </c>
      <c r="J17" s="61">
        <v>0</v>
      </c>
    </row>
    <row r="18" spans="2:11">
      <c r="F18" s="59">
        <v>2016</v>
      </c>
      <c r="H18" s="61">
        <v>1</v>
      </c>
      <c r="J18" s="61">
        <v>0</v>
      </c>
    </row>
    <row r="19" spans="2:11">
      <c r="F19" s="59">
        <v>2017</v>
      </c>
      <c r="H19" s="61">
        <v>1</v>
      </c>
      <c r="J19" s="61">
        <v>0</v>
      </c>
    </row>
    <row r="20" spans="2:11">
      <c r="F20" s="59">
        <v>2018</v>
      </c>
      <c r="H20" s="61">
        <v>1</v>
      </c>
      <c r="J20" s="61">
        <v>0</v>
      </c>
    </row>
    <row r="21" spans="2:11">
      <c r="F21" s="59">
        <v>2020</v>
      </c>
      <c r="H21" s="61">
        <v>1</v>
      </c>
      <c r="J21" s="61">
        <v>0</v>
      </c>
    </row>
    <row r="22" spans="2:11">
      <c r="B22" s="59" t="str">
        <f>"AU_SE_"&amp;E22&amp;"_HIS"</f>
        <v>AU_SE_RESWPE_HIS</v>
      </c>
      <c r="D22" s="59" t="s">
        <v>219</v>
      </c>
      <c r="E22" s="59" t="s">
        <v>219</v>
      </c>
      <c r="F22" s="59">
        <v>2012</v>
      </c>
      <c r="G22" s="59">
        <v>1</v>
      </c>
      <c r="H22" s="61"/>
      <c r="I22" s="59">
        <v>14</v>
      </c>
      <c r="J22" s="61">
        <v>22</v>
      </c>
      <c r="K22" s="59">
        <v>14</v>
      </c>
    </row>
    <row r="23" spans="2:11">
      <c r="F23" s="59">
        <v>2015</v>
      </c>
      <c r="H23" s="61"/>
      <c r="J23" s="61">
        <v>10</v>
      </c>
    </row>
    <row r="24" spans="2:11">
      <c r="F24" s="59">
        <v>2016</v>
      </c>
      <c r="H24" s="61"/>
      <c r="J24" s="61">
        <v>10</v>
      </c>
    </row>
    <row r="25" spans="2:11">
      <c r="F25" s="59">
        <v>2017</v>
      </c>
      <c r="H25" s="61"/>
      <c r="J25" s="61">
        <v>10</v>
      </c>
    </row>
    <row r="26" spans="2:11">
      <c r="F26" s="59">
        <v>2018</v>
      </c>
      <c r="H26" s="61"/>
      <c r="J26" s="61">
        <v>10</v>
      </c>
    </row>
    <row r="27" spans="2:11">
      <c r="F27" s="59">
        <v>2020</v>
      </c>
      <c r="H27" s="61"/>
      <c r="J27" s="61">
        <v>10</v>
      </c>
    </row>
    <row r="28" spans="2:11">
      <c r="F28" s="59">
        <v>2025</v>
      </c>
      <c r="H28" s="61"/>
      <c r="J28" s="61">
        <v>5</v>
      </c>
    </row>
    <row r="29" spans="2:11">
      <c r="B29" s="59" t="str">
        <f>"AU_SE_"&amp;E29&amp;"_HIS"</f>
        <v>AU_SE_RESFIW_HIS</v>
      </c>
      <c r="D29" s="59" t="s">
        <v>45</v>
      </c>
      <c r="E29" s="59" t="s">
        <v>45</v>
      </c>
      <c r="F29" s="59">
        <v>2012</v>
      </c>
      <c r="G29" s="59">
        <v>1</v>
      </c>
      <c r="H29" s="61"/>
      <c r="J29" s="61">
        <v>20</v>
      </c>
      <c r="K29" s="59">
        <v>15</v>
      </c>
    </row>
    <row r="30" spans="2:11">
      <c r="F30" s="59">
        <v>2015</v>
      </c>
      <c r="H30" s="61"/>
      <c r="J30" s="61">
        <v>19</v>
      </c>
    </row>
    <row r="31" spans="2:11">
      <c r="F31" s="59">
        <v>2020</v>
      </c>
      <c r="J31" s="61">
        <v>15</v>
      </c>
    </row>
    <row r="32" spans="2:11">
      <c r="F32" s="59">
        <v>2030</v>
      </c>
      <c r="J32" s="61">
        <v>15</v>
      </c>
    </row>
    <row r="33" spans="8:8">
      <c r="H33" s="61"/>
    </row>
    <row r="34" spans="8:8">
      <c r="H34" s="61"/>
    </row>
    <row r="35" spans="8:8">
      <c r="H35" s="61"/>
    </row>
    <row r="36" spans="8:8">
      <c r="H36" s="61"/>
    </row>
    <row r="37" spans="8:8">
      <c r="H37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895C-5E54-401F-B31B-F92F1BCA19F2}">
  <dimension ref="C3:O47"/>
  <sheetViews>
    <sheetView workbookViewId="0">
      <selection activeCell="I7" sqref="I7"/>
    </sheetView>
  </sheetViews>
  <sheetFormatPr defaultRowHeight="14.4"/>
  <cols>
    <col min="3" max="3" width="27.88671875" customWidth="1"/>
  </cols>
  <sheetData>
    <row r="3" spans="3:15" ht="15.6">
      <c r="C3" s="64" t="s">
        <v>798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</row>
    <row r="4" spans="3:15" ht="15.6">
      <c r="C4" s="59"/>
      <c r="D4" s="59"/>
      <c r="E4" s="59"/>
      <c r="F4" s="59"/>
      <c r="G4" s="59" t="s">
        <v>805</v>
      </c>
      <c r="H4" s="59"/>
      <c r="I4" s="59"/>
      <c r="J4" s="59"/>
      <c r="K4" s="59"/>
      <c r="L4" s="59"/>
      <c r="M4" s="59"/>
      <c r="N4" s="59"/>
      <c r="O4" s="59"/>
    </row>
    <row r="5" spans="3:15" ht="15.6"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</row>
    <row r="6" spans="3:15" ht="15.6">
      <c r="C6" s="59"/>
      <c r="D6" s="59"/>
      <c r="E6" s="59"/>
      <c r="F6" s="59"/>
      <c r="G6" s="64" t="s">
        <v>25</v>
      </c>
      <c r="H6" s="59"/>
      <c r="I6" s="59"/>
      <c r="J6" s="59"/>
      <c r="K6" s="59"/>
      <c r="L6" s="59"/>
      <c r="M6" s="59"/>
      <c r="N6" s="59"/>
      <c r="O6" s="59"/>
    </row>
    <row r="7" spans="3:15" ht="15.6">
      <c r="C7" s="63" t="s">
        <v>26</v>
      </c>
      <c r="D7" s="63" t="s">
        <v>23</v>
      </c>
      <c r="E7" s="63" t="s">
        <v>77</v>
      </c>
      <c r="F7" s="63" t="s">
        <v>1</v>
      </c>
      <c r="G7" s="63" t="s">
        <v>0</v>
      </c>
      <c r="H7" s="63" t="s">
        <v>783</v>
      </c>
      <c r="I7" s="63" t="s">
        <v>795</v>
      </c>
      <c r="J7" s="63" t="s">
        <v>785</v>
      </c>
      <c r="K7" s="63" t="s">
        <v>29</v>
      </c>
      <c r="L7" s="63" t="s">
        <v>194</v>
      </c>
      <c r="M7" s="59"/>
      <c r="N7" s="59"/>
      <c r="O7" s="59"/>
    </row>
    <row r="8" spans="3:15" ht="15.6">
      <c r="C8" s="62" t="s">
        <v>27</v>
      </c>
      <c r="D8" s="62"/>
      <c r="E8" s="62"/>
      <c r="F8" s="62"/>
      <c r="G8" s="62"/>
      <c r="H8" s="62"/>
      <c r="I8" s="62"/>
      <c r="J8" s="62"/>
      <c r="K8" s="62"/>
      <c r="L8" s="62"/>
      <c r="M8" s="59"/>
      <c r="N8" s="59"/>
      <c r="O8" s="59"/>
    </row>
    <row r="9" spans="3:15" ht="15.6">
      <c r="C9" s="62" t="s">
        <v>28</v>
      </c>
      <c r="D9" s="62"/>
      <c r="E9" s="62"/>
      <c r="F9" s="62"/>
      <c r="G9" s="62"/>
      <c r="H9" s="62"/>
      <c r="I9" s="62" t="s">
        <v>2</v>
      </c>
      <c r="J9" s="62"/>
      <c r="K9" s="62" t="s">
        <v>2</v>
      </c>
      <c r="L9" s="62"/>
      <c r="M9" s="59"/>
      <c r="N9" s="59"/>
      <c r="O9" s="59"/>
    </row>
    <row r="10" spans="3:15" ht="15.6">
      <c r="C10" s="59" t="str">
        <f>"AU_"&amp;F10&amp;"_NO_HIS"</f>
        <v>AU_RESDSL_NO_HIS</v>
      </c>
      <c r="D10" s="59"/>
      <c r="E10" s="59" t="s">
        <v>31</v>
      </c>
      <c r="F10" s="59" t="s">
        <v>31</v>
      </c>
      <c r="G10" s="59">
        <v>2012</v>
      </c>
      <c r="H10" s="59">
        <v>1</v>
      </c>
      <c r="I10" s="61"/>
      <c r="J10" s="59">
        <v>14</v>
      </c>
      <c r="K10" s="61">
        <v>5.8</v>
      </c>
      <c r="L10" s="59">
        <v>14</v>
      </c>
      <c r="M10" s="59"/>
      <c r="N10" s="59"/>
      <c r="O10" s="59"/>
    </row>
    <row r="11" spans="3:15" ht="15.6">
      <c r="C11" s="59"/>
      <c r="D11" s="59"/>
      <c r="E11" s="59"/>
      <c r="F11" s="59"/>
      <c r="G11" s="59">
        <v>2020</v>
      </c>
      <c r="H11" s="59"/>
      <c r="I11" s="61"/>
      <c r="J11" s="59"/>
      <c r="K11" s="61">
        <v>2</v>
      </c>
      <c r="L11" s="59"/>
      <c r="M11" s="59"/>
      <c r="N11" s="59"/>
      <c r="O11" s="59"/>
    </row>
    <row r="12" spans="3:15" ht="15.6">
      <c r="C12" s="59"/>
      <c r="D12" s="59"/>
      <c r="E12" s="59"/>
      <c r="F12" s="59"/>
      <c r="G12" s="59">
        <v>2030</v>
      </c>
      <c r="H12" s="59"/>
      <c r="I12" s="61"/>
      <c r="J12" s="59"/>
      <c r="K12" s="61">
        <v>1</v>
      </c>
      <c r="L12" s="59"/>
      <c r="M12" s="59"/>
      <c r="N12" s="59"/>
      <c r="O12" s="59"/>
    </row>
    <row r="13" spans="3:15" ht="15.6">
      <c r="C13" s="59" t="str">
        <f>"AU_"&amp;F13&amp;"_NO_HIS"</f>
        <v>AU_RESNGA_NO_HIS</v>
      </c>
      <c r="D13" s="59" t="str">
        <f>"*FT-"&amp;F13</f>
        <v>*FT-RESNGA</v>
      </c>
      <c r="E13" s="59"/>
      <c r="F13" s="59" t="s">
        <v>236</v>
      </c>
      <c r="G13" s="59">
        <v>2012</v>
      </c>
      <c r="H13" s="59">
        <v>1</v>
      </c>
      <c r="I13" s="61">
        <v>1</v>
      </c>
      <c r="J13" s="59">
        <v>14</v>
      </c>
      <c r="K13" s="61"/>
      <c r="L13" s="59"/>
      <c r="M13" s="59"/>
      <c r="N13" s="59"/>
      <c r="O13" s="59"/>
    </row>
    <row r="14" spans="3:15" ht="15.6">
      <c r="C14" s="59"/>
      <c r="D14" s="59"/>
      <c r="E14" s="59"/>
      <c r="F14" s="59"/>
      <c r="G14" s="59">
        <v>2015</v>
      </c>
      <c r="H14" s="59"/>
      <c r="I14" s="61">
        <v>1</v>
      </c>
      <c r="J14" s="59"/>
      <c r="K14" s="61"/>
      <c r="L14" s="59"/>
      <c r="M14" s="59"/>
      <c r="N14" s="59"/>
      <c r="O14" s="59"/>
    </row>
    <row r="15" spans="3:15" ht="15.6">
      <c r="C15" s="59"/>
      <c r="D15" s="59"/>
      <c r="E15" s="59"/>
      <c r="F15" s="59"/>
      <c r="G15" s="59">
        <v>2016</v>
      </c>
      <c r="H15" s="59"/>
      <c r="I15" s="61">
        <v>1</v>
      </c>
      <c r="J15" s="59"/>
      <c r="K15" s="61"/>
      <c r="L15" s="59"/>
      <c r="M15" s="59"/>
      <c r="N15" s="59"/>
      <c r="O15" s="59"/>
    </row>
    <row r="16" spans="3:15" ht="15.6">
      <c r="C16" s="59"/>
      <c r="D16" s="59"/>
      <c r="E16" s="59"/>
      <c r="F16" s="59"/>
      <c r="G16" s="59">
        <v>2017</v>
      </c>
      <c r="H16" s="59"/>
      <c r="I16" s="61">
        <v>1</v>
      </c>
      <c r="J16" s="59"/>
      <c r="K16" s="61"/>
      <c r="L16" s="59"/>
      <c r="M16" s="59"/>
      <c r="N16" s="59"/>
      <c r="O16" s="59"/>
    </row>
    <row r="17" spans="3:15" ht="15.6">
      <c r="C17" s="59"/>
      <c r="D17" s="59"/>
      <c r="E17" s="59"/>
      <c r="F17" s="59"/>
      <c r="G17" s="59">
        <v>2018</v>
      </c>
      <c r="H17" s="59"/>
      <c r="I17" s="61">
        <v>1</v>
      </c>
      <c r="J17" s="59"/>
      <c r="K17" s="61"/>
      <c r="L17" s="59"/>
      <c r="M17" s="59"/>
      <c r="N17" s="59"/>
      <c r="O17" s="59"/>
    </row>
    <row r="18" spans="3:15" ht="15.6">
      <c r="C18" s="59"/>
      <c r="D18" s="59"/>
      <c r="E18" s="59"/>
      <c r="F18" s="59"/>
      <c r="G18" s="59">
        <v>2020</v>
      </c>
      <c r="H18" s="59"/>
      <c r="I18" s="61">
        <v>1</v>
      </c>
      <c r="J18" s="59"/>
      <c r="K18" s="61"/>
      <c r="L18" s="59"/>
      <c r="M18" s="59"/>
      <c r="N18" s="59"/>
      <c r="O18" s="59"/>
    </row>
    <row r="19" spans="3:15" ht="15.6">
      <c r="C19" s="59" t="str">
        <f>"AU_"&amp;F19&amp;"_NO_HIS"</f>
        <v>AU_RESWPE_NO_HIS</v>
      </c>
      <c r="D19" s="59"/>
      <c r="E19" s="59" t="s">
        <v>219</v>
      </c>
      <c r="F19" s="59" t="s">
        <v>219</v>
      </c>
      <c r="G19" s="59">
        <v>2012</v>
      </c>
      <c r="H19" s="59">
        <v>1</v>
      </c>
      <c r="I19" s="61">
        <v>6</v>
      </c>
      <c r="J19" s="59">
        <v>14</v>
      </c>
      <c r="K19" s="61"/>
      <c r="L19" s="59"/>
      <c r="M19" s="59"/>
      <c r="N19" s="59"/>
      <c r="O19" s="59"/>
    </row>
    <row r="20" spans="3:15" ht="15.6">
      <c r="C20" s="59"/>
      <c r="D20" s="59"/>
      <c r="E20" s="59"/>
      <c r="F20" s="59"/>
      <c r="G20" s="59">
        <v>2015</v>
      </c>
      <c r="H20" s="59"/>
      <c r="I20" s="61">
        <v>6</v>
      </c>
      <c r="J20" s="59"/>
      <c r="K20" s="61"/>
      <c r="L20" s="59"/>
      <c r="M20" s="59"/>
      <c r="N20" s="59"/>
      <c r="O20" s="59"/>
    </row>
    <row r="21" spans="3:15" ht="15.6">
      <c r="C21" s="59"/>
      <c r="D21" s="59"/>
      <c r="E21" s="59"/>
      <c r="F21" s="59"/>
      <c r="G21" s="59">
        <v>2016</v>
      </c>
      <c r="H21" s="59"/>
      <c r="I21" s="61">
        <v>6</v>
      </c>
      <c r="J21" s="59"/>
      <c r="K21" s="61"/>
      <c r="L21" s="59"/>
      <c r="M21" s="59"/>
      <c r="N21" s="59"/>
      <c r="O21" s="59"/>
    </row>
    <row r="22" spans="3:15" ht="15.6">
      <c r="C22" s="59"/>
      <c r="D22" s="59"/>
      <c r="E22" s="59"/>
      <c r="F22" s="59"/>
      <c r="G22" s="59">
        <v>2017</v>
      </c>
      <c r="H22" s="59"/>
      <c r="I22" s="61">
        <v>6</v>
      </c>
      <c r="J22" s="59"/>
      <c r="K22" s="61"/>
      <c r="L22" s="59"/>
      <c r="M22" s="59"/>
      <c r="N22" s="59"/>
      <c r="O22" s="59"/>
    </row>
    <row r="23" spans="3:15" ht="15.6">
      <c r="C23" s="59"/>
      <c r="D23" s="59"/>
      <c r="E23" s="59"/>
      <c r="F23" s="59"/>
      <c r="G23" s="59">
        <v>2018</v>
      </c>
      <c r="H23" s="59"/>
      <c r="I23" s="61">
        <v>6</v>
      </c>
      <c r="J23" s="59"/>
      <c r="K23" s="61"/>
      <c r="L23" s="59"/>
      <c r="M23" s="59"/>
      <c r="N23" s="59"/>
      <c r="O23" s="59"/>
    </row>
    <row r="24" spans="3:15" ht="15.6">
      <c r="C24" s="59"/>
      <c r="D24" s="59"/>
      <c r="E24" s="59"/>
      <c r="F24" s="59"/>
      <c r="G24" s="59">
        <v>2020</v>
      </c>
      <c r="H24" s="59"/>
      <c r="I24" s="61">
        <v>6</v>
      </c>
      <c r="J24" s="59"/>
      <c r="K24" s="61"/>
      <c r="L24" s="59"/>
      <c r="M24" s="59"/>
      <c r="N24" s="59"/>
      <c r="O24" s="59"/>
    </row>
    <row r="25" spans="3:15" ht="15.6">
      <c r="C25" s="59" t="str">
        <f>"AU_"&amp;F25&amp;"_NO_HIS"</f>
        <v>AU_RESFIW_NO_HIS</v>
      </c>
      <c r="D25" s="59"/>
      <c r="E25" s="59" t="s">
        <v>45</v>
      </c>
      <c r="F25" s="59" t="s">
        <v>45</v>
      </c>
      <c r="G25" s="59">
        <v>2020</v>
      </c>
      <c r="H25" s="59">
        <v>1</v>
      </c>
      <c r="I25" s="59"/>
      <c r="J25" s="59"/>
      <c r="K25" s="61">
        <f>20-I24</f>
        <v>14</v>
      </c>
      <c r="L25" s="59">
        <v>15</v>
      </c>
      <c r="M25" s="59"/>
      <c r="N25" s="59" t="s">
        <v>804</v>
      </c>
      <c r="O25" s="59"/>
    </row>
    <row r="26" spans="3:15" ht="15.6">
      <c r="C26" s="59"/>
      <c r="D26" s="59"/>
      <c r="E26" s="59"/>
      <c r="F26" s="59"/>
      <c r="G26" s="59">
        <v>2030</v>
      </c>
      <c r="H26" s="59"/>
      <c r="I26" s="59"/>
      <c r="J26" s="59"/>
      <c r="K26" s="61">
        <f>ROUND(K25*2/3,2)</f>
        <v>9.33</v>
      </c>
      <c r="L26" s="59"/>
      <c r="M26" s="59"/>
      <c r="N26" s="59"/>
      <c r="O26" s="59"/>
    </row>
    <row r="27" spans="3:15" ht="15.6">
      <c r="C27" s="59" t="str">
        <f>"AU_"&amp;F27&amp;"_NO_HIS"</f>
        <v>AU_RESSOL_NO_HIS</v>
      </c>
      <c r="D27" s="59"/>
      <c r="E27" s="59" t="s">
        <v>397</v>
      </c>
      <c r="F27" s="59" t="s">
        <v>397</v>
      </c>
      <c r="G27" s="59">
        <v>2010</v>
      </c>
      <c r="H27" s="59">
        <v>1</v>
      </c>
      <c r="I27" s="59">
        <v>1</v>
      </c>
      <c r="J27" s="59"/>
      <c r="K27" s="59"/>
      <c r="L27" s="59"/>
      <c r="M27" s="59"/>
      <c r="N27" s="59"/>
      <c r="O27" s="59"/>
    </row>
    <row r="28" spans="3:15" ht="15.6">
      <c r="C28" s="59"/>
      <c r="D28" s="59"/>
      <c r="E28" s="59"/>
      <c r="F28" s="59"/>
      <c r="G28" s="59">
        <v>2020</v>
      </c>
      <c r="H28" s="59"/>
      <c r="I28" s="59">
        <v>2</v>
      </c>
      <c r="J28" s="59"/>
      <c r="K28" s="61"/>
      <c r="L28" s="59"/>
      <c r="M28" s="59"/>
      <c r="N28" s="59"/>
      <c r="O28" s="59"/>
    </row>
    <row r="29" spans="3:15" ht="15.6">
      <c r="C29" s="59" t="str">
        <f>"AU_NO_"&amp;F29&amp;"_HIS"</f>
        <v>AU_NO_RESELCH_HIS</v>
      </c>
      <c r="D29" s="59" t="s">
        <v>800</v>
      </c>
      <c r="E29" s="59"/>
      <c r="F29" s="59" t="s">
        <v>799</v>
      </c>
      <c r="G29" s="59">
        <v>2012</v>
      </c>
      <c r="H29" s="59">
        <v>1</v>
      </c>
      <c r="I29" s="61"/>
      <c r="J29" s="59">
        <v>14</v>
      </c>
      <c r="K29" s="61">
        <v>12</v>
      </c>
      <c r="L29" s="59">
        <v>14</v>
      </c>
      <c r="M29" s="59"/>
      <c r="N29" s="59"/>
      <c r="O29" s="59"/>
    </row>
    <row r="30" spans="3:15" ht="15.6">
      <c r="C30" s="59"/>
      <c r="D30" s="59"/>
      <c r="E30" s="59"/>
      <c r="F30" s="59"/>
      <c r="G30" s="59">
        <v>2015</v>
      </c>
      <c r="H30" s="59"/>
      <c r="I30" s="61"/>
      <c r="J30" s="59"/>
      <c r="K30" s="61">
        <v>11</v>
      </c>
      <c r="L30" s="59"/>
    </row>
    <row r="31" spans="3:15" ht="15.6">
      <c r="C31" s="59"/>
      <c r="D31" s="59"/>
      <c r="E31" s="59"/>
      <c r="F31" s="59"/>
      <c r="G31" s="59">
        <v>2016</v>
      </c>
      <c r="H31" s="59"/>
      <c r="I31" s="61"/>
      <c r="J31" s="59"/>
      <c r="K31" s="61">
        <f t="shared" ref="K31:K35" si="0">K30-1</f>
        <v>10</v>
      </c>
      <c r="L31" s="59"/>
    </row>
    <row r="32" spans="3:15" ht="15.6">
      <c r="C32" s="59"/>
      <c r="D32" s="59"/>
      <c r="E32" s="59"/>
      <c r="F32" s="59"/>
      <c r="G32" s="59">
        <v>2017</v>
      </c>
      <c r="H32" s="59"/>
      <c r="I32" s="61"/>
      <c r="J32" s="59"/>
      <c r="K32" s="61">
        <f t="shared" si="0"/>
        <v>9</v>
      </c>
      <c r="L32" s="59"/>
    </row>
    <row r="33" spans="3:12" ht="15.6">
      <c r="C33" s="59"/>
      <c r="D33" s="59"/>
      <c r="E33" s="59"/>
      <c r="F33" s="59"/>
      <c r="G33" s="59">
        <v>2018</v>
      </c>
      <c r="H33" s="59"/>
      <c r="I33" s="61"/>
      <c r="J33" s="59"/>
      <c r="K33" s="61">
        <f t="shared" si="0"/>
        <v>8</v>
      </c>
      <c r="L33" s="59"/>
    </row>
    <row r="34" spans="3:12" ht="15.6">
      <c r="C34" s="59"/>
      <c r="D34" s="59"/>
      <c r="E34" s="59"/>
      <c r="F34" s="59"/>
      <c r="G34" s="59">
        <v>2020</v>
      </c>
      <c r="H34" s="59"/>
      <c r="I34" s="61"/>
      <c r="J34" s="59"/>
      <c r="K34" s="61">
        <f t="shared" si="0"/>
        <v>7</v>
      </c>
      <c r="L34" s="59"/>
    </row>
    <row r="35" spans="3:12" ht="15.6">
      <c r="C35" s="59"/>
      <c r="D35" s="59"/>
      <c r="E35" s="59"/>
      <c r="F35" s="59"/>
      <c r="G35" s="59">
        <v>2025</v>
      </c>
      <c r="H35" s="59"/>
      <c r="I35" s="61"/>
      <c r="J35" s="59"/>
      <c r="K35" s="61">
        <f t="shared" si="0"/>
        <v>6</v>
      </c>
      <c r="L35" s="59"/>
    </row>
    <row r="36" spans="3:12" ht="15.6">
      <c r="G36" s="59">
        <v>2030</v>
      </c>
      <c r="H36" s="59"/>
      <c r="I36" s="61"/>
      <c r="J36" s="59"/>
      <c r="K36" s="61">
        <f>K35-2</f>
        <v>4</v>
      </c>
    </row>
    <row r="37" spans="3:12" ht="15.6">
      <c r="C37" s="59" t="str">
        <f>"AU_NO_"&amp;F37&amp;"_2HIS"</f>
        <v>AU_NO_RESELCH_2HIS</v>
      </c>
      <c r="D37" t="s">
        <v>806</v>
      </c>
      <c r="F37" t="s">
        <v>799</v>
      </c>
      <c r="G37" s="216">
        <v>2020</v>
      </c>
      <c r="H37">
        <v>1</v>
      </c>
      <c r="K37">
        <v>11</v>
      </c>
      <c r="L37">
        <v>15</v>
      </c>
    </row>
    <row r="38" spans="3:12" ht="15.6">
      <c r="D38" t="s">
        <v>809</v>
      </c>
      <c r="F38" t="s">
        <v>799</v>
      </c>
      <c r="G38" s="216">
        <v>2020</v>
      </c>
      <c r="H38">
        <v>1</v>
      </c>
    </row>
    <row r="39" spans="3:12" ht="15.6">
      <c r="D39" t="s">
        <v>806</v>
      </c>
      <c r="F39" t="s">
        <v>799</v>
      </c>
      <c r="G39" s="216">
        <v>2050</v>
      </c>
      <c r="H39">
        <v>1</v>
      </c>
      <c r="K39">
        <f>K37*0.7</f>
        <v>7.6999999999999993</v>
      </c>
      <c r="L39">
        <v>15</v>
      </c>
    </row>
    <row r="40" spans="3:12" ht="15.6">
      <c r="D40" t="s">
        <v>809</v>
      </c>
      <c r="F40" t="s">
        <v>799</v>
      </c>
      <c r="G40" s="216">
        <v>2050</v>
      </c>
      <c r="H40">
        <v>1</v>
      </c>
    </row>
    <row r="41" spans="3:12" ht="15.6">
      <c r="C41" s="59" t="str">
        <f>"AU_NO_"&amp;F41&amp;"_3HIS"</f>
        <v>AU_NO_RESELCH_3HIS</v>
      </c>
      <c r="D41" t="s">
        <v>807</v>
      </c>
      <c r="F41" t="s">
        <v>799</v>
      </c>
      <c r="G41" s="216">
        <v>2020</v>
      </c>
      <c r="H41">
        <v>1</v>
      </c>
      <c r="K41">
        <v>60</v>
      </c>
      <c r="L41">
        <v>15</v>
      </c>
    </row>
    <row r="42" spans="3:12" ht="15.6">
      <c r="D42" t="s">
        <v>808</v>
      </c>
      <c r="F42" t="s">
        <v>799</v>
      </c>
      <c r="G42" s="216">
        <v>2020</v>
      </c>
      <c r="H42">
        <v>1</v>
      </c>
    </row>
    <row r="43" spans="3:12" ht="15.6">
      <c r="D43" t="s">
        <v>807</v>
      </c>
      <c r="F43" t="s">
        <v>799</v>
      </c>
      <c r="G43" s="216">
        <v>2050</v>
      </c>
      <c r="H43">
        <v>1</v>
      </c>
      <c r="K43">
        <f>K41*0.7</f>
        <v>42</v>
      </c>
      <c r="L43">
        <v>15</v>
      </c>
    </row>
    <row r="44" spans="3:12" ht="15.6">
      <c r="D44" t="s">
        <v>808</v>
      </c>
      <c r="F44" t="s">
        <v>799</v>
      </c>
      <c r="G44" s="216">
        <v>2050</v>
      </c>
      <c r="H44">
        <v>1</v>
      </c>
    </row>
    <row r="45" spans="3:12" ht="15.6">
      <c r="G45" s="216"/>
    </row>
    <row r="46" spans="3:12" ht="15.6">
      <c r="G46" s="216"/>
    </row>
    <row r="47" spans="3:12" ht="15.6">
      <c r="G47" s="2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92DE8-62C5-4B4E-ACB3-82D2881BB213}">
  <dimension ref="B2:N36"/>
  <sheetViews>
    <sheetView workbookViewId="0">
      <selection activeCell="Q8" sqref="Q8"/>
    </sheetView>
  </sheetViews>
  <sheetFormatPr defaultRowHeight="14.4"/>
  <cols>
    <col min="8" max="8" width="14" bestFit="1" customWidth="1"/>
    <col min="14" max="14" width="11.5546875" bestFit="1" customWidth="1"/>
  </cols>
  <sheetData>
    <row r="2" spans="2:14" ht="15.6">
      <c r="B2" s="59"/>
      <c r="C2" s="59"/>
      <c r="D2" s="59"/>
      <c r="E2" s="59"/>
      <c r="F2" s="59"/>
      <c r="G2" s="59"/>
      <c r="H2" s="59"/>
      <c r="I2" s="59"/>
      <c r="J2" s="59"/>
      <c r="K2" s="59"/>
    </row>
    <row r="3" spans="2:14" ht="15.6">
      <c r="B3" s="64" t="s">
        <v>24</v>
      </c>
      <c r="C3" s="59"/>
      <c r="D3" s="59"/>
      <c r="E3" s="59"/>
      <c r="F3" s="59"/>
      <c r="G3" s="59"/>
      <c r="H3" s="59"/>
      <c r="I3" s="59"/>
      <c r="J3" s="59"/>
      <c r="K3" s="59"/>
    </row>
    <row r="4" spans="2:14" ht="15.6">
      <c r="B4" s="59"/>
      <c r="C4" s="59"/>
      <c r="D4" s="59"/>
      <c r="E4" s="59"/>
      <c r="F4" s="59" t="s">
        <v>37</v>
      </c>
      <c r="G4" s="59"/>
      <c r="H4" s="59"/>
      <c r="I4" s="59"/>
      <c r="J4" s="59"/>
      <c r="K4" s="59"/>
    </row>
    <row r="5" spans="2:14" ht="15.6">
      <c r="B5" s="59"/>
      <c r="C5" s="59"/>
      <c r="D5" s="59"/>
      <c r="E5" s="59"/>
      <c r="F5" s="59"/>
      <c r="G5" s="59"/>
      <c r="H5" s="59"/>
      <c r="I5" s="59"/>
      <c r="J5" s="59"/>
      <c r="K5" s="59"/>
    </row>
    <row r="6" spans="2:14" ht="15.6">
      <c r="B6" s="59"/>
      <c r="C6" s="59"/>
      <c r="D6" s="59"/>
      <c r="E6" s="59"/>
      <c r="F6" s="64" t="s">
        <v>25</v>
      </c>
      <c r="G6" s="59"/>
      <c r="H6" s="59"/>
      <c r="I6" s="59"/>
      <c r="J6" s="59"/>
      <c r="K6" s="59"/>
    </row>
    <row r="7" spans="2:14" ht="15.6">
      <c r="B7" s="63" t="s">
        <v>26</v>
      </c>
      <c r="C7" s="63" t="s">
        <v>23</v>
      </c>
      <c r="D7" s="63" t="s">
        <v>77</v>
      </c>
      <c r="E7" s="63" t="s">
        <v>1</v>
      </c>
      <c r="F7" s="63" t="s">
        <v>0</v>
      </c>
      <c r="G7" s="63" t="s">
        <v>783</v>
      </c>
      <c r="H7" s="63" t="s">
        <v>29</v>
      </c>
      <c r="I7" s="63" t="s">
        <v>194</v>
      </c>
      <c r="J7" s="59"/>
      <c r="K7" s="59"/>
    </row>
    <row r="8" spans="2:14" ht="15.6">
      <c r="B8" s="62" t="s">
        <v>27</v>
      </c>
      <c r="C8" s="62"/>
      <c r="D8" s="62"/>
      <c r="E8" s="62"/>
      <c r="F8" s="62"/>
      <c r="G8" s="62"/>
      <c r="H8" s="62"/>
      <c r="I8" s="62"/>
      <c r="J8" s="59"/>
      <c r="K8" s="59"/>
    </row>
    <row r="9" spans="2:14" ht="15.6">
      <c r="B9" s="62" t="s">
        <v>28</v>
      </c>
      <c r="C9" s="62"/>
      <c r="D9" s="62"/>
      <c r="E9" s="62"/>
      <c r="F9" s="62"/>
      <c r="G9" s="62"/>
      <c r="H9" s="62" t="s">
        <v>2</v>
      </c>
      <c r="I9" s="62"/>
      <c r="J9" s="59"/>
      <c r="K9" s="59"/>
    </row>
    <row r="10" spans="2:14" ht="15.6">
      <c r="B10" s="59" t="str">
        <f>"AU_"&amp;E10&amp;"_HIS"</f>
        <v>AU_RESDSL_HIS</v>
      </c>
      <c r="C10" s="59"/>
      <c r="D10" s="59" t="s">
        <v>31</v>
      </c>
      <c r="E10" s="59" t="s">
        <v>31</v>
      </c>
      <c r="F10" s="59">
        <v>2012</v>
      </c>
      <c r="G10" s="59">
        <v>1</v>
      </c>
      <c r="H10" s="250">
        <f>ROUND(N10,1)</f>
        <v>13.6</v>
      </c>
      <c r="I10" s="59">
        <v>14</v>
      </c>
      <c r="J10" s="59"/>
      <c r="K10" s="59"/>
      <c r="N10" s="251">
        <v>13.630750000000001</v>
      </c>
    </row>
    <row r="11" spans="2:14" ht="15.6">
      <c r="B11" s="59"/>
      <c r="C11" s="59"/>
      <c r="D11" s="59"/>
      <c r="E11" s="59"/>
      <c r="F11" s="59">
        <v>2015</v>
      </c>
      <c r="G11" s="59"/>
      <c r="H11" s="250">
        <f t="shared" ref="H11:H35" si="0">ROUND(N11,1)</f>
        <v>9.3000000000000007</v>
      </c>
      <c r="I11" s="59"/>
      <c r="J11" s="59"/>
      <c r="K11" s="59"/>
      <c r="N11" s="251">
        <v>9.3233499999999996</v>
      </c>
    </row>
    <row r="12" spans="2:14" ht="15.6">
      <c r="B12" s="59"/>
      <c r="C12" s="59"/>
      <c r="D12" s="59"/>
      <c r="E12" s="59"/>
      <c r="F12" s="59">
        <v>2016</v>
      </c>
      <c r="G12" s="59"/>
      <c r="H12" s="250">
        <f t="shared" si="0"/>
        <v>8.9</v>
      </c>
      <c r="I12" s="59"/>
      <c r="J12" s="59"/>
      <c r="K12" s="59"/>
      <c r="N12" s="251">
        <v>8.94482</v>
      </c>
    </row>
    <row r="13" spans="2:14" ht="15.6">
      <c r="B13" s="59"/>
      <c r="C13" s="59"/>
      <c r="D13" s="59"/>
      <c r="E13" s="59"/>
      <c r="F13" s="59">
        <v>2017</v>
      </c>
      <c r="G13" s="59"/>
      <c r="H13" s="250">
        <f t="shared" si="0"/>
        <v>8.3000000000000007</v>
      </c>
      <c r="I13" s="59"/>
      <c r="J13" s="59"/>
      <c r="K13" s="59"/>
      <c r="N13" s="251">
        <v>8.2748500000000007</v>
      </c>
    </row>
    <row r="14" spans="2:14" ht="15.6">
      <c r="B14" s="59"/>
      <c r="C14" s="59"/>
      <c r="D14" s="59"/>
      <c r="E14" s="59"/>
      <c r="F14" s="59">
        <v>2018</v>
      </c>
      <c r="G14" s="59"/>
      <c r="H14" s="250">
        <f t="shared" si="0"/>
        <v>8.4</v>
      </c>
      <c r="I14" s="59"/>
      <c r="J14" s="59"/>
      <c r="K14" s="59"/>
      <c r="N14" s="251">
        <v>8.4079699999999988</v>
      </c>
    </row>
    <row r="15" spans="2:14" ht="15.6">
      <c r="B15" s="59"/>
      <c r="C15" s="59"/>
      <c r="D15" s="59"/>
      <c r="E15" s="59"/>
      <c r="F15" s="59">
        <v>2020</v>
      </c>
      <c r="G15" s="59"/>
      <c r="H15" s="250">
        <f t="shared" si="0"/>
        <v>6.9</v>
      </c>
      <c r="I15" s="59"/>
      <c r="J15" s="59"/>
      <c r="K15" s="59" t="s">
        <v>801</v>
      </c>
      <c r="N15" s="251">
        <v>6.9</v>
      </c>
    </row>
    <row r="16" spans="2:14" ht="15.6">
      <c r="B16" s="59"/>
      <c r="C16" s="59"/>
      <c r="D16" s="59"/>
      <c r="E16" s="59"/>
      <c r="F16" s="59">
        <v>2030</v>
      </c>
      <c r="G16" s="59"/>
      <c r="H16" s="250">
        <f t="shared" si="0"/>
        <v>2.5</v>
      </c>
      <c r="I16" s="59"/>
      <c r="J16" s="59"/>
      <c r="K16" s="59" t="s">
        <v>801</v>
      </c>
      <c r="N16" s="251">
        <v>2.5</v>
      </c>
    </row>
    <row r="17" spans="2:14" ht="15.6">
      <c r="B17" s="59" t="str">
        <f>"AU_"&amp;E17&amp;"_HIS"</f>
        <v>AU_RESNGA_HIS</v>
      </c>
      <c r="C17" s="59" t="str">
        <f>"*FT-"&amp;E17</f>
        <v>*FT-RESNGA</v>
      </c>
      <c r="D17" s="59"/>
      <c r="E17" s="59" t="s">
        <v>236</v>
      </c>
      <c r="F17" s="59">
        <v>2012</v>
      </c>
      <c r="G17" s="59">
        <v>1</v>
      </c>
      <c r="H17" s="250">
        <f t="shared" si="0"/>
        <v>27.2</v>
      </c>
      <c r="I17" s="59">
        <v>14</v>
      </c>
      <c r="J17" s="59"/>
      <c r="K17" s="59"/>
      <c r="N17" s="251">
        <v>27.208170000000003</v>
      </c>
    </row>
    <row r="18" spans="2:14" ht="15.6">
      <c r="B18" s="59"/>
      <c r="C18" s="59"/>
      <c r="D18" s="59"/>
      <c r="E18" s="59"/>
      <c r="F18" s="59">
        <v>2015</v>
      </c>
      <c r="G18" s="59"/>
      <c r="H18" s="250">
        <f t="shared" si="0"/>
        <v>24.9</v>
      </c>
      <c r="I18" s="59"/>
      <c r="J18" s="59"/>
      <c r="K18" s="59"/>
      <c r="N18" s="251">
        <v>24.897560000000002</v>
      </c>
    </row>
    <row r="19" spans="2:14" ht="15.6">
      <c r="B19" s="59"/>
      <c r="C19" s="59"/>
      <c r="D19" s="59"/>
      <c r="E19" s="59"/>
      <c r="F19" s="59">
        <v>2016</v>
      </c>
      <c r="G19" s="59"/>
      <c r="H19" s="250">
        <f t="shared" si="0"/>
        <v>26.1</v>
      </c>
      <c r="I19" s="59"/>
      <c r="J19" s="59"/>
      <c r="K19" s="59"/>
      <c r="N19" s="251">
        <v>26.10013</v>
      </c>
    </row>
    <row r="20" spans="2:14" ht="15.6">
      <c r="B20" s="59"/>
      <c r="C20" s="59"/>
      <c r="D20" s="59"/>
      <c r="E20" s="59"/>
      <c r="F20" s="59">
        <v>2017</v>
      </c>
      <c r="G20" s="59"/>
      <c r="H20" s="250">
        <f t="shared" si="0"/>
        <v>24.7</v>
      </c>
      <c r="I20" s="59"/>
      <c r="J20" s="59"/>
      <c r="K20" s="59"/>
      <c r="N20" s="251">
        <v>24.707439999999998</v>
      </c>
    </row>
    <row r="21" spans="2:14" ht="15.6">
      <c r="B21" s="59"/>
      <c r="C21" s="59"/>
      <c r="D21" s="59"/>
      <c r="E21" s="59"/>
      <c r="F21" s="59">
        <v>2018</v>
      </c>
      <c r="G21" s="59"/>
      <c r="H21" s="250">
        <f t="shared" si="0"/>
        <v>23.9</v>
      </c>
      <c r="I21" s="59"/>
      <c r="J21" s="59"/>
      <c r="K21" s="59"/>
      <c r="N21" s="251">
        <v>23.938559999999999</v>
      </c>
    </row>
    <row r="22" spans="2:14" ht="15.6">
      <c r="B22" s="59"/>
      <c r="C22" s="59"/>
      <c r="D22" s="59"/>
      <c r="E22" s="59"/>
      <c r="F22" s="59">
        <v>2020</v>
      </c>
      <c r="G22" s="59"/>
      <c r="H22" s="250">
        <f t="shared" si="0"/>
        <v>23.9</v>
      </c>
      <c r="I22" s="59"/>
      <c r="J22" s="59"/>
      <c r="K22" s="59"/>
      <c r="N22" s="251">
        <v>23.938559999999999</v>
      </c>
    </row>
    <row r="23" spans="2:14" ht="15.6">
      <c r="B23" s="59" t="str">
        <f>"AU_"&amp;E23&amp;"_HIS"</f>
        <v>AU_RESWPE_HIS</v>
      </c>
      <c r="C23" s="59"/>
      <c r="D23" s="59" t="s">
        <v>219</v>
      </c>
      <c r="E23" s="59" t="s">
        <v>219</v>
      </c>
      <c r="F23" s="59">
        <v>2012</v>
      </c>
      <c r="G23" s="59">
        <v>1</v>
      </c>
      <c r="H23" s="250">
        <f t="shared" si="0"/>
        <v>8.8000000000000007</v>
      </c>
      <c r="I23" s="59">
        <v>14</v>
      </c>
      <c r="J23" s="59"/>
      <c r="K23" s="59"/>
      <c r="N23" s="251">
        <v>8.8284000000000002</v>
      </c>
    </row>
    <row r="24" spans="2:14" ht="15.6">
      <c r="B24" s="59"/>
      <c r="C24" s="59"/>
      <c r="D24" s="59"/>
      <c r="E24" s="59"/>
      <c r="F24" s="59">
        <v>2015</v>
      </c>
      <c r="G24" s="59"/>
      <c r="H24" s="250">
        <f t="shared" si="0"/>
        <v>13.1</v>
      </c>
      <c r="I24" s="59"/>
      <c r="J24" s="59"/>
      <c r="K24" s="59"/>
      <c r="N24" s="251">
        <v>13.079890000000001</v>
      </c>
    </row>
    <row r="25" spans="2:14" ht="15.6">
      <c r="B25" s="59"/>
      <c r="C25" s="59"/>
      <c r="D25" s="59"/>
      <c r="E25" s="59"/>
      <c r="F25" s="59">
        <v>2016</v>
      </c>
      <c r="G25" s="59"/>
      <c r="H25" s="250">
        <f t="shared" si="0"/>
        <v>14.7</v>
      </c>
      <c r="I25" s="59"/>
      <c r="J25" s="59"/>
      <c r="K25" s="59"/>
      <c r="N25" s="251">
        <v>14.691039999999999</v>
      </c>
    </row>
    <row r="26" spans="2:14" ht="15.6">
      <c r="B26" s="59"/>
      <c r="C26" s="59"/>
      <c r="D26" s="59"/>
      <c r="E26" s="59"/>
      <c r="F26" s="59">
        <v>2017</v>
      </c>
      <c r="G26" s="59"/>
      <c r="H26" s="250">
        <f t="shared" si="0"/>
        <v>15.1</v>
      </c>
      <c r="I26" s="59"/>
      <c r="J26" s="59"/>
      <c r="K26" s="59"/>
      <c r="N26" s="251">
        <v>15.12927</v>
      </c>
    </row>
    <row r="27" spans="2:14" ht="15.6">
      <c r="B27" s="59"/>
      <c r="C27" s="59"/>
      <c r="D27" s="59"/>
      <c r="E27" s="59"/>
      <c r="F27" s="59">
        <v>2018</v>
      </c>
      <c r="G27" s="59"/>
      <c r="H27" s="250">
        <f t="shared" si="0"/>
        <v>16.3</v>
      </c>
      <c r="I27" s="59"/>
      <c r="J27" s="59"/>
      <c r="K27" s="59"/>
      <c r="N27" s="251">
        <v>16.279260000000001</v>
      </c>
    </row>
    <row r="28" spans="2:14" ht="15.6">
      <c r="B28" s="59"/>
      <c r="C28" s="59"/>
      <c r="D28" s="59"/>
      <c r="E28" s="59"/>
      <c r="F28" s="59">
        <v>2020</v>
      </c>
      <c r="G28" s="59"/>
      <c r="H28" s="250">
        <f t="shared" si="0"/>
        <v>16.3</v>
      </c>
      <c r="I28" s="59"/>
      <c r="J28" s="59"/>
      <c r="K28" s="59"/>
      <c r="N28" s="251">
        <v>16.279260000000001</v>
      </c>
    </row>
    <row r="29" spans="2:14" ht="15.6">
      <c r="B29" s="59" t="str">
        <f>"AU_"&amp;E29&amp;"_HIS"</f>
        <v>AU_RESFIW_HIS</v>
      </c>
      <c r="C29" s="59"/>
      <c r="D29" s="59" t="s">
        <v>45</v>
      </c>
      <c r="E29" s="59" t="s">
        <v>45</v>
      </c>
      <c r="F29" s="59">
        <v>2012</v>
      </c>
      <c r="G29" s="59">
        <v>1</v>
      </c>
      <c r="H29" s="250">
        <f t="shared" si="0"/>
        <v>22.9</v>
      </c>
      <c r="I29" s="59">
        <v>14</v>
      </c>
      <c r="J29" s="59"/>
      <c r="K29" s="59"/>
      <c r="N29" s="251">
        <v>22.86018</v>
      </c>
    </row>
    <row r="30" spans="2:14" ht="15.6">
      <c r="B30" s="59"/>
      <c r="C30" s="59"/>
      <c r="D30" s="59"/>
      <c r="E30" s="59"/>
      <c r="F30" s="59">
        <v>2015</v>
      </c>
      <c r="G30" s="59"/>
      <c r="H30" s="250">
        <f t="shared" si="0"/>
        <v>24.5</v>
      </c>
      <c r="I30" s="59"/>
      <c r="J30" s="59"/>
      <c r="K30" s="59"/>
      <c r="N30" s="251">
        <v>24.49</v>
      </c>
    </row>
    <row r="31" spans="2:14" ht="15.6">
      <c r="B31" s="59"/>
      <c r="C31" s="59"/>
      <c r="D31" s="59"/>
      <c r="E31" s="59"/>
      <c r="F31" s="59">
        <v>2016</v>
      </c>
      <c r="G31" s="59"/>
      <c r="H31" s="250">
        <f t="shared" si="0"/>
        <v>25.1</v>
      </c>
      <c r="I31" s="59"/>
      <c r="J31" s="59"/>
      <c r="K31" s="59"/>
      <c r="N31" s="251">
        <v>25.102250000000002</v>
      </c>
    </row>
    <row r="32" spans="2:14" ht="15.6">
      <c r="B32" s="59"/>
      <c r="C32" s="59"/>
      <c r="D32" s="59"/>
      <c r="E32" s="59"/>
      <c r="F32" s="59">
        <v>2017</v>
      </c>
      <c r="G32" s="59"/>
      <c r="H32" s="250">
        <f t="shared" si="0"/>
        <v>25.1</v>
      </c>
      <c r="I32" s="59"/>
      <c r="J32" s="59"/>
      <c r="K32" s="59"/>
      <c r="N32" s="251">
        <v>25.102250000000002</v>
      </c>
    </row>
    <row r="33" spans="2:14" ht="15.6">
      <c r="B33" s="59"/>
      <c r="C33" s="59"/>
      <c r="D33" s="59"/>
      <c r="E33" s="59"/>
      <c r="F33" s="59">
        <v>2018</v>
      </c>
      <c r="G33" s="59"/>
      <c r="H33" s="250">
        <f t="shared" si="0"/>
        <v>24.8</v>
      </c>
      <c r="I33" s="59"/>
      <c r="J33" s="59"/>
      <c r="K33" s="59"/>
      <c r="N33" s="251">
        <v>24.78847</v>
      </c>
    </row>
    <row r="34" spans="2:14" ht="15.6">
      <c r="B34" s="59"/>
      <c r="C34" s="59"/>
      <c r="D34" s="59"/>
      <c r="E34" s="59"/>
      <c r="F34" s="59">
        <v>2020</v>
      </c>
      <c r="G34" s="59"/>
      <c r="H34" s="250">
        <f t="shared" si="0"/>
        <v>24.8</v>
      </c>
      <c r="I34" s="59"/>
      <c r="J34" s="59"/>
      <c r="K34" s="59"/>
      <c r="N34" s="251">
        <v>24.78847</v>
      </c>
    </row>
    <row r="35" spans="2:14" ht="15.6">
      <c r="B35" s="59"/>
      <c r="C35" s="59"/>
      <c r="D35" s="59"/>
      <c r="E35" s="59"/>
      <c r="F35" s="59">
        <v>2030</v>
      </c>
      <c r="G35" s="59"/>
      <c r="H35" s="250">
        <f t="shared" si="0"/>
        <v>16.5</v>
      </c>
      <c r="I35" s="59"/>
      <c r="J35" s="59"/>
      <c r="K35" s="59" t="s">
        <v>802</v>
      </c>
      <c r="N35" s="251">
        <v>16.525646666666667</v>
      </c>
    </row>
    <row r="36" spans="2:14" ht="15.6">
      <c r="F36" s="216">
        <v>2050</v>
      </c>
      <c r="H36" s="277">
        <f>H35*2/3</f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0FD5-CE77-4C10-AD07-FBA6831DFA23}">
  <dimension ref="B2:U30"/>
  <sheetViews>
    <sheetView workbookViewId="0">
      <selection activeCell="A19" sqref="A19:XFD19"/>
    </sheetView>
  </sheetViews>
  <sheetFormatPr defaultRowHeight="14.4"/>
  <cols>
    <col min="2" max="2" width="21" customWidth="1"/>
    <col min="6" max="6" width="8.109375" bestFit="1" customWidth="1"/>
    <col min="7" max="7" width="14" bestFit="1" customWidth="1"/>
    <col min="8" max="8" width="16.21875" bestFit="1" customWidth="1"/>
    <col min="9" max="9" width="14.21875" bestFit="1" customWidth="1"/>
    <col min="10" max="10" width="16.44140625" bestFit="1" customWidth="1"/>
  </cols>
  <sheetData>
    <row r="2" spans="2:21" ht="15.6">
      <c r="B2" s="64" t="s">
        <v>789</v>
      </c>
      <c r="C2" s="59"/>
      <c r="D2" s="59"/>
      <c r="E2" s="59"/>
      <c r="F2" s="59"/>
      <c r="G2" s="59"/>
      <c r="H2" s="59"/>
      <c r="I2" s="59"/>
      <c r="J2" s="59"/>
      <c r="K2" s="59"/>
    </row>
    <row r="3" spans="2:21" ht="15.6">
      <c r="B3" s="59"/>
      <c r="C3" s="59"/>
      <c r="D3" s="59"/>
      <c r="E3" s="59"/>
      <c r="F3" s="59"/>
      <c r="G3" s="59"/>
      <c r="H3" s="59"/>
      <c r="I3" s="59"/>
      <c r="J3" s="59"/>
      <c r="K3" s="59"/>
    </row>
    <row r="4" spans="2:21" ht="15.6">
      <c r="B4" s="59"/>
      <c r="C4" s="59"/>
      <c r="D4" s="59"/>
      <c r="E4" s="59"/>
      <c r="F4" s="59"/>
      <c r="G4" s="59"/>
      <c r="H4" s="59"/>
      <c r="I4" s="59"/>
      <c r="J4" s="59"/>
      <c r="K4" s="59"/>
      <c r="T4" s="267" t="s">
        <v>984</v>
      </c>
      <c r="U4" s="267" t="s">
        <v>839</v>
      </c>
    </row>
    <row r="5" spans="2:21" ht="15.6">
      <c r="B5" s="59"/>
      <c r="C5" s="59"/>
      <c r="D5" s="59"/>
      <c r="E5" s="64" t="s">
        <v>25</v>
      </c>
      <c r="F5" s="59"/>
      <c r="G5" s="59"/>
      <c r="H5" s="59"/>
      <c r="K5" s="59"/>
      <c r="T5" s="267" t="s">
        <v>984</v>
      </c>
      <c r="U5" s="267" t="s">
        <v>986</v>
      </c>
    </row>
    <row r="6" spans="2:21" ht="15.6">
      <c r="B6" s="63" t="s">
        <v>26</v>
      </c>
      <c r="C6" s="63" t="s">
        <v>23</v>
      </c>
      <c r="D6" s="63" t="s">
        <v>1</v>
      </c>
      <c r="E6" s="63" t="s">
        <v>0</v>
      </c>
      <c r="F6" s="63" t="s">
        <v>783</v>
      </c>
      <c r="G6" s="63" t="s">
        <v>29</v>
      </c>
      <c r="H6" s="63" t="s">
        <v>194</v>
      </c>
      <c r="I6" s="63" t="s">
        <v>795</v>
      </c>
      <c r="J6" s="63" t="s">
        <v>796</v>
      </c>
      <c r="K6" s="63"/>
      <c r="T6" s="267" t="s">
        <v>984</v>
      </c>
      <c r="U6" s="267" t="s">
        <v>987</v>
      </c>
    </row>
    <row r="7" spans="2:21" ht="15.6">
      <c r="B7" s="62" t="s">
        <v>27</v>
      </c>
      <c r="C7" s="62"/>
      <c r="D7" s="62"/>
      <c r="E7" s="62"/>
      <c r="F7" s="62"/>
      <c r="G7" s="62"/>
      <c r="H7" s="62"/>
      <c r="I7" s="62"/>
      <c r="J7" s="62"/>
      <c r="K7" s="62"/>
      <c r="T7" s="267" t="s">
        <v>984</v>
      </c>
      <c r="U7" s="267" t="s">
        <v>988</v>
      </c>
    </row>
    <row r="8" spans="2:21" ht="15.6">
      <c r="B8" s="62" t="s">
        <v>28</v>
      </c>
      <c r="C8" s="62"/>
      <c r="D8" s="62"/>
      <c r="E8" s="62"/>
      <c r="F8" s="62"/>
      <c r="G8" s="62" t="s">
        <v>2</v>
      </c>
      <c r="H8" s="62"/>
      <c r="I8" s="62" t="s">
        <v>2</v>
      </c>
      <c r="J8" s="62"/>
      <c r="K8" s="62"/>
      <c r="T8" s="267" t="s">
        <v>984</v>
      </c>
      <c r="U8" s="267" t="s">
        <v>989</v>
      </c>
    </row>
    <row r="9" spans="2:21" ht="15.6">
      <c r="B9" t="s">
        <v>1036</v>
      </c>
      <c r="C9" s="216" t="s">
        <v>1029</v>
      </c>
      <c r="D9" s="216" t="s">
        <v>258</v>
      </c>
      <c r="E9" s="216">
        <v>2025</v>
      </c>
      <c r="F9">
        <v>1</v>
      </c>
      <c r="I9">
        <v>10</v>
      </c>
      <c r="J9" s="216">
        <v>14</v>
      </c>
      <c r="K9" s="59"/>
      <c r="T9" s="267" t="s">
        <v>984</v>
      </c>
      <c r="U9" s="267" t="s">
        <v>990</v>
      </c>
    </row>
    <row r="10" spans="2:21" ht="15.6">
      <c r="E10" s="216">
        <v>2030</v>
      </c>
      <c r="F10" s="216"/>
      <c r="I10">
        <v>20</v>
      </c>
      <c r="K10" s="59"/>
      <c r="T10" s="267" t="s">
        <v>984</v>
      </c>
      <c r="U10" s="267" t="s">
        <v>991</v>
      </c>
    </row>
    <row r="11" spans="2:21" ht="15.6">
      <c r="B11" t="s">
        <v>1037</v>
      </c>
      <c r="C11" s="216" t="s">
        <v>1029</v>
      </c>
      <c r="D11" s="216" t="s">
        <v>1038</v>
      </c>
      <c r="E11" s="216">
        <v>2025</v>
      </c>
      <c r="F11">
        <v>1</v>
      </c>
      <c r="I11">
        <v>0</v>
      </c>
      <c r="J11" s="216">
        <v>14</v>
      </c>
      <c r="K11" s="59"/>
      <c r="T11" s="267" t="s">
        <v>984</v>
      </c>
      <c r="U11" s="267" t="s">
        <v>992</v>
      </c>
    </row>
    <row r="12" spans="2:21" ht="15.6">
      <c r="E12" s="216">
        <v>2040</v>
      </c>
      <c r="F12" s="216"/>
      <c r="I12">
        <v>30</v>
      </c>
      <c r="K12" s="59"/>
      <c r="T12" s="267" t="s">
        <v>984</v>
      </c>
      <c r="U12" s="267" t="s">
        <v>993</v>
      </c>
    </row>
    <row r="13" spans="2:21" ht="15.6">
      <c r="B13" t="s">
        <v>1051</v>
      </c>
      <c r="C13" s="216" t="s">
        <v>1029</v>
      </c>
      <c r="D13" s="216" t="s">
        <v>1046</v>
      </c>
      <c r="E13" s="216">
        <v>2015</v>
      </c>
      <c r="F13">
        <v>1</v>
      </c>
      <c r="G13">
        <f>ROUND(SUMIFS('Sheet 22'!$G$11:$G$70,'Sheet 22'!$A$11:$A$70,P13,'Sheet 22'!$B$11:$B$70,Q13)/1000,3)</f>
        <v>38.414999999999999</v>
      </c>
      <c r="H13" s="216">
        <v>11</v>
      </c>
      <c r="I13" s="216">
        <v>40</v>
      </c>
      <c r="J13" s="216">
        <v>14</v>
      </c>
      <c r="K13" s="216"/>
      <c r="L13" s="216"/>
      <c r="M13" s="216"/>
      <c r="P13" s="267" t="s">
        <v>982</v>
      </c>
      <c r="Q13" s="267" t="str">
        <f>U11</f>
        <v>Renewables and biofuels</v>
      </c>
      <c r="T13" s="267" t="s">
        <v>984</v>
      </c>
      <c r="U13" s="267" t="s">
        <v>994</v>
      </c>
    </row>
    <row r="14" spans="2:21" ht="15.6">
      <c r="C14" s="216" t="s">
        <v>1029</v>
      </c>
      <c r="D14" t="s">
        <v>1045</v>
      </c>
      <c r="E14" s="216">
        <v>2015</v>
      </c>
      <c r="F14" s="216">
        <v>1</v>
      </c>
      <c r="T14" s="267" t="s">
        <v>984</v>
      </c>
      <c r="U14" s="267" t="s">
        <v>198</v>
      </c>
    </row>
    <row r="15" spans="2:21" ht="15.6">
      <c r="C15" s="216" t="s">
        <v>1029</v>
      </c>
      <c r="D15" s="216" t="s">
        <v>1046</v>
      </c>
      <c r="E15" s="216">
        <v>2020</v>
      </c>
      <c r="F15" s="216">
        <v>1</v>
      </c>
      <c r="G15">
        <f>ROUND(SUMIFS('Sheet 22'!$I$11:$I$70,'Sheet 22'!$A$11:$A$70,P15,'Sheet 22'!$B$11:$B$70,Q15)/1000,3)</f>
        <v>62.063000000000002</v>
      </c>
      <c r="H15" s="216">
        <v>11</v>
      </c>
      <c r="I15" s="216">
        <v>65</v>
      </c>
      <c r="J15" s="216">
        <v>14</v>
      </c>
      <c r="P15" s="267" t="s">
        <v>982</v>
      </c>
      <c r="Q15" s="267" t="str">
        <f>Q13</f>
        <v>Renewables and biofuels</v>
      </c>
      <c r="T15" s="267" t="s">
        <v>984</v>
      </c>
      <c r="U15" s="267" t="s">
        <v>995</v>
      </c>
    </row>
    <row r="16" spans="2:21" ht="15.6">
      <c r="C16" s="216" t="s">
        <v>1029</v>
      </c>
      <c r="D16" t="s">
        <v>1045</v>
      </c>
      <c r="E16" s="216">
        <v>2020</v>
      </c>
      <c r="F16" s="216">
        <v>1</v>
      </c>
    </row>
    <row r="17" spans="2:11" ht="15.6">
      <c r="B17" t="s">
        <v>1050</v>
      </c>
      <c r="C17" s="216" t="s">
        <v>1029</v>
      </c>
      <c r="D17" s="216" t="s">
        <v>1046</v>
      </c>
      <c r="E17" s="216">
        <v>2015</v>
      </c>
      <c r="F17">
        <v>1</v>
      </c>
      <c r="G17">
        <f>G13*0.2</f>
        <v>7.6829999999999998</v>
      </c>
      <c r="H17" s="216">
        <v>11</v>
      </c>
      <c r="I17" s="59">
        <f>G17+1</f>
        <v>8.6829999999999998</v>
      </c>
      <c r="J17" s="61">
        <v>11</v>
      </c>
      <c r="K17" s="59"/>
    </row>
    <row r="18" spans="2:11" ht="15.6">
      <c r="C18" s="216" t="s">
        <v>1029</v>
      </c>
      <c r="D18" s="216" t="s">
        <v>1046</v>
      </c>
      <c r="E18" s="216">
        <v>2020</v>
      </c>
      <c r="F18" s="216">
        <v>1</v>
      </c>
      <c r="G18">
        <f>G15*0.2</f>
        <v>12.412600000000001</v>
      </c>
      <c r="H18" s="216">
        <v>11</v>
      </c>
      <c r="I18" s="59">
        <f>G18+1</f>
        <v>13.412600000000001</v>
      </c>
      <c r="J18" s="61">
        <v>11</v>
      </c>
      <c r="K18" s="59"/>
    </row>
    <row r="19" spans="2:11" ht="15.6">
      <c r="C19" s="216"/>
      <c r="E19" s="216"/>
      <c r="F19" s="216"/>
      <c r="I19" s="59"/>
      <c r="J19" s="61"/>
      <c r="K19" s="59"/>
    </row>
    <row r="20" spans="2:11" ht="15.6">
      <c r="C20" s="59"/>
      <c r="D20" s="59"/>
      <c r="E20" s="59"/>
      <c r="F20" s="59"/>
      <c r="G20" s="59"/>
      <c r="H20" s="61"/>
      <c r="I20" s="59"/>
      <c r="J20" s="61"/>
      <c r="K20" s="59"/>
    </row>
    <row r="21" spans="2:11" ht="15.6">
      <c r="C21" s="59"/>
      <c r="D21" s="59"/>
      <c r="E21" s="59"/>
      <c r="F21" s="59"/>
      <c r="G21" s="59"/>
      <c r="H21" s="61"/>
      <c r="I21" s="59"/>
      <c r="J21" s="61"/>
      <c r="K21" s="59"/>
    </row>
    <row r="22" spans="2:11" ht="15.6">
      <c r="B22" s="59"/>
      <c r="C22" s="59"/>
      <c r="D22" s="59"/>
      <c r="E22" s="59"/>
      <c r="F22" s="59"/>
      <c r="G22" s="59"/>
      <c r="H22" s="61"/>
      <c r="I22" s="59"/>
      <c r="J22" s="61"/>
      <c r="K22" s="59"/>
    </row>
    <row r="23" spans="2:11" ht="15.6">
      <c r="B23" s="59"/>
      <c r="C23" s="59"/>
      <c r="D23" s="59"/>
      <c r="E23" s="59"/>
      <c r="F23" s="59"/>
      <c r="G23" s="59"/>
      <c r="H23" s="61"/>
      <c r="I23" s="59"/>
      <c r="J23" s="61"/>
      <c r="K23" s="59"/>
    </row>
    <row r="24" spans="2:11" ht="15.6">
      <c r="B24" s="59"/>
      <c r="C24" s="59"/>
      <c r="D24" s="59"/>
      <c r="E24" s="59"/>
      <c r="F24" s="59"/>
      <c r="G24" s="59"/>
      <c r="H24" s="61"/>
      <c r="I24" s="59"/>
      <c r="J24" s="61"/>
      <c r="K24" s="59"/>
    </row>
    <row r="25" spans="2:11" ht="15.6">
      <c r="B25" s="59"/>
      <c r="C25" s="59"/>
      <c r="D25" s="59"/>
      <c r="E25" s="59"/>
      <c r="F25" s="59"/>
      <c r="G25" s="59"/>
      <c r="H25" s="61"/>
      <c r="I25" s="59"/>
      <c r="J25" s="61"/>
      <c r="K25" s="59"/>
    </row>
    <row r="26" spans="2:11" ht="15.6">
      <c r="B26" s="59"/>
      <c r="C26" s="59"/>
      <c r="D26" s="59"/>
      <c r="E26" s="59"/>
      <c r="F26" s="59"/>
      <c r="G26" s="59"/>
      <c r="H26" s="59"/>
      <c r="I26" s="59"/>
      <c r="J26" s="61"/>
      <c r="K26" s="59"/>
    </row>
    <row r="27" spans="2:11" ht="15.6">
      <c r="B27" s="59"/>
      <c r="C27" s="59"/>
      <c r="D27" s="59"/>
      <c r="E27" s="59"/>
      <c r="F27" s="59"/>
      <c r="G27" s="59"/>
      <c r="H27" s="59"/>
      <c r="I27" s="59"/>
      <c r="J27" s="61"/>
      <c r="K27" s="59"/>
    </row>
    <row r="28" spans="2:11" ht="15.6">
      <c r="B28" s="59"/>
      <c r="C28" s="59"/>
      <c r="D28" s="59"/>
      <c r="E28" s="59"/>
      <c r="F28" s="59"/>
      <c r="G28" s="59"/>
      <c r="H28" s="61"/>
      <c r="I28" s="59"/>
      <c r="J28" s="61"/>
      <c r="K28" s="59"/>
    </row>
    <row r="29" spans="2:11" ht="15.6">
      <c r="B29" s="59"/>
      <c r="I29" s="59"/>
      <c r="J29" s="61"/>
      <c r="K29" s="59"/>
    </row>
    <row r="30" spans="2:11" ht="15.6">
      <c r="B30" s="59"/>
      <c r="I30" s="59"/>
      <c r="J30" s="59"/>
      <c r="K30" s="5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4B66-12BC-4F70-99F6-B0ED09DA5F47}">
  <dimension ref="B3:U26"/>
  <sheetViews>
    <sheetView workbookViewId="0">
      <selection activeCell="J24" sqref="J24"/>
    </sheetView>
  </sheetViews>
  <sheetFormatPr defaultRowHeight="14.4"/>
  <cols>
    <col min="2" max="2" width="33.21875" bestFit="1" customWidth="1"/>
    <col min="3" max="3" width="14.6640625" bestFit="1" customWidth="1"/>
    <col min="7" max="7" width="14.21875" bestFit="1" customWidth="1"/>
    <col min="8" max="8" width="16.21875" bestFit="1" customWidth="1"/>
    <col min="9" max="9" width="14" bestFit="1" customWidth="1"/>
  </cols>
  <sheetData>
    <row r="3" spans="2:21" ht="15.6">
      <c r="B3" s="59" t="s">
        <v>234</v>
      </c>
      <c r="C3" s="59"/>
      <c r="D3" s="59"/>
      <c r="E3" s="59"/>
      <c r="F3" s="59"/>
      <c r="G3" s="59"/>
      <c r="H3" s="59"/>
    </row>
    <row r="4" spans="2:21" ht="15.6">
      <c r="B4" s="59"/>
      <c r="C4" s="59"/>
      <c r="D4" s="59"/>
      <c r="E4" s="59"/>
      <c r="F4" s="59"/>
      <c r="G4" s="59"/>
      <c r="H4" s="59"/>
      <c r="T4" s="267" t="s">
        <v>984</v>
      </c>
      <c r="U4" s="267" t="s">
        <v>839</v>
      </c>
    </row>
    <row r="5" spans="2:21" ht="15.6">
      <c r="B5" s="64" t="s">
        <v>1041</v>
      </c>
      <c r="C5" s="59"/>
      <c r="D5" s="59"/>
      <c r="E5" s="59"/>
      <c r="F5" s="59"/>
      <c r="G5" s="59"/>
      <c r="H5" s="59"/>
      <c r="T5" s="267" t="s">
        <v>984</v>
      </c>
      <c r="U5" s="267" t="s">
        <v>986</v>
      </c>
    </row>
    <row r="6" spans="2:21" ht="15.6">
      <c r="B6" s="59"/>
      <c r="C6" s="59"/>
      <c r="D6" s="59"/>
      <c r="E6" s="59" t="s">
        <v>37</v>
      </c>
      <c r="F6" s="59"/>
      <c r="G6" s="59"/>
      <c r="H6" s="59"/>
      <c r="T6" s="267" t="s">
        <v>984</v>
      </c>
      <c r="U6" s="267" t="s">
        <v>987</v>
      </c>
    </row>
    <row r="7" spans="2:21" ht="15.6">
      <c r="B7" s="59"/>
      <c r="C7" s="59"/>
      <c r="D7" s="59"/>
      <c r="E7" s="59"/>
      <c r="F7" s="59"/>
      <c r="G7" s="59"/>
      <c r="H7" s="59"/>
      <c r="T7" s="267" t="s">
        <v>984</v>
      </c>
      <c r="U7" s="267" t="s">
        <v>988</v>
      </c>
    </row>
    <row r="8" spans="2:21" ht="15.6">
      <c r="B8" s="59"/>
      <c r="C8" s="59"/>
      <c r="D8" s="59"/>
      <c r="E8" s="64" t="s">
        <v>25</v>
      </c>
      <c r="F8" s="59"/>
      <c r="G8" s="59"/>
      <c r="H8" s="59"/>
      <c r="T8" s="267" t="s">
        <v>984</v>
      </c>
      <c r="U8" s="267" t="s">
        <v>989</v>
      </c>
    </row>
    <row r="9" spans="2:21" ht="15.6">
      <c r="B9" s="63" t="s">
        <v>26</v>
      </c>
      <c r="C9" s="63" t="s">
        <v>23</v>
      </c>
      <c r="D9" s="63" t="s">
        <v>1</v>
      </c>
      <c r="E9" s="63" t="s">
        <v>0</v>
      </c>
      <c r="F9" s="63" t="s">
        <v>783</v>
      </c>
      <c r="G9" s="63" t="s">
        <v>29</v>
      </c>
      <c r="H9" s="63" t="s">
        <v>194</v>
      </c>
      <c r="I9" s="63" t="s">
        <v>795</v>
      </c>
      <c r="J9" s="63" t="s">
        <v>796</v>
      </c>
      <c r="T9" s="267" t="s">
        <v>984</v>
      </c>
      <c r="U9" s="267" t="s">
        <v>990</v>
      </c>
    </row>
    <row r="10" spans="2:21" ht="15.6">
      <c r="B10" s="62" t="s">
        <v>27</v>
      </c>
      <c r="C10" s="62"/>
      <c r="D10" s="62"/>
      <c r="E10" s="62"/>
      <c r="F10" s="62"/>
      <c r="G10" s="62"/>
      <c r="H10" s="62"/>
      <c r="I10" s="62"/>
      <c r="J10" s="62"/>
      <c r="T10" s="267" t="s">
        <v>984</v>
      </c>
      <c r="U10" s="267" t="s">
        <v>991</v>
      </c>
    </row>
    <row r="11" spans="2:21" ht="15.6">
      <c r="B11" s="62" t="s">
        <v>28</v>
      </c>
      <c r="C11" s="62"/>
      <c r="D11" s="62"/>
      <c r="E11" s="62"/>
      <c r="F11" s="62"/>
      <c r="G11" s="62" t="s">
        <v>2</v>
      </c>
      <c r="H11" s="62"/>
      <c r="I11" s="62" t="s">
        <v>2</v>
      </c>
      <c r="J11" s="62"/>
      <c r="T11" s="267" t="s">
        <v>984</v>
      </c>
      <c r="U11" s="267" t="s">
        <v>992</v>
      </c>
    </row>
    <row r="12" spans="2:21" ht="15.6">
      <c r="B12" t="s">
        <v>1042</v>
      </c>
      <c r="C12" s="216" t="s">
        <v>878</v>
      </c>
      <c r="D12" s="216" t="s">
        <v>261</v>
      </c>
      <c r="E12" s="216">
        <v>2030</v>
      </c>
      <c r="F12">
        <v>1</v>
      </c>
      <c r="I12">
        <v>0.5</v>
      </c>
      <c r="J12" s="216">
        <v>14</v>
      </c>
      <c r="T12" s="267" t="s">
        <v>984</v>
      </c>
      <c r="U12" s="267" t="s">
        <v>993</v>
      </c>
    </row>
    <row r="13" spans="2:21" ht="15.6">
      <c r="E13" s="216">
        <v>2040</v>
      </c>
      <c r="F13" s="216"/>
      <c r="I13">
        <v>1</v>
      </c>
      <c r="T13" s="267" t="s">
        <v>984</v>
      </c>
      <c r="U13" s="267" t="s">
        <v>994</v>
      </c>
    </row>
    <row r="14" spans="2:21" ht="15.6">
      <c r="B14" t="s">
        <v>1043</v>
      </c>
      <c r="C14" s="216" t="s">
        <v>1029</v>
      </c>
      <c r="D14" s="216" t="s">
        <v>258</v>
      </c>
      <c r="E14" s="216">
        <v>2025</v>
      </c>
      <c r="F14">
        <v>1</v>
      </c>
      <c r="I14">
        <v>1</v>
      </c>
      <c r="J14" s="216">
        <v>14</v>
      </c>
      <c r="T14" s="267" t="s">
        <v>984</v>
      </c>
      <c r="U14" s="267" t="s">
        <v>198</v>
      </c>
    </row>
    <row r="15" spans="2:21" ht="15.6">
      <c r="E15" s="216">
        <v>2030</v>
      </c>
      <c r="F15" s="216"/>
      <c r="I15">
        <v>3</v>
      </c>
      <c r="T15" s="267" t="s">
        <v>984</v>
      </c>
      <c r="U15" s="267" t="s">
        <v>995</v>
      </c>
    </row>
    <row r="16" spans="2:21" ht="15.6">
      <c r="B16" t="s">
        <v>1044</v>
      </c>
      <c r="C16" s="216" t="s">
        <v>1029</v>
      </c>
      <c r="D16" s="216" t="s">
        <v>1038</v>
      </c>
      <c r="E16" s="216">
        <v>2025</v>
      </c>
      <c r="F16">
        <v>1</v>
      </c>
      <c r="I16">
        <v>0</v>
      </c>
      <c r="J16" s="216">
        <v>14</v>
      </c>
    </row>
    <row r="17" spans="2:17" ht="15.6">
      <c r="B17" s="276"/>
      <c r="E17" s="216">
        <v>2040</v>
      </c>
      <c r="F17" s="216"/>
      <c r="I17">
        <v>10</v>
      </c>
    </row>
    <row r="18" spans="2:17" ht="15.6">
      <c r="B18" t="s">
        <v>1048</v>
      </c>
      <c r="C18" s="216" t="s">
        <v>1029</v>
      </c>
      <c r="D18" s="216" t="s">
        <v>1046</v>
      </c>
      <c r="E18" s="216">
        <v>2015</v>
      </c>
      <c r="F18">
        <v>1</v>
      </c>
      <c r="G18">
        <f>ROUND(SUMIFS('Sheet 22'!$G$11:$G$70,'Sheet 22'!$A$11:$A$70,P18,'Sheet 22'!$B$11:$B$70,Q18)/1000,3)</f>
        <v>8.9710000000000001</v>
      </c>
      <c r="H18" s="216">
        <v>11</v>
      </c>
      <c r="I18">
        <v>10</v>
      </c>
      <c r="J18">
        <v>11</v>
      </c>
      <c r="K18" s="216"/>
      <c r="L18" s="216"/>
      <c r="M18" s="216"/>
      <c r="P18" t="s">
        <v>980</v>
      </c>
      <c r="Q18" s="267" t="str">
        <f>U11</f>
        <v>Renewables and biofuels</v>
      </c>
    </row>
    <row r="19" spans="2:17" ht="15.6">
      <c r="C19" s="216" t="s">
        <v>1029</v>
      </c>
      <c r="D19" t="s">
        <v>1045</v>
      </c>
      <c r="E19" s="216">
        <v>2015</v>
      </c>
      <c r="F19" s="216">
        <v>1</v>
      </c>
    </row>
    <row r="20" spans="2:17" ht="15.6">
      <c r="C20" s="216" t="s">
        <v>1029</v>
      </c>
      <c r="D20" s="216" t="s">
        <v>1046</v>
      </c>
      <c r="E20" s="216">
        <v>2020</v>
      </c>
      <c r="F20" s="216">
        <v>1</v>
      </c>
      <c r="G20">
        <f>ROUND(SUMIFS('Sheet 22'!$I$11:$I$70,'Sheet 22'!$A$11:$A$70,P20,'Sheet 22'!$B$11:$B$70,Q20)/1000,3)</f>
        <v>8.9559999999999995</v>
      </c>
      <c r="H20">
        <v>11</v>
      </c>
      <c r="I20" s="216">
        <v>10</v>
      </c>
      <c r="J20">
        <v>11</v>
      </c>
      <c r="P20" t="s">
        <v>980</v>
      </c>
      <c r="Q20" s="267" t="str">
        <f>Q18</f>
        <v>Renewables and biofuels</v>
      </c>
    </row>
    <row r="21" spans="2:17" ht="15.6">
      <c r="C21" s="216" t="s">
        <v>1029</v>
      </c>
      <c r="D21" t="s">
        <v>1045</v>
      </c>
      <c r="E21" s="216">
        <v>2020</v>
      </c>
      <c r="F21" s="216">
        <v>1</v>
      </c>
    </row>
    <row r="22" spans="2:17" ht="15.6">
      <c r="C22" s="216" t="s">
        <v>1029</v>
      </c>
      <c r="D22" s="216" t="s">
        <v>1046</v>
      </c>
      <c r="E22" s="216">
        <v>2025</v>
      </c>
      <c r="F22" s="216">
        <v>1</v>
      </c>
      <c r="G22">
        <f>G20*0.8</f>
        <v>7.1647999999999996</v>
      </c>
      <c r="H22">
        <v>11</v>
      </c>
      <c r="I22" s="216">
        <v>13</v>
      </c>
      <c r="J22">
        <v>11</v>
      </c>
    </row>
    <row r="23" spans="2:17" ht="15.6">
      <c r="C23" s="216" t="s">
        <v>1029</v>
      </c>
      <c r="D23" t="s">
        <v>1045</v>
      </c>
      <c r="E23" s="216">
        <v>2025</v>
      </c>
      <c r="F23" s="216">
        <v>1</v>
      </c>
    </row>
    <row r="24" spans="2:17" ht="15.6">
      <c r="B24" t="s">
        <v>1049</v>
      </c>
      <c r="C24" s="216" t="s">
        <v>1029</v>
      </c>
      <c r="D24" s="216" t="s">
        <v>1046</v>
      </c>
      <c r="E24" s="216">
        <v>2015</v>
      </c>
      <c r="F24">
        <v>1</v>
      </c>
      <c r="G24">
        <f>G18*0.1</f>
        <v>0.89710000000000001</v>
      </c>
      <c r="H24" s="216">
        <v>11</v>
      </c>
      <c r="I24" s="59">
        <v>1.5</v>
      </c>
      <c r="J24">
        <v>11</v>
      </c>
    </row>
    <row r="25" spans="2:17" ht="15.6">
      <c r="C25" s="216" t="s">
        <v>1029</v>
      </c>
      <c r="D25" s="216" t="s">
        <v>1046</v>
      </c>
      <c r="E25" s="216">
        <v>2020</v>
      </c>
      <c r="F25" s="216">
        <v>1</v>
      </c>
      <c r="G25">
        <f>G20*0.1</f>
        <v>0.89559999999999995</v>
      </c>
      <c r="H25" s="216">
        <v>11</v>
      </c>
      <c r="I25" s="59">
        <v>1.5</v>
      </c>
    </row>
    <row r="26" spans="2:17" ht="15.6">
      <c r="C26" s="216" t="s">
        <v>1029</v>
      </c>
      <c r="D26" s="216" t="s">
        <v>1046</v>
      </c>
      <c r="E26" s="216">
        <v>2025</v>
      </c>
      <c r="F26" s="216">
        <v>1</v>
      </c>
      <c r="G26">
        <f>G22*0.1</f>
        <v>0.71648000000000001</v>
      </c>
      <c r="H26" s="216">
        <v>11</v>
      </c>
      <c r="I26" s="59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E889-D32A-4A90-87A7-B5F9192294D9}">
  <dimension ref="B3:U23"/>
  <sheetViews>
    <sheetView workbookViewId="0">
      <selection activeCell="I21" sqref="I21"/>
    </sheetView>
  </sheetViews>
  <sheetFormatPr defaultRowHeight="14.4"/>
  <cols>
    <col min="2" max="2" width="33.21875" bestFit="1" customWidth="1"/>
    <col min="3" max="3" width="14.6640625" bestFit="1" customWidth="1"/>
    <col min="7" max="7" width="14.21875" bestFit="1" customWidth="1"/>
    <col min="8" max="8" width="16.21875" bestFit="1" customWidth="1"/>
    <col min="9" max="9" width="14" bestFit="1" customWidth="1"/>
  </cols>
  <sheetData>
    <row r="3" spans="2:21" ht="15.6">
      <c r="B3" s="59" t="s">
        <v>234</v>
      </c>
      <c r="C3" s="59"/>
      <c r="D3" s="59"/>
      <c r="E3" s="59"/>
      <c r="F3" s="59"/>
      <c r="G3" s="59"/>
      <c r="H3" s="59"/>
    </row>
    <row r="4" spans="2:21" ht="15.6">
      <c r="B4" s="59"/>
      <c r="C4" s="59"/>
      <c r="D4" s="59"/>
      <c r="E4" s="59"/>
      <c r="F4" s="59"/>
      <c r="G4" s="59"/>
      <c r="H4" s="59"/>
      <c r="T4" s="267" t="s">
        <v>984</v>
      </c>
      <c r="U4" s="267" t="s">
        <v>839</v>
      </c>
    </row>
    <row r="5" spans="2:21" ht="15.6">
      <c r="B5" s="64" t="s">
        <v>871</v>
      </c>
      <c r="C5" s="59"/>
      <c r="D5" s="59"/>
      <c r="E5" s="59"/>
      <c r="F5" s="59"/>
      <c r="G5" s="59"/>
      <c r="H5" s="59"/>
      <c r="T5" s="267" t="s">
        <v>984</v>
      </c>
      <c r="U5" s="267" t="s">
        <v>986</v>
      </c>
    </row>
    <row r="6" spans="2:21" ht="15.6">
      <c r="B6" s="59"/>
      <c r="C6" s="59"/>
      <c r="D6" s="59"/>
      <c r="E6" s="59" t="s">
        <v>37</v>
      </c>
      <c r="F6" s="59"/>
      <c r="G6" s="59"/>
      <c r="H6" s="59"/>
      <c r="T6" s="267" t="s">
        <v>984</v>
      </c>
      <c r="U6" s="267" t="s">
        <v>987</v>
      </c>
    </row>
    <row r="7" spans="2:21" ht="15.6">
      <c r="B7" s="59"/>
      <c r="C7" s="59"/>
      <c r="D7" s="59"/>
      <c r="E7" s="59"/>
      <c r="F7" s="59"/>
      <c r="G7" s="59"/>
      <c r="H7" s="59"/>
      <c r="T7" s="267" t="s">
        <v>984</v>
      </c>
      <c r="U7" s="267" t="s">
        <v>988</v>
      </c>
    </row>
    <row r="8" spans="2:21" ht="15.6">
      <c r="B8" s="59"/>
      <c r="C8" s="59"/>
      <c r="D8" s="59"/>
      <c r="E8" s="64" t="s">
        <v>25</v>
      </c>
      <c r="F8" s="59"/>
      <c r="G8" s="59"/>
      <c r="H8" s="59"/>
      <c r="T8" s="267" t="s">
        <v>984</v>
      </c>
      <c r="U8" s="267" t="s">
        <v>989</v>
      </c>
    </row>
    <row r="9" spans="2:21" ht="15.6">
      <c r="B9" s="63" t="s">
        <v>26</v>
      </c>
      <c r="C9" s="63" t="s">
        <v>23</v>
      </c>
      <c r="D9" s="63" t="s">
        <v>1</v>
      </c>
      <c r="E9" s="63" t="s">
        <v>0</v>
      </c>
      <c r="F9" s="63" t="s">
        <v>783</v>
      </c>
      <c r="G9" s="63" t="s">
        <v>29</v>
      </c>
      <c r="H9" s="63" t="s">
        <v>194</v>
      </c>
      <c r="I9" s="63" t="s">
        <v>795</v>
      </c>
      <c r="J9" s="63" t="s">
        <v>796</v>
      </c>
      <c r="T9" s="267" t="s">
        <v>984</v>
      </c>
      <c r="U9" s="267" t="s">
        <v>990</v>
      </c>
    </row>
    <row r="10" spans="2:21" ht="15.6">
      <c r="B10" s="62" t="s">
        <v>27</v>
      </c>
      <c r="C10" s="62"/>
      <c r="D10" s="62"/>
      <c r="E10" s="62"/>
      <c r="F10" s="62"/>
      <c r="G10" s="62"/>
      <c r="H10" s="62"/>
      <c r="I10" s="62"/>
      <c r="J10" s="62"/>
      <c r="T10" s="267" t="s">
        <v>984</v>
      </c>
      <c r="U10" s="267" t="s">
        <v>991</v>
      </c>
    </row>
    <row r="11" spans="2:21" ht="15.6">
      <c r="B11" s="62" t="s">
        <v>28</v>
      </c>
      <c r="C11" s="62"/>
      <c r="D11" s="62"/>
      <c r="E11" s="62"/>
      <c r="F11" s="62"/>
      <c r="G11" s="62" t="s">
        <v>2</v>
      </c>
      <c r="H11" s="62"/>
      <c r="I11" s="62" t="s">
        <v>2</v>
      </c>
      <c r="J11" s="62"/>
      <c r="T11" s="267" t="s">
        <v>984</v>
      </c>
      <c r="U11" s="267" t="s">
        <v>992</v>
      </c>
    </row>
    <row r="12" spans="2:21" ht="15.6">
      <c r="B12" t="s">
        <v>877</v>
      </c>
      <c r="C12" s="216" t="s">
        <v>878</v>
      </c>
      <c r="D12" s="216" t="s">
        <v>261</v>
      </c>
      <c r="E12" s="216">
        <v>2030</v>
      </c>
      <c r="F12">
        <v>1</v>
      </c>
      <c r="I12">
        <v>1</v>
      </c>
      <c r="J12" s="216">
        <v>14</v>
      </c>
      <c r="T12" s="267" t="s">
        <v>984</v>
      </c>
      <c r="U12" s="267" t="s">
        <v>993</v>
      </c>
    </row>
    <row r="13" spans="2:21" ht="15.6">
      <c r="E13" s="216">
        <v>2040</v>
      </c>
      <c r="F13" s="216"/>
      <c r="I13">
        <v>3</v>
      </c>
      <c r="T13" s="267" t="s">
        <v>984</v>
      </c>
      <c r="U13" s="267" t="s">
        <v>994</v>
      </c>
    </row>
    <row r="14" spans="2:21" ht="15.6">
      <c r="B14" t="s">
        <v>1039</v>
      </c>
      <c r="C14" s="216" t="s">
        <v>1029</v>
      </c>
      <c r="D14" s="216" t="s">
        <v>258</v>
      </c>
      <c r="E14" s="216">
        <v>2025</v>
      </c>
      <c r="F14">
        <v>1</v>
      </c>
      <c r="I14">
        <v>2</v>
      </c>
      <c r="J14" s="216">
        <v>14</v>
      </c>
      <c r="T14" s="267" t="s">
        <v>984</v>
      </c>
      <c r="U14" s="267" t="s">
        <v>198</v>
      </c>
    </row>
    <row r="15" spans="2:21" ht="15.6">
      <c r="E15" s="216">
        <v>2030</v>
      </c>
      <c r="F15" s="216"/>
      <c r="I15">
        <v>5</v>
      </c>
      <c r="T15" s="267" t="s">
        <v>984</v>
      </c>
      <c r="U15" s="267" t="s">
        <v>995</v>
      </c>
    </row>
    <row r="16" spans="2:21" ht="15.6">
      <c r="B16" t="s">
        <v>1040</v>
      </c>
      <c r="C16" s="216" t="s">
        <v>1029</v>
      </c>
      <c r="D16" s="216" t="s">
        <v>1038</v>
      </c>
      <c r="E16" s="216">
        <v>2025</v>
      </c>
      <c r="F16">
        <v>1</v>
      </c>
      <c r="I16">
        <v>0</v>
      </c>
      <c r="J16" s="216">
        <v>14</v>
      </c>
    </row>
    <row r="17" spans="2:17" ht="15.6">
      <c r="E17" s="216">
        <v>2040</v>
      </c>
      <c r="F17" s="216"/>
      <c r="I17">
        <v>10</v>
      </c>
    </row>
    <row r="18" spans="2:17" ht="15.6">
      <c r="B18" t="s">
        <v>1047</v>
      </c>
      <c r="C18" s="216" t="s">
        <v>1029</v>
      </c>
      <c r="D18" s="216" t="s">
        <v>1046</v>
      </c>
      <c r="E18" s="216">
        <v>2015</v>
      </c>
      <c r="F18">
        <v>1</v>
      </c>
      <c r="G18">
        <f>ROUND(SUMIFS('Sheet 22'!$G$11:$G$70,'Sheet 22'!$A$11:$A$70,P18,'Sheet 22'!$B$11:$B$70,Q18)/1000,3)</f>
        <v>6.2320000000000002</v>
      </c>
      <c r="H18" s="216">
        <v>11</v>
      </c>
      <c r="K18" s="216"/>
      <c r="L18" s="216"/>
      <c r="M18" s="216"/>
      <c r="P18" t="str">
        <f>T5</f>
        <v>Norway</v>
      </c>
      <c r="Q18" s="267" t="str">
        <f>U11</f>
        <v>Renewables and biofuels</v>
      </c>
    </row>
    <row r="19" spans="2:17" ht="15.6">
      <c r="C19" s="216" t="s">
        <v>1029</v>
      </c>
      <c r="D19" t="s">
        <v>1045</v>
      </c>
      <c r="E19" s="216">
        <v>2015</v>
      </c>
      <c r="F19" s="216">
        <v>1</v>
      </c>
    </row>
    <row r="20" spans="2:17" ht="15.6">
      <c r="C20" s="216" t="s">
        <v>1029</v>
      </c>
      <c r="D20" s="216" t="s">
        <v>1046</v>
      </c>
      <c r="E20" s="216">
        <v>2020</v>
      </c>
      <c r="F20" s="216">
        <v>1</v>
      </c>
      <c r="G20">
        <f>ROUND(SUMIFS('Sheet 22'!$I$11:$I$70,'Sheet 22'!$A$11:$A$70,P20,'Sheet 22'!$B$11:$B$70,Q20)/1000,3)</f>
        <v>15.901</v>
      </c>
      <c r="H20">
        <v>11</v>
      </c>
      <c r="P20" t="str">
        <f>T6</f>
        <v>Norway</v>
      </c>
      <c r="Q20" s="267" t="str">
        <f>Q18</f>
        <v>Renewables and biofuels</v>
      </c>
    </row>
    <row r="21" spans="2:17" ht="15.6">
      <c r="C21" s="216" t="s">
        <v>1029</v>
      </c>
      <c r="D21" t="s">
        <v>1045</v>
      </c>
      <c r="E21" s="216">
        <v>2020</v>
      </c>
      <c r="F21" s="216">
        <v>1</v>
      </c>
    </row>
    <row r="22" spans="2:17" ht="15.6">
      <c r="B22" t="s">
        <v>1052</v>
      </c>
      <c r="C22" s="216" t="s">
        <v>1029</v>
      </c>
      <c r="D22" s="216" t="s">
        <v>1046</v>
      </c>
      <c r="E22" s="216">
        <v>2015</v>
      </c>
      <c r="F22">
        <v>1</v>
      </c>
      <c r="G22">
        <f>G18*0.1</f>
        <v>0.62320000000000009</v>
      </c>
      <c r="H22" s="216">
        <v>11</v>
      </c>
      <c r="I22" s="59"/>
    </row>
    <row r="23" spans="2:17" ht="15.6">
      <c r="C23" s="216" t="s">
        <v>1029</v>
      </c>
      <c r="D23" s="216" t="s">
        <v>1046</v>
      </c>
      <c r="E23" s="216">
        <v>2020</v>
      </c>
      <c r="F23" s="216">
        <v>1</v>
      </c>
      <c r="G23">
        <f>G20*0.1</f>
        <v>1.5901000000000001</v>
      </c>
      <c r="H23" s="216">
        <v>11</v>
      </c>
      <c r="I23" s="5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9A1D-9EFC-4FBA-84EE-A8C28539095D}">
  <dimension ref="B2:XFD80"/>
  <sheetViews>
    <sheetView topLeftCell="A21" workbookViewId="0">
      <selection activeCell="G47" sqref="G47"/>
    </sheetView>
  </sheetViews>
  <sheetFormatPr defaultRowHeight="14.4"/>
  <cols>
    <col min="2" max="2" width="29.77734375" customWidth="1"/>
    <col min="9" max="9" width="15.88671875" bestFit="1" customWidth="1"/>
    <col min="10" max="11" width="9.88671875" bestFit="1" customWidth="1"/>
  </cols>
  <sheetData>
    <row r="2" spans="2:7">
      <c r="B2" s="6" t="s">
        <v>860</v>
      </c>
      <c r="F2" s="7"/>
    </row>
    <row r="3" spans="2:7" ht="15" thickBot="1">
      <c r="B3" s="8" t="s">
        <v>41</v>
      </c>
      <c r="C3" s="8" t="s">
        <v>40</v>
      </c>
      <c r="D3" s="8" t="s">
        <v>0</v>
      </c>
      <c r="E3" s="9" t="s">
        <v>82</v>
      </c>
      <c r="F3" s="9" t="s">
        <v>83</v>
      </c>
      <c r="G3" s="212" t="s">
        <v>23</v>
      </c>
    </row>
    <row r="4" spans="2:7">
      <c r="B4" s="213" t="s">
        <v>786</v>
      </c>
      <c r="C4" s="214"/>
      <c r="D4" s="214"/>
      <c r="E4" s="214" t="s">
        <v>787</v>
      </c>
      <c r="F4" s="214" t="s">
        <v>787</v>
      </c>
      <c r="G4" s="214"/>
    </row>
    <row r="5" spans="2:7">
      <c r="B5" t="s">
        <v>846</v>
      </c>
      <c r="C5" t="s">
        <v>44</v>
      </c>
      <c r="D5">
        <v>2025</v>
      </c>
      <c r="E5" s="13">
        <v>800</v>
      </c>
      <c r="F5">
        <v>0</v>
      </c>
      <c r="G5" s="215" t="s">
        <v>788</v>
      </c>
    </row>
    <row r="6" spans="2:7">
      <c r="B6" t="s">
        <v>846</v>
      </c>
      <c r="C6" t="s">
        <v>44</v>
      </c>
      <c r="D6">
        <v>2026</v>
      </c>
      <c r="E6" s="13">
        <f>E5+0</f>
        <v>800</v>
      </c>
      <c r="F6">
        <v>1200</v>
      </c>
      <c r="G6" s="215" t="s">
        <v>788</v>
      </c>
    </row>
    <row r="7" spans="2:7">
      <c r="B7" t="s">
        <v>846</v>
      </c>
      <c r="C7" t="s">
        <v>44</v>
      </c>
      <c r="D7">
        <v>2027</v>
      </c>
      <c r="E7" s="13">
        <f>E6+1000</f>
        <v>1800</v>
      </c>
      <c r="F7">
        <f>F6</f>
        <v>1200</v>
      </c>
      <c r="G7" s="215" t="s">
        <v>788</v>
      </c>
    </row>
    <row r="8" spans="2:7">
      <c r="B8" t="s">
        <v>846</v>
      </c>
      <c r="C8" t="s">
        <v>44</v>
      </c>
      <c r="D8">
        <v>2030</v>
      </c>
      <c r="E8" s="13">
        <f>E7+2000</f>
        <v>3800</v>
      </c>
      <c r="F8">
        <f>F7</f>
        <v>1200</v>
      </c>
      <c r="G8" s="215" t="s">
        <v>788</v>
      </c>
    </row>
    <row r="16" spans="2:7">
      <c r="B16" s="6" t="s">
        <v>860</v>
      </c>
      <c r="F16" s="7"/>
    </row>
    <row r="17" spans="2:25" ht="15" thickBot="1">
      <c r="B17" s="8" t="s">
        <v>41</v>
      </c>
      <c r="C17" s="8" t="s">
        <v>40</v>
      </c>
      <c r="D17" s="8" t="s">
        <v>0</v>
      </c>
      <c r="E17" s="9" t="s">
        <v>835</v>
      </c>
      <c r="F17" s="9" t="s">
        <v>836</v>
      </c>
      <c r="G17" s="224" t="s">
        <v>837</v>
      </c>
      <c r="H17" s="224" t="s">
        <v>838</v>
      </c>
      <c r="I17" s="212" t="s">
        <v>23</v>
      </c>
    </row>
    <row r="18" spans="2:25">
      <c r="B18" s="213" t="s">
        <v>786</v>
      </c>
      <c r="C18" s="214"/>
      <c r="D18" s="214"/>
      <c r="E18" s="214" t="s">
        <v>787</v>
      </c>
      <c r="F18" s="214" t="s">
        <v>787</v>
      </c>
      <c r="G18" s="214" t="s">
        <v>787</v>
      </c>
      <c r="H18" s="214" t="s">
        <v>787</v>
      </c>
      <c r="I18" s="214"/>
    </row>
    <row r="19" spans="2:25">
      <c r="B19" t="s">
        <v>846</v>
      </c>
      <c r="C19" t="s">
        <v>44</v>
      </c>
      <c r="D19">
        <v>2020</v>
      </c>
      <c r="E19" s="13">
        <f>E30-E28</f>
        <v>964</v>
      </c>
      <c r="F19" s="13">
        <f>F30-F28</f>
        <v>2087</v>
      </c>
      <c r="G19" s="13">
        <f>G30-G28</f>
        <v>976</v>
      </c>
      <c r="H19" s="13">
        <f>H30-H28</f>
        <v>390</v>
      </c>
      <c r="I19" s="225" t="s">
        <v>844</v>
      </c>
      <c r="K19" t="s">
        <v>842</v>
      </c>
    </row>
    <row r="20" spans="2:25">
      <c r="B20" t="s">
        <v>846</v>
      </c>
      <c r="C20" t="s">
        <v>44</v>
      </c>
      <c r="D20">
        <v>2021</v>
      </c>
      <c r="E20" s="13">
        <f t="shared" ref="E20:H24" si="0">E31-E$28</f>
        <v>2257</v>
      </c>
      <c r="F20" s="13">
        <f t="shared" si="0"/>
        <v>4821</v>
      </c>
      <c r="G20" s="13">
        <f t="shared" si="0"/>
        <v>1262</v>
      </c>
      <c r="H20" s="13">
        <f t="shared" si="0"/>
        <v>477</v>
      </c>
      <c r="I20" s="225" t="s">
        <v>844</v>
      </c>
      <c r="K20" t="s">
        <v>842</v>
      </c>
    </row>
    <row r="21" spans="2:25">
      <c r="B21" t="s">
        <v>846</v>
      </c>
      <c r="C21" t="s">
        <v>44</v>
      </c>
      <c r="D21">
        <v>2022</v>
      </c>
      <c r="E21" s="13">
        <f t="shared" si="0"/>
        <v>2532</v>
      </c>
      <c r="F21" s="13">
        <f t="shared" si="0"/>
        <v>5271</v>
      </c>
      <c r="G21" s="13">
        <f t="shared" si="0"/>
        <v>1387</v>
      </c>
      <c r="H21" s="13">
        <f t="shared" si="0"/>
        <v>489.5</v>
      </c>
      <c r="I21" s="225" t="s">
        <v>844</v>
      </c>
      <c r="K21" t="s">
        <v>842</v>
      </c>
    </row>
    <row r="22" spans="2:25">
      <c r="B22" t="s">
        <v>846</v>
      </c>
      <c r="C22" t="s">
        <v>44</v>
      </c>
      <c r="D22">
        <v>2023</v>
      </c>
      <c r="E22" s="13">
        <f t="shared" si="0"/>
        <v>2807</v>
      </c>
      <c r="F22" s="13">
        <f t="shared" si="0"/>
        <v>5721</v>
      </c>
      <c r="G22" s="13">
        <f t="shared" si="0"/>
        <v>1512</v>
      </c>
      <c r="H22" s="13">
        <f t="shared" si="0"/>
        <v>502</v>
      </c>
      <c r="I22" s="225" t="s">
        <v>844</v>
      </c>
      <c r="K22" t="s">
        <v>842</v>
      </c>
    </row>
    <row r="23" spans="2:25">
      <c r="B23" t="s">
        <v>846</v>
      </c>
      <c r="C23" t="s">
        <v>44</v>
      </c>
      <c r="D23">
        <v>2024</v>
      </c>
      <c r="E23" s="13">
        <f t="shared" si="0"/>
        <v>3082</v>
      </c>
      <c r="F23" s="13">
        <f t="shared" si="0"/>
        <v>6171</v>
      </c>
      <c r="G23" s="13">
        <f t="shared" si="0"/>
        <v>1637</v>
      </c>
      <c r="H23" s="13">
        <f t="shared" si="0"/>
        <v>514.5</v>
      </c>
      <c r="I23" s="225" t="s">
        <v>844</v>
      </c>
      <c r="K23" t="s">
        <v>842</v>
      </c>
    </row>
    <row r="24" spans="2:25">
      <c r="B24" t="s">
        <v>846</v>
      </c>
      <c r="C24" t="s">
        <v>44</v>
      </c>
      <c r="D24">
        <v>2025</v>
      </c>
      <c r="E24" s="13">
        <f t="shared" si="0"/>
        <v>3357</v>
      </c>
      <c r="F24" s="13">
        <f t="shared" si="0"/>
        <v>6621</v>
      </c>
      <c r="G24" s="13">
        <f t="shared" si="0"/>
        <v>1762</v>
      </c>
      <c r="H24" s="13">
        <f t="shared" si="0"/>
        <v>527</v>
      </c>
      <c r="I24" s="225" t="s">
        <v>844</v>
      </c>
      <c r="K24" t="s">
        <v>842</v>
      </c>
    </row>
    <row r="25" spans="2:25">
      <c r="B25" t="s">
        <v>846</v>
      </c>
      <c r="C25" t="s">
        <v>44</v>
      </c>
      <c r="D25">
        <v>0</v>
      </c>
      <c r="E25" s="13">
        <v>1</v>
      </c>
      <c r="F25" s="13">
        <v>1</v>
      </c>
      <c r="G25" s="13">
        <v>1</v>
      </c>
      <c r="H25" s="13">
        <v>1</v>
      </c>
      <c r="I25" s="225" t="s">
        <v>844</v>
      </c>
      <c r="K25" s="13"/>
    </row>
    <row r="26" spans="2:25">
      <c r="F26" s="13"/>
      <c r="G26" s="13"/>
      <c r="H26" s="13"/>
      <c r="I26" s="13"/>
      <c r="J26" s="13"/>
      <c r="Y26" t="s">
        <v>890</v>
      </c>
    </row>
    <row r="27" spans="2:25">
      <c r="D27">
        <v>2015</v>
      </c>
      <c r="E27" s="13">
        <v>478</v>
      </c>
      <c r="F27" s="13">
        <v>1467</v>
      </c>
      <c r="G27" s="13">
        <v>1986</v>
      </c>
      <c r="H27" s="13">
        <v>1489</v>
      </c>
      <c r="I27" s="13" t="s">
        <v>843</v>
      </c>
      <c r="J27" s="13"/>
    </row>
    <row r="28" spans="2:25">
      <c r="D28">
        <v>2020</v>
      </c>
      <c r="E28" s="13">
        <v>443</v>
      </c>
      <c r="F28" s="13">
        <v>1379</v>
      </c>
      <c r="G28" s="13">
        <v>1838</v>
      </c>
      <c r="H28" s="13">
        <v>1373</v>
      </c>
      <c r="I28" s="13" t="s">
        <v>843</v>
      </c>
      <c r="J28" s="13"/>
    </row>
    <row r="29" spans="2:25">
      <c r="D29">
        <v>2025</v>
      </c>
      <c r="E29" s="13">
        <v>408</v>
      </c>
      <c r="F29" s="13">
        <v>1291</v>
      </c>
      <c r="G29" s="13">
        <v>1690</v>
      </c>
      <c r="H29" s="13">
        <v>1257</v>
      </c>
      <c r="I29" s="13" t="s">
        <v>843</v>
      </c>
      <c r="J29" s="13"/>
    </row>
    <row r="30" spans="2:25">
      <c r="B30" s="13"/>
      <c r="D30">
        <v>2020</v>
      </c>
      <c r="E30" s="13">
        <f>INDEX(SE!$D$7:$I$10,MATCH(E$17,SE!$C$7:$C$10,0),MATCH($D30,SE!$D$6:$I$6,0))</f>
        <v>1407</v>
      </c>
      <c r="F30" s="13">
        <f>INDEX(SE!$D$7:$I$10,MATCH(F$17,SE!$C$7:$C$10,0),MATCH($D30,SE!$D$6:$I$6,0))</f>
        <v>3466</v>
      </c>
      <c r="G30" s="13">
        <f>INDEX(SE!$D$7:$I$10,MATCH(G$17,SE!$C$7:$C$10,0),MATCH($D30,SE!$D$6:$I$6,0))</f>
        <v>2814</v>
      </c>
      <c r="H30" s="13">
        <f>INDEX(SE!$D$7:$I$10,MATCH(H$17,SE!$C$7:$C$10,0),MATCH($D30,SE!$D$6:$I$6,0))</f>
        <v>1763</v>
      </c>
      <c r="I30" s="13" t="s">
        <v>845</v>
      </c>
    </row>
    <row r="31" spans="2:25">
      <c r="B31" s="13"/>
      <c r="D31">
        <v>2021</v>
      </c>
      <c r="E31" s="13">
        <f>INDEX(SE!$D$7:$I$10,MATCH(E$17,SE!$C$7:$C$10,0),MATCH($D31,SE!$D$6:$I$6,0))</f>
        <v>2700</v>
      </c>
      <c r="F31" s="13">
        <f>INDEX(SE!$D$7:$I$10,MATCH(F$17,SE!$C$7:$C$10,0),MATCH($D31,SE!$D$6:$I$6,0))</f>
        <v>6200</v>
      </c>
      <c r="G31" s="13">
        <f>INDEX(SE!$D$7:$I$10,MATCH(G$17,SE!$C$7:$C$10,0),MATCH($D31,SE!$D$6:$I$6,0))</f>
        <v>3100</v>
      </c>
      <c r="H31" s="13">
        <f>INDEX(SE!$D$7:$I$10,MATCH(H$17,SE!$C$7:$C$10,0),MATCH($D31,SE!$D$6:$I$6,0))</f>
        <v>1850</v>
      </c>
      <c r="I31" s="13" t="s">
        <v>845</v>
      </c>
    </row>
    <row r="32" spans="2:25">
      <c r="B32" s="13"/>
      <c r="D32">
        <v>2022</v>
      </c>
      <c r="E32" s="13">
        <f>INDEX(SE!$D$7:$I$10,MATCH(E$17,SE!$C$7:$C$10,0),MATCH($D32,SE!$D$6:$I$6,0))</f>
        <v>2975</v>
      </c>
      <c r="F32" s="13">
        <f>INDEX(SE!$D$7:$I$10,MATCH(F$17,SE!$C$7:$C$10,0),MATCH($D32,SE!$D$6:$I$6,0))</f>
        <v>6650</v>
      </c>
      <c r="G32" s="13">
        <f>INDEX(SE!$D$7:$I$10,MATCH(G$17,SE!$C$7:$C$10,0),MATCH($D32,SE!$D$6:$I$6,0))</f>
        <v>3225</v>
      </c>
      <c r="H32" s="13">
        <f>INDEX(SE!$D$7:$I$10,MATCH(H$17,SE!$C$7:$C$10,0),MATCH($D32,SE!$D$6:$I$6,0))</f>
        <v>1862.5</v>
      </c>
      <c r="I32" s="13" t="s">
        <v>845</v>
      </c>
    </row>
    <row r="33" spans="2:19 16384:16384">
      <c r="B33" s="13"/>
      <c r="D33">
        <v>2023</v>
      </c>
      <c r="E33" s="13">
        <f>INDEX(SE!$D$7:$I$10,MATCH(E$17,SE!$C$7:$C$10,0),MATCH($D33,SE!$D$6:$I$6,0))</f>
        <v>3250</v>
      </c>
      <c r="F33" s="13">
        <f>INDEX(SE!$D$7:$I$10,MATCH(F$17,SE!$C$7:$C$10,0),MATCH($D33,SE!$D$6:$I$6,0))</f>
        <v>7100</v>
      </c>
      <c r="G33" s="13">
        <f>INDEX(SE!$D$7:$I$10,MATCH(G$17,SE!$C$7:$C$10,0),MATCH($D33,SE!$D$6:$I$6,0))</f>
        <v>3350</v>
      </c>
      <c r="H33" s="13">
        <f>INDEX(SE!$D$7:$I$10,MATCH(H$17,SE!$C$7:$C$10,0),MATCH($D33,SE!$D$6:$I$6,0))</f>
        <v>1875</v>
      </c>
      <c r="I33" s="13" t="s">
        <v>845</v>
      </c>
    </row>
    <row r="34" spans="2:19 16384:16384">
      <c r="B34" s="13"/>
      <c r="D34">
        <v>2024</v>
      </c>
      <c r="E34" s="13">
        <f>INDEX(SE!$D$7:$I$10,MATCH(E$17,SE!$C$7:$C$10,0),MATCH($D34,SE!$D$6:$I$6,0))</f>
        <v>3525</v>
      </c>
      <c r="F34" s="13">
        <f>INDEX(SE!$D$7:$I$10,MATCH(F$17,SE!$C$7:$C$10,0),MATCH($D34,SE!$D$6:$I$6,0))</f>
        <v>7550</v>
      </c>
      <c r="G34" s="13">
        <f>INDEX(SE!$D$7:$I$10,MATCH(G$17,SE!$C$7:$C$10,0),MATCH($D34,SE!$D$6:$I$6,0))</f>
        <v>3475</v>
      </c>
      <c r="H34" s="13">
        <f>INDEX(SE!$D$7:$I$10,MATCH(H$17,SE!$C$7:$C$10,0),MATCH($D34,SE!$D$6:$I$6,0))</f>
        <v>1887.5</v>
      </c>
      <c r="I34" s="13" t="s">
        <v>845</v>
      </c>
    </row>
    <row r="35" spans="2:19 16384:16384">
      <c r="B35" s="13"/>
      <c r="D35">
        <v>2025</v>
      </c>
      <c r="E35" s="13">
        <f>INDEX(SE!$D$7:$I$10,MATCH(E$17,SE!$C$7:$C$10,0),MATCH($D35,SE!$D$6:$I$6,0))</f>
        <v>3800</v>
      </c>
      <c r="F35" s="13">
        <f>INDEX(SE!$D$7:$I$10,MATCH(F$17,SE!$C$7:$C$10,0),MATCH($D35,SE!$D$6:$I$6,0))</f>
        <v>8000</v>
      </c>
      <c r="G35" s="13">
        <f>INDEX(SE!$D$7:$I$10,MATCH(G$17,SE!$C$7:$C$10,0),MATCH($D35,SE!$D$6:$I$6,0))</f>
        <v>3600</v>
      </c>
      <c r="H35" s="13">
        <f>INDEX(SE!$D$7:$I$10,MATCH(H$17,SE!$C$7:$C$10,0),MATCH($D35,SE!$D$6:$I$6,0))</f>
        <v>1900</v>
      </c>
      <c r="I35" s="13" t="s">
        <v>845</v>
      </c>
    </row>
    <row r="37" spans="2:19 16384:16384">
      <c r="B37" s="231" t="s">
        <v>857</v>
      </c>
    </row>
    <row r="39" spans="2:19 16384:16384">
      <c r="B39" s="226"/>
      <c r="C39" s="226"/>
      <c r="D39" s="226"/>
      <c r="E39" s="227" t="s">
        <v>847</v>
      </c>
      <c r="F39" s="228"/>
      <c r="G39" s="228"/>
      <c r="H39" s="229"/>
      <c r="I39" s="229"/>
      <c r="J39" s="230"/>
      <c r="K39" s="230"/>
      <c r="L39" s="230"/>
      <c r="M39" s="230"/>
      <c r="N39" s="230"/>
      <c r="O39" s="230"/>
      <c r="P39" s="230"/>
      <c r="Q39" s="230"/>
      <c r="R39" s="230"/>
      <c r="S39" s="230"/>
    </row>
    <row r="40" spans="2:19 16384:16384">
      <c r="B40" s="226"/>
      <c r="C40" s="226"/>
      <c r="D40" s="226"/>
      <c r="E40" s="227"/>
      <c r="F40" s="228"/>
      <c r="G40" s="228"/>
      <c r="H40" s="229"/>
      <c r="I40" s="229"/>
      <c r="J40" s="230"/>
      <c r="K40" s="230"/>
      <c r="L40" s="230"/>
      <c r="M40" s="230"/>
      <c r="N40" s="230"/>
      <c r="O40" s="230"/>
      <c r="P40" s="230"/>
      <c r="Q40" s="230"/>
      <c r="R40" s="230"/>
      <c r="S40" s="230"/>
    </row>
    <row r="41" spans="2:19 16384:16384">
      <c r="B41" s="226"/>
      <c r="C41" s="226"/>
      <c r="D41" s="226"/>
      <c r="E41" s="231" t="s">
        <v>859</v>
      </c>
      <c r="F41" s="228"/>
      <c r="G41" s="228"/>
      <c r="H41" s="232"/>
      <c r="I41" s="232"/>
      <c r="J41" s="230"/>
      <c r="K41" s="230"/>
      <c r="L41" s="230"/>
      <c r="M41" s="230"/>
      <c r="N41" s="230"/>
      <c r="O41" s="230"/>
      <c r="P41" s="230"/>
      <c r="Q41" s="230"/>
      <c r="R41" s="230"/>
      <c r="S41" s="230"/>
    </row>
    <row r="42" spans="2:19 16384:16384">
      <c r="B42" s="233" t="s">
        <v>26</v>
      </c>
      <c r="C42" s="233" t="s">
        <v>77</v>
      </c>
      <c r="D42" s="233" t="s">
        <v>848</v>
      </c>
      <c r="E42" s="233" t="s">
        <v>0</v>
      </c>
      <c r="F42" s="234" t="s">
        <v>849</v>
      </c>
      <c r="G42" s="234" t="s">
        <v>858</v>
      </c>
      <c r="H42" s="235" t="s">
        <v>850</v>
      </c>
      <c r="I42" s="235" t="s">
        <v>851</v>
      </c>
      <c r="J42" s="235" t="s">
        <v>83</v>
      </c>
      <c r="K42" s="235" t="s">
        <v>82</v>
      </c>
      <c r="L42" s="235" t="s">
        <v>835</v>
      </c>
      <c r="M42" s="235" t="s">
        <v>836</v>
      </c>
      <c r="N42" s="235" t="s">
        <v>837</v>
      </c>
      <c r="O42" s="235" t="s">
        <v>838</v>
      </c>
      <c r="P42" s="235"/>
      <c r="Q42" s="235"/>
      <c r="R42" s="236" t="s">
        <v>852</v>
      </c>
      <c r="S42" s="236" t="s">
        <v>853</v>
      </c>
    </row>
    <row r="43" spans="2:19 16384:16384">
      <c r="B43" s="237" t="s">
        <v>27</v>
      </c>
      <c r="C43" s="237"/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8"/>
      <c r="S43" s="238"/>
    </row>
    <row r="44" spans="2:19 16384:16384" ht="15" thickBot="1">
      <c r="B44" s="239" t="s">
        <v>28</v>
      </c>
      <c r="C44" s="239"/>
      <c r="D44" s="239"/>
      <c r="E44" s="239"/>
      <c r="F44" s="239"/>
      <c r="G44" s="239"/>
      <c r="H44" s="239" t="s">
        <v>787</v>
      </c>
      <c r="I44" s="239" t="s">
        <v>787</v>
      </c>
      <c r="J44" s="239" t="s">
        <v>787</v>
      </c>
      <c r="K44" s="239" t="s">
        <v>787</v>
      </c>
      <c r="L44" s="239" t="s">
        <v>787</v>
      </c>
      <c r="M44" s="239" t="s">
        <v>787</v>
      </c>
      <c r="N44" s="239" t="s">
        <v>787</v>
      </c>
      <c r="O44" s="239" t="s">
        <v>787</v>
      </c>
      <c r="P44" s="239"/>
      <c r="Q44" s="239"/>
      <c r="R44" s="240"/>
      <c r="S44" s="240"/>
    </row>
    <row r="45" spans="2:19 16384:16384">
      <c r="B45" s="226" t="s">
        <v>881</v>
      </c>
      <c r="C45" s="226" t="s">
        <v>285</v>
      </c>
      <c r="D45" s="226" t="s">
        <v>854</v>
      </c>
      <c r="E45" s="241">
        <v>2020</v>
      </c>
      <c r="F45" s="233">
        <v>1</v>
      </c>
      <c r="G45" s="241">
        <v>11</v>
      </c>
      <c r="H45" s="229">
        <v>1000</v>
      </c>
      <c r="I45" s="229">
        <v>2250</v>
      </c>
      <c r="J45" s="229"/>
      <c r="K45" s="229"/>
      <c r="L45" s="242">
        <f>E30</f>
        <v>1407</v>
      </c>
      <c r="M45" s="242">
        <f>F30</f>
        <v>3466</v>
      </c>
      <c r="N45" s="242">
        <f>G30</f>
        <v>2814</v>
      </c>
      <c r="O45" s="242">
        <f>H30</f>
        <v>1763</v>
      </c>
      <c r="P45" s="242"/>
      <c r="Q45" s="242"/>
      <c r="R45" s="230"/>
      <c r="S45" s="243"/>
    </row>
    <row r="46" spans="2:19 16384:16384">
      <c r="B46" s="226"/>
      <c r="C46" s="226"/>
      <c r="D46" s="226"/>
      <c r="E46" s="241">
        <v>2025</v>
      </c>
      <c r="F46" s="230"/>
      <c r="G46" s="230"/>
      <c r="H46" s="229">
        <v>1000</v>
      </c>
      <c r="I46" s="229">
        <v>3000</v>
      </c>
      <c r="J46" s="244"/>
      <c r="K46" s="244"/>
      <c r="L46" s="242">
        <f>E35*0.8</f>
        <v>3040</v>
      </c>
      <c r="M46" s="242">
        <f>F35*0.9</f>
        <v>7200</v>
      </c>
      <c r="N46" s="242">
        <f>G35*0.9</f>
        <v>3240</v>
      </c>
      <c r="O46" s="242">
        <f>H35*0.9</f>
        <v>1710</v>
      </c>
      <c r="P46" s="242"/>
      <c r="Q46" s="242"/>
      <c r="R46" s="230"/>
      <c r="S46" s="243"/>
    </row>
    <row r="47" spans="2:19 16384:16384">
      <c r="B47" s="226"/>
      <c r="C47" s="226"/>
      <c r="D47" s="226"/>
      <c r="E47" s="241">
        <v>2050</v>
      </c>
      <c r="F47" s="233"/>
      <c r="G47" s="226"/>
      <c r="H47" s="229">
        <v>1000</v>
      </c>
      <c r="I47" s="229">
        <v>3000</v>
      </c>
      <c r="J47" s="244"/>
      <c r="K47" s="244"/>
      <c r="L47" s="242">
        <f>L46*0.1</f>
        <v>304</v>
      </c>
      <c r="M47" s="242">
        <f>M46*0.1</f>
        <v>720</v>
      </c>
      <c r="N47" s="242">
        <f>N46*0.1</f>
        <v>324</v>
      </c>
      <c r="O47" s="242">
        <f>O46*0.1</f>
        <v>171</v>
      </c>
      <c r="P47" s="242"/>
      <c r="Q47" s="242"/>
      <c r="R47" s="230"/>
      <c r="S47" s="243"/>
      <c r="XFD47" s="242"/>
    </row>
    <row r="48" spans="2:19 16384:16384">
      <c r="B48" s="226"/>
      <c r="C48" s="226"/>
      <c r="D48" s="226"/>
      <c r="E48" s="241"/>
      <c r="F48" s="233"/>
      <c r="G48" s="226"/>
      <c r="H48" s="229"/>
      <c r="I48" s="229"/>
      <c r="J48" s="229"/>
      <c r="K48" s="229"/>
      <c r="L48" s="242"/>
      <c r="M48" s="242"/>
      <c r="N48" s="242"/>
      <c r="O48" s="242"/>
      <c r="P48" s="242"/>
      <c r="Q48" s="242"/>
      <c r="R48" s="230"/>
      <c r="S48" s="243"/>
    </row>
    <row r="49" spans="2:19">
      <c r="B49" s="226"/>
      <c r="C49" s="226"/>
      <c r="D49" s="226"/>
      <c r="E49" s="241"/>
      <c r="F49" s="233"/>
      <c r="G49" s="226"/>
      <c r="H49" s="229"/>
      <c r="I49" s="229"/>
      <c r="J49" s="244"/>
      <c r="K49" s="244"/>
      <c r="L49" s="248">
        <f>L46/L45</f>
        <v>2.1606254442075339</v>
      </c>
      <c r="M49" s="248">
        <f>M46/M45</f>
        <v>2.0773225620311599</v>
      </c>
      <c r="N49" s="248">
        <f>N46/N45</f>
        <v>1.1513859275053304</v>
      </c>
      <c r="O49" s="248">
        <f>O46/O45</f>
        <v>0.96993760635280768</v>
      </c>
      <c r="P49" s="242"/>
      <c r="Q49" s="242"/>
      <c r="R49" s="230"/>
      <c r="S49" s="243"/>
    </row>
    <row r="50" spans="2:19">
      <c r="B50" s="226"/>
      <c r="C50" s="226"/>
      <c r="D50" s="226"/>
      <c r="F50" s="233"/>
      <c r="G50" s="226"/>
      <c r="H50" s="229"/>
      <c r="I50" s="229"/>
      <c r="J50" s="244"/>
      <c r="K50" s="244"/>
      <c r="L50" s="242">
        <f>L49-1</f>
        <v>1.1606254442075339</v>
      </c>
      <c r="M50" s="242">
        <f t="shared" ref="M50:O50" si="1">M49-1</f>
        <v>1.0773225620311599</v>
      </c>
      <c r="N50" s="242">
        <f t="shared" si="1"/>
        <v>0.15138592750533042</v>
      </c>
      <c r="O50" s="242">
        <f t="shared" si="1"/>
        <v>-3.006239364719232E-2</v>
      </c>
      <c r="P50" s="242"/>
      <c r="Q50" s="242"/>
      <c r="R50" s="230"/>
      <c r="S50" s="243"/>
    </row>
    <row r="51" spans="2:19">
      <c r="B51" s="230"/>
      <c r="C51" s="230"/>
      <c r="D51" s="230"/>
      <c r="F51" s="233"/>
      <c r="G51" s="226"/>
      <c r="H51" s="229"/>
      <c r="I51" s="229"/>
      <c r="J51" s="229"/>
      <c r="K51" s="229"/>
      <c r="L51" s="249">
        <f>L50/5</f>
        <v>0.23212508884150679</v>
      </c>
      <c r="M51" s="249">
        <f t="shared" ref="M51:N51" si="2">M50/5</f>
        <v>0.21546451240623199</v>
      </c>
      <c r="N51" s="249">
        <f t="shared" si="2"/>
        <v>3.0277185501066083E-2</v>
      </c>
      <c r="O51" s="249">
        <f>O50/5</f>
        <v>-6.0124787294384644E-3</v>
      </c>
      <c r="P51" s="242"/>
      <c r="Q51" s="242"/>
      <c r="R51" s="230"/>
      <c r="S51" s="243"/>
    </row>
    <row r="52" spans="2:19">
      <c r="B52" s="230"/>
      <c r="C52" s="230"/>
      <c r="D52" s="230"/>
      <c r="E52" s="230"/>
      <c r="F52" s="230"/>
      <c r="G52" s="230"/>
      <c r="H52" s="230"/>
      <c r="I52" s="230"/>
      <c r="J52" s="230"/>
      <c r="K52" s="230"/>
      <c r="L52" s="230"/>
      <c r="M52" s="230"/>
      <c r="N52" s="230"/>
      <c r="O52" s="230"/>
      <c r="P52" s="230"/>
      <c r="Q52" s="230"/>
      <c r="R52" s="230"/>
      <c r="S52" s="230"/>
    </row>
    <row r="53" spans="2:19">
      <c r="B53" s="245"/>
      <c r="C53" s="245"/>
      <c r="D53" s="245"/>
      <c r="E53" s="230"/>
      <c r="F53" s="230"/>
      <c r="G53" s="230"/>
      <c r="H53" s="230"/>
      <c r="I53" s="230"/>
      <c r="J53" s="230"/>
      <c r="K53" s="230"/>
      <c r="L53" s="230"/>
      <c r="M53" s="230"/>
      <c r="N53" s="230"/>
      <c r="O53" s="230"/>
      <c r="P53" s="230"/>
      <c r="Q53" s="230"/>
      <c r="R53" s="230"/>
      <c r="S53" s="230"/>
    </row>
    <row r="54" spans="2:19">
      <c r="B54" s="226"/>
      <c r="C54" s="226"/>
      <c r="D54" s="226"/>
      <c r="E54" s="227" t="s">
        <v>855</v>
      </c>
      <c r="F54" s="228"/>
      <c r="G54" s="228"/>
      <c r="H54" s="232"/>
      <c r="I54" s="232"/>
      <c r="J54" s="230"/>
      <c r="K54" s="230"/>
      <c r="L54" s="230"/>
      <c r="M54" s="230"/>
      <c r="N54" s="230"/>
      <c r="O54" s="230"/>
      <c r="P54" s="230"/>
      <c r="Q54" s="230"/>
      <c r="R54" s="230"/>
      <c r="S54" s="230"/>
    </row>
    <row r="55" spans="2:19">
      <c r="B55" s="226"/>
      <c r="C55" s="226"/>
      <c r="D55" s="226"/>
      <c r="E55" s="227"/>
      <c r="F55" s="228"/>
      <c r="G55" s="228"/>
      <c r="H55" s="232"/>
      <c r="I55" s="232"/>
      <c r="J55" s="230"/>
      <c r="K55" s="230"/>
      <c r="L55" s="230"/>
      <c r="M55" s="230"/>
      <c r="N55" s="230"/>
      <c r="O55" s="230"/>
      <c r="P55" s="230"/>
      <c r="Q55" s="230"/>
      <c r="R55" s="230"/>
      <c r="S55" s="230"/>
    </row>
    <row r="56" spans="2:19">
      <c r="B56" s="226"/>
      <c r="C56" s="226"/>
      <c r="D56" s="226"/>
      <c r="E56" s="231" t="s">
        <v>859</v>
      </c>
      <c r="F56" s="228"/>
      <c r="G56" s="228"/>
      <c r="H56" s="232"/>
      <c r="I56" s="232"/>
      <c r="J56" s="230"/>
      <c r="K56" s="230"/>
      <c r="L56" s="230"/>
      <c r="M56" s="230"/>
      <c r="N56" s="230"/>
      <c r="O56" s="230"/>
      <c r="P56" s="230"/>
      <c r="Q56" s="230"/>
      <c r="R56" s="230"/>
      <c r="S56" s="230"/>
    </row>
    <row r="57" spans="2:19">
      <c r="B57" s="233" t="s">
        <v>26</v>
      </c>
      <c r="C57" s="233" t="s">
        <v>77</v>
      </c>
      <c r="D57" s="233" t="s">
        <v>848</v>
      </c>
      <c r="E57" s="233" t="s">
        <v>0</v>
      </c>
      <c r="F57" s="234" t="s">
        <v>849</v>
      </c>
      <c r="G57" s="234" t="s">
        <v>858</v>
      </c>
      <c r="H57" s="235" t="s">
        <v>850</v>
      </c>
      <c r="I57" s="235" t="s">
        <v>851</v>
      </c>
      <c r="J57" s="235" t="s">
        <v>83</v>
      </c>
      <c r="K57" s="235" t="s">
        <v>82</v>
      </c>
      <c r="L57" s="235" t="s">
        <v>835</v>
      </c>
      <c r="M57" s="235" t="s">
        <v>836</v>
      </c>
      <c r="N57" s="235" t="s">
        <v>837</v>
      </c>
      <c r="O57" s="235" t="s">
        <v>838</v>
      </c>
      <c r="P57" s="235"/>
      <c r="Q57" s="235"/>
      <c r="R57" s="236" t="s">
        <v>852</v>
      </c>
      <c r="S57" s="236" t="s">
        <v>853</v>
      </c>
    </row>
    <row r="58" spans="2:19">
      <c r="B58" s="237" t="s">
        <v>27</v>
      </c>
      <c r="C58" s="237"/>
      <c r="D58" s="237"/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8"/>
      <c r="S58" s="238"/>
    </row>
    <row r="59" spans="2:19" ht="15" thickBot="1">
      <c r="B59" s="239" t="s">
        <v>28</v>
      </c>
      <c r="C59" s="239"/>
      <c r="D59" s="239"/>
      <c r="E59" s="239"/>
      <c r="F59" s="239"/>
      <c r="G59" s="239"/>
      <c r="H59" s="239" t="s">
        <v>787</v>
      </c>
      <c r="I59" s="239" t="s">
        <v>787</v>
      </c>
      <c r="J59" s="239" t="s">
        <v>787</v>
      </c>
      <c r="K59" s="239" t="s">
        <v>787</v>
      </c>
      <c r="L59" s="239" t="s">
        <v>787</v>
      </c>
      <c r="M59" s="239" t="s">
        <v>787</v>
      </c>
      <c r="N59" s="239" t="s">
        <v>787</v>
      </c>
      <c r="O59" s="239" t="s">
        <v>787</v>
      </c>
      <c r="P59" s="239"/>
      <c r="Q59" s="239"/>
      <c r="R59" s="240"/>
      <c r="S59" s="240"/>
    </row>
    <row r="60" spans="2:19">
      <c r="B60" s="226" t="s">
        <v>882</v>
      </c>
      <c r="C60" s="226" t="s">
        <v>285</v>
      </c>
      <c r="D60" s="226" t="s">
        <v>856</v>
      </c>
      <c r="E60" s="241">
        <v>2020</v>
      </c>
      <c r="F60" s="233">
        <v>1</v>
      </c>
      <c r="G60" s="241">
        <v>11</v>
      </c>
      <c r="J60">
        <f>5+17+11+21+207+600</f>
        <v>861</v>
      </c>
      <c r="K60">
        <f>400+28+400+200+210+8+23+165+160+5</f>
        <v>1599</v>
      </c>
      <c r="L60" s="229"/>
      <c r="M60" s="229"/>
      <c r="N60" s="229"/>
      <c r="O60" s="229">
        <v>300</v>
      </c>
      <c r="P60" s="229"/>
      <c r="Q60" s="229"/>
      <c r="R60" s="230"/>
      <c r="S60" s="243"/>
    </row>
    <row r="61" spans="2:19">
      <c r="B61" s="226"/>
      <c r="C61" s="226"/>
      <c r="D61" s="226"/>
      <c r="E61" s="241">
        <v>2025</v>
      </c>
      <c r="F61" s="233"/>
      <c r="G61" s="241"/>
      <c r="J61" s="247">
        <f>F5+$J$60</f>
        <v>861</v>
      </c>
      <c r="K61" s="247">
        <f>E5+$K$60+350</f>
        <v>2749</v>
      </c>
      <c r="L61" s="229"/>
      <c r="M61" s="229"/>
      <c r="N61" s="229"/>
      <c r="O61" s="229"/>
      <c r="P61" s="229"/>
      <c r="Q61" s="229"/>
      <c r="R61" s="230"/>
      <c r="S61" s="243"/>
    </row>
    <row r="62" spans="2:19">
      <c r="B62" s="226"/>
      <c r="C62" s="226"/>
      <c r="D62" s="226"/>
      <c r="E62" s="241">
        <v>2026</v>
      </c>
      <c r="F62" s="233"/>
      <c r="G62" s="241"/>
      <c r="J62" s="247">
        <f t="shared" ref="J62:J64" si="3">F6+$J$60</f>
        <v>2061</v>
      </c>
      <c r="K62" s="247">
        <f t="shared" ref="K62:K64" si="4">E6+$K$60+350</f>
        <v>2749</v>
      </c>
      <c r="L62" s="229"/>
      <c r="M62" s="229"/>
      <c r="N62" s="229"/>
      <c r="O62" s="229"/>
      <c r="P62" s="229"/>
      <c r="Q62" s="229"/>
      <c r="R62" s="230"/>
      <c r="S62" s="243"/>
    </row>
    <row r="63" spans="2:19">
      <c r="B63" s="226"/>
      <c r="C63" s="226"/>
      <c r="D63" s="226"/>
      <c r="E63" s="241">
        <v>2027</v>
      </c>
      <c r="F63" s="233"/>
      <c r="G63" s="226"/>
      <c r="J63" s="247">
        <f t="shared" si="3"/>
        <v>2061</v>
      </c>
      <c r="K63" s="247">
        <f t="shared" si="4"/>
        <v>3749</v>
      </c>
      <c r="L63" s="229"/>
      <c r="M63" s="229"/>
      <c r="N63" s="229"/>
      <c r="O63" s="229"/>
      <c r="P63" s="229"/>
      <c r="Q63" s="229"/>
      <c r="R63" s="230"/>
      <c r="S63" s="243"/>
    </row>
    <row r="64" spans="2:19">
      <c r="E64" s="241">
        <v>2030</v>
      </c>
      <c r="J64" s="247">
        <f t="shared" si="3"/>
        <v>2061</v>
      </c>
      <c r="K64" s="247">
        <f t="shared" si="4"/>
        <v>5749</v>
      </c>
    </row>
    <row r="65" spans="2:19">
      <c r="E65" s="241">
        <v>2035</v>
      </c>
      <c r="J65" s="247">
        <f>J64</f>
        <v>2061</v>
      </c>
      <c r="K65" s="247">
        <f>K64</f>
        <v>5749</v>
      </c>
    </row>
    <row r="68" spans="2:19">
      <c r="B68" s="226"/>
      <c r="C68" s="226"/>
      <c r="D68" s="226"/>
      <c r="E68" s="227" t="s">
        <v>880</v>
      </c>
      <c r="F68" s="228"/>
      <c r="G68" s="228"/>
      <c r="H68" s="232"/>
      <c r="I68" s="232"/>
      <c r="J68" s="230"/>
      <c r="K68" s="230"/>
      <c r="L68" s="230"/>
      <c r="M68" s="230"/>
      <c r="N68" s="230"/>
      <c r="O68" s="230"/>
      <c r="P68" s="230"/>
      <c r="Q68" s="230"/>
      <c r="R68" s="230"/>
      <c r="S68" s="230"/>
    </row>
    <row r="69" spans="2:19">
      <c r="B69" s="226"/>
      <c r="C69" s="226"/>
      <c r="D69" s="226"/>
      <c r="E69" s="227"/>
      <c r="F69" s="228"/>
      <c r="G69" s="228"/>
      <c r="H69" s="232"/>
      <c r="I69" s="232"/>
      <c r="J69" s="230"/>
      <c r="K69" s="230"/>
      <c r="L69" s="230"/>
      <c r="M69" s="230"/>
      <c r="N69" s="230"/>
      <c r="O69" s="230"/>
      <c r="P69" s="230"/>
      <c r="Q69" s="230"/>
      <c r="R69" s="230"/>
      <c r="S69" s="230"/>
    </row>
    <row r="70" spans="2:19">
      <c r="B70" s="226"/>
      <c r="C70" s="226"/>
      <c r="D70" s="226"/>
      <c r="E70" s="231" t="s">
        <v>859</v>
      </c>
      <c r="F70" s="228"/>
      <c r="G70" s="228"/>
      <c r="H70" s="232"/>
      <c r="I70" s="232"/>
      <c r="J70" s="230"/>
      <c r="K70" s="230"/>
      <c r="L70" s="230"/>
      <c r="M70" s="230"/>
      <c r="N70" s="230"/>
      <c r="O70" s="230"/>
      <c r="P70" s="230"/>
      <c r="Q70" s="230"/>
      <c r="R70" s="230"/>
      <c r="S70" s="230"/>
    </row>
    <row r="71" spans="2:19">
      <c r="B71" s="233" t="s">
        <v>26</v>
      </c>
      <c r="C71" s="233" t="s">
        <v>77</v>
      </c>
      <c r="D71" s="233" t="s">
        <v>848</v>
      </c>
      <c r="E71" s="233" t="s">
        <v>0</v>
      </c>
      <c r="F71" s="234" t="s">
        <v>849</v>
      </c>
      <c r="G71" s="234" t="s">
        <v>858</v>
      </c>
      <c r="H71" s="235" t="s">
        <v>850</v>
      </c>
      <c r="I71" s="235" t="s">
        <v>851</v>
      </c>
      <c r="J71" s="235" t="s">
        <v>83</v>
      </c>
      <c r="K71" s="235" t="s">
        <v>82</v>
      </c>
      <c r="L71" s="235" t="s">
        <v>835</v>
      </c>
      <c r="M71" s="235" t="s">
        <v>836</v>
      </c>
      <c r="N71" s="235" t="s">
        <v>837</v>
      </c>
      <c r="O71" s="235" t="s">
        <v>838</v>
      </c>
      <c r="P71" s="235"/>
      <c r="Q71" s="235"/>
      <c r="R71" s="236" t="s">
        <v>852</v>
      </c>
      <c r="S71" s="236" t="s">
        <v>853</v>
      </c>
    </row>
    <row r="72" spans="2:19">
      <c r="B72" s="237" t="s">
        <v>27</v>
      </c>
      <c r="C72" s="237"/>
      <c r="D72" s="237"/>
      <c r="E72" s="237"/>
      <c r="F72" s="237"/>
      <c r="G72" s="237"/>
      <c r="H72" s="237"/>
      <c r="I72" s="237"/>
      <c r="J72" s="237"/>
      <c r="K72" s="237"/>
      <c r="L72" s="237"/>
      <c r="M72" s="237"/>
      <c r="N72" s="237"/>
      <c r="O72" s="237"/>
      <c r="P72" s="237"/>
      <c r="Q72" s="237"/>
      <c r="R72" s="238"/>
      <c r="S72" s="238"/>
    </row>
    <row r="73" spans="2:19" ht="15" thickBot="1">
      <c r="B73" s="239" t="s">
        <v>28</v>
      </c>
      <c r="C73" s="239"/>
      <c r="D73" s="239"/>
      <c r="E73" s="239"/>
      <c r="F73" s="239"/>
      <c r="G73" s="239"/>
      <c r="H73" s="239" t="s">
        <v>787</v>
      </c>
      <c r="I73" s="239" t="s">
        <v>787</v>
      </c>
      <c r="J73" s="239" t="s">
        <v>787</v>
      </c>
      <c r="K73" s="239" t="s">
        <v>787</v>
      </c>
      <c r="L73" s="239" t="s">
        <v>787</v>
      </c>
      <c r="M73" s="239" t="s">
        <v>787</v>
      </c>
      <c r="N73" s="239" t="s">
        <v>787</v>
      </c>
      <c r="O73" s="239" t="s">
        <v>787</v>
      </c>
      <c r="P73" s="239"/>
      <c r="Q73" s="239"/>
      <c r="R73" s="240"/>
      <c r="S73" s="240"/>
    </row>
    <row r="74" spans="2:19">
      <c r="B74" s="226" t="s">
        <v>883</v>
      </c>
      <c r="C74" s="226" t="s">
        <v>714</v>
      </c>
      <c r="D74" s="226" t="s">
        <v>884</v>
      </c>
      <c r="E74" s="241">
        <v>2020</v>
      </c>
      <c r="F74" s="233">
        <v>1</v>
      </c>
      <c r="G74" s="241">
        <v>11</v>
      </c>
      <c r="H74" s="246">
        <v>22000</v>
      </c>
      <c r="I74" s="246">
        <v>11000</v>
      </c>
      <c r="L74" s="229"/>
      <c r="M74" s="229"/>
      <c r="N74" s="229"/>
      <c r="O74" s="229"/>
      <c r="P74" s="229"/>
      <c r="Q74" s="229"/>
      <c r="R74" s="230"/>
      <c r="S74" s="243"/>
    </row>
    <row r="75" spans="2:19">
      <c r="B75" s="226"/>
      <c r="C75" s="226"/>
      <c r="D75" s="226"/>
      <c r="E75" s="241">
        <v>2025</v>
      </c>
      <c r="F75" s="233"/>
      <c r="G75" s="241"/>
      <c r="H75" s="246">
        <v>22000</v>
      </c>
      <c r="I75" s="246">
        <v>11000</v>
      </c>
      <c r="J75" s="247"/>
      <c r="K75" s="247"/>
      <c r="L75" s="229"/>
      <c r="M75" s="229"/>
      <c r="N75" s="229"/>
      <c r="O75" s="229"/>
      <c r="P75" s="229"/>
      <c r="Q75" s="229"/>
      <c r="R75" s="230"/>
      <c r="S75" s="243"/>
    </row>
    <row r="76" spans="2:19">
      <c r="B76" s="226"/>
      <c r="C76" s="226"/>
      <c r="D76" s="226"/>
      <c r="E76" s="241">
        <v>2026</v>
      </c>
      <c r="F76" s="233"/>
      <c r="G76" s="241"/>
      <c r="H76" s="246">
        <v>22000</v>
      </c>
      <c r="I76" s="246">
        <v>11000</v>
      </c>
      <c r="J76" s="247"/>
      <c r="K76" s="247"/>
      <c r="L76" s="229"/>
      <c r="M76" s="229"/>
      <c r="N76" s="229"/>
      <c r="O76" s="229"/>
      <c r="P76" s="229"/>
      <c r="Q76" s="229"/>
      <c r="R76" s="230"/>
      <c r="S76" s="243"/>
    </row>
    <row r="77" spans="2:19">
      <c r="B77" s="226"/>
      <c r="C77" s="226"/>
      <c r="D77" s="226"/>
      <c r="E77" s="241">
        <v>2027</v>
      </c>
      <c r="F77" s="233"/>
      <c r="G77" s="226"/>
      <c r="H77" s="246">
        <v>22000</v>
      </c>
      <c r="I77" s="246">
        <v>11000</v>
      </c>
      <c r="J77" s="247"/>
      <c r="K77" s="247"/>
      <c r="L77" s="229"/>
      <c r="M77" s="229"/>
      <c r="N77" s="229"/>
      <c r="O77" s="229"/>
      <c r="P77" s="229"/>
      <c r="Q77" s="229"/>
      <c r="R77" s="230"/>
      <c r="S77" s="243"/>
    </row>
    <row r="78" spans="2:19">
      <c r="E78" s="241">
        <v>2030</v>
      </c>
      <c r="H78" s="246">
        <v>22000</v>
      </c>
      <c r="I78" s="246">
        <v>11000</v>
      </c>
      <c r="J78" s="247"/>
      <c r="K78" s="247"/>
    </row>
    <row r="79" spans="2:19">
      <c r="E79" s="241">
        <v>2040</v>
      </c>
      <c r="H79" s="246">
        <v>22000</v>
      </c>
      <c r="I79" s="246">
        <v>11000</v>
      </c>
      <c r="J79" s="247"/>
      <c r="K79" s="247"/>
    </row>
    <row r="80" spans="2:19">
      <c r="E80" s="25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B2:R54"/>
  <sheetViews>
    <sheetView workbookViewId="0">
      <selection activeCell="F20" sqref="F20"/>
    </sheetView>
  </sheetViews>
  <sheetFormatPr defaultRowHeight="14.4"/>
  <cols>
    <col min="6" max="8" width="10.109375" customWidth="1"/>
    <col min="11" max="12" width="10.5546875" bestFit="1" customWidth="1"/>
  </cols>
  <sheetData>
    <row r="2" spans="3:18">
      <c r="R2" t="s">
        <v>212</v>
      </c>
    </row>
    <row r="3" spans="3:18">
      <c r="C3" s="6" t="s">
        <v>38</v>
      </c>
      <c r="H3" s="7"/>
      <c r="R3" s="54" t="s">
        <v>211</v>
      </c>
    </row>
    <row r="4" spans="3:18" ht="15" thickBot="1">
      <c r="C4" s="8" t="s">
        <v>39</v>
      </c>
      <c r="D4" s="8" t="s">
        <v>40</v>
      </c>
      <c r="E4" s="8" t="s">
        <v>41</v>
      </c>
      <c r="F4" s="8" t="s">
        <v>0</v>
      </c>
      <c r="G4" s="9" t="s">
        <v>83</v>
      </c>
      <c r="H4" s="9" t="s">
        <v>82</v>
      </c>
      <c r="I4" s="10" t="s">
        <v>23</v>
      </c>
      <c r="K4" s="9" t="s">
        <v>83</v>
      </c>
      <c r="L4" s="9" t="s">
        <v>82</v>
      </c>
    </row>
    <row r="5" spans="3:18">
      <c r="C5" s="11" t="s">
        <v>42</v>
      </c>
      <c r="D5" s="11"/>
      <c r="E5" s="11"/>
      <c r="F5" s="11"/>
      <c r="G5" s="11" t="s">
        <v>2</v>
      </c>
      <c r="H5" s="11" t="s">
        <v>2</v>
      </c>
      <c r="I5" s="12"/>
      <c r="K5" s="11" t="s">
        <v>2</v>
      </c>
      <c r="L5" s="11" t="s">
        <v>2</v>
      </c>
      <c r="N5" s="57" t="s">
        <v>213</v>
      </c>
      <c r="O5" s="58"/>
      <c r="R5" t="s">
        <v>214</v>
      </c>
    </row>
    <row r="6" spans="3:18">
      <c r="D6" s="14" t="s">
        <v>215</v>
      </c>
      <c r="E6" s="14" t="s">
        <v>46</v>
      </c>
      <c r="F6">
        <v>2015</v>
      </c>
      <c r="G6" s="253">
        <f>ROUND(K6,1)</f>
        <v>0.2</v>
      </c>
      <c r="H6" s="253">
        <f>ROUND(L6,1)</f>
        <v>0.8</v>
      </c>
      <c r="I6" s="53" t="s">
        <v>138</v>
      </c>
      <c r="K6" s="252">
        <f>$N$7*R6</f>
        <v>0.16985317211055276</v>
      </c>
      <c r="L6" s="252">
        <f>$O$7*R6</f>
        <v>0.83014682788944727</v>
      </c>
      <c r="N6" s="55" t="s">
        <v>83</v>
      </c>
      <c r="O6" s="55" t="s">
        <v>82</v>
      </c>
      <c r="R6" s="14">
        <v>1</v>
      </c>
    </row>
    <row r="7" spans="3:18">
      <c r="D7" s="14" t="s">
        <v>215</v>
      </c>
      <c r="E7" s="14" t="s">
        <v>46</v>
      </c>
      <c r="F7">
        <v>2020</v>
      </c>
      <c r="G7" s="253">
        <f t="shared" ref="G7:G14" si="0">ROUND(K7,1)</f>
        <v>1.4</v>
      </c>
      <c r="H7" s="253">
        <f t="shared" ref="H7:H14" si="1">ROUND(L7,1)</f>
        <v>6.6</v>
      </c>
      <c r="I7" s="53" t="s">
        <v>138</v>
      </c>
      <c r="K7" s="252">
        <f>$N$7*R7</f>
        <v>1.3588253768844221</v>
      </c>
      <c r="L7" s="252">
        <f>$O$7*R7</f>
        <v>6.6411746231155782</v>
      </c>
      <c r="N7" s="56">
        <v>0.16985317211055276</v>
      </c>
      <c r="O7" s="56">
        <v>0.83014682788944727</v>
      </c>
      <c r="R7">
        <v>8</v>
      </c>
    </row>
    <row r="8" spans="3:18">
      <c r="D8" s="14" t="s">
        <v>215</v>
      </c>
      <c r="E8" s="14" t="s">
        <v>46</v>
      </c>
      <c r="F8">
        <v>2015</v>
      </c>
      <c r="G8" s="253">
        <f t="shared" si="0"/>
        <v>0.8</v>
      </c>
      <c r="H8" s="253">
        <f t="shared" si="1"/>
        <v>4.2</v>
      </c>
      <c r="I8" t="s">
        <v>210</v>
      </c>
      <c r="K8" s="252">
        <f>$N$7*R8</f>
        <v>0.84926586055276376</v>
      </c>
      <c r="L8" s="252">
        <f>$O$7*R8</f>
        <v>4.1507341394472359</v>
      </c>
      <c r="R8">
        <v>5</v>
      </c>
    </row>
    <row r="9" spans="3:18">
      <c r="D9" s="14" t="s">
        <v>215</v>
      </c>
      <c r="E9" s="14" t="s">
        <v>46</v>
      </c>
      <c r="F9">
        <v>2020</v>
      </c>
      <c r="G9" s="253">
        <f t="shared" si="0"/>
        <v>1.2</v>
      </c>
      <c r="H9" s="253">
        <f t="shared" si="1"/>
        <v>5.8</v>
      </c>
      <c r="I9" t="s">
        <v>210</v>
      </c>
      <c r="K9" s="252">
        <f>$N$7*R9</f>
        <v>1.1889722047738693</v>
      </c>
      <c r="L9" s="252">
        <f>$O$7*R9</f>
        <v>5.8110277952261313</v>
      </c>
      <c r="R9">
        <v>7</v>
      </c>
    </row>
    <row r="10" spans="3:18">
      <c r="D10" s="14" t="s">
        <v>215</v>
      </c>
      <c r="E10" s="14" t="s">
        <v>46</v>
      </c>
      <c r="F10">
        <v>0</v>
      </c>
      <c r="G10" s="253">
        <f t="shared" si="0"/>
        <v>1</v>
      </c>
      <c r="H10" s="253">
        <f t="shared" si="1"/>
        <v>1</v>
      </c>
      <c r="I10" s="53" t="s">
        <v>138</v>
      </c>
      <c r="K10" s="252">
        <v>1</v>
      </c>
      <c r="L10" s="252">
        <v>1</v>
      </c>
      <c r="R10">
        <v>7</v>
      </c>
    </row>
    <row r="11" spans="3:18">
      <c r="D11" s="14" t="s">
        <v>215</v>
      </c>
      <c r="E11" s="14" t="s">
        <v>46</v>
      </c>
      <c r="F11">
        <v>0</v>
      </c>
      <c r="G11" s="253">
        <f t="shared" si="0"/>
        <v>1</v>
      </c>
      <c r="H11" s="253">
        <f t="shared" si="1"/>
        <v>1</v>
      </c>
      <c r="I11" t="s">
        <v>210</v>
      </c>
      <c r="K11" s="252">
        <v>1</v>
      </c>
      <c r="L11" s="252">
        <v>1</v>
      </c>
    </row>
    <row r="12" spans="3:18">
      <c r="D12" s="14" t="s">
        <v>69</v>
      </c>
      <c r="E12" s="14" t="s">
        <v>46</v>
      </c>
      <c r="F12">
        <v>2012</v>
      </c>
      <c r="G12" s="253">
        <f t="shared" si="0"/>
        <v>0.1</v>
      </c>
      <c r="H12" s="253">
        <f t="shared" si="1"/>
        <v>0.1</v>
      </c>
      <c r="I12" t="s">
        <v>803</v>
      </c>
      <c r="K12" s="252">
        <v>0.1</v>
      </c>
      <c r="L12" s="252">
        <v>0.1</v>
      </c>
    </row>
    <row r="13" spans="3:18">
      <c r="D13" s="14" t="s">
        <v>69</v>
      </c>
      <c r="E13" s="14" t="s">
        <v>46</v>
      </c>
      <c r="F13">
        <v>2020</v>
      </c>
      <c r="G13" s="253">
        <f t="shared" si="0"/>
        <v>1</v>
      </c>
      <c r="H13" s="253">
        <f t="shared" si="1"/>
        <v>1</v>
      </c>
      <c r="I13" t="s">
        <v>803</v>
      </c>
      <c r="K13" s="252">
        <v>1</v>
      </c>
      <c r="L13" s="252">
        <v>1</v>
      </c>
    </row>
    <row r="14" spans="3:18">
      <c r="D14" s="14" t="s">
        <v>69</v>
      </c>
      <c r="E14" s="14" t="s">
        <v>46</v>
      </c>
      <c r="F14">
        <v>0</v>
      </c>
      <c r="G14" s="253">
        <f t="shared" si="0"/>
        <v>1</v>
      </c>
      <c r="H14" s="253">
        <f t="shared" si="1"/>
        <v>1</v>
      </c>
      <c r="I14" t="s">
        <v>803</v>
      </c>
      <c r="K14" s="252">
        <v>1</v>
      </c>
      <c r="L14" s="252">
        <v>1</v>
      </c>
    </row>
    <row r="15" spans="3:18">
      <c r="D15" s="14" t="s">
        <v>69</v>
      </c>
      <c r="E15" s="14" t="s">
        <v>46</v>
      </c>
      <c r="F15">
        <v>2010</v>
      </c>
      <c r="G15" s="253">
        <f>G42/4000*1.1</f>
        <v>1.1925512500000002</v>
      </c>
      <c r="H15" s="253">
        <f>(G42/1000-G15)*1.1</f>
        <v>3.4583986250000001</v>
      </c>
      <c r="I15" t="s">
        <v>876</v>
      </c>
      <c r="K15" s="252"/>
      <c r="L15" s="252"/>
    </row>
    <row r="16" spans="3:18">
      <c r="D16" s="14" t="s">
        <v>69</v>
      </c>
      <c r="E16" s="14" t="s">
        <v>46</v>
      </c>
      <c r="F16">
        <v>2015</v>
      </c>
      <c r="G16" s="253">
        <f>I42/4000</f>
        <v>1.6037049999999999</v>
      </c>
      <c r="H16" s="253">
        <f>(I42/1000-G16)*1.1</f>
        <v>5.2922265000000008</v>
      </c>
      <c r="I16" t="s">
        <v>876</v>
      </c>
      <c r="K16" s="252"/>
      <c r="L16" s="252"/>
    </row>
    <row r="17" spans="2:12">
      <c r="D17" s="14" t="s">
        <v>69</v>
      </c>
      <c r="E17" s="14" t="s">
        <v>46</v>
      </c>
      <c r="F17">
        <v>2020</v>
      </c>
      <c r="G17" s="253">
        <f>(G13+G9+G7)*1.05</f>
        <v>3.7800000000000002</v>
      </c>
      <c r="H17" s="253">
        <f>(H13+H9+H7)*1.05</f>
        <v>14.069999999999999</v>
      </c>
      <c r="I17" t="s">
        <v>876</v>
      </c>
      <c r="K17" s="252"/>
      <c r="L17" s="252"/>
    </row>
    <row r="18" spans="2:12">
      <c r="D18" s="14" t="s">
        <v>69</v>
      </c>
      <c r="E18" s="14" t="s">
        <v>46</v>
      </c>
      <c r="F18" s="13">
        <v>0</v>
      </c>
      <c r="G18">
        <v>1</v>
      </c>
      <c r="H18">
        <v>1</v>
      </c>
      <c r="I18" t="s">
        <v>876</v>
      </c>
      <c r="K18" s="252"/>
      <c r="L18" s="252"/>
    </row>
    <row r="19" spans="2:12">
      <c r="D19" s="14" t="s">
        <v>69</v>
      </c>
      <c r="E19" s="14" t="s">
        <v>46</v>
      </c>
      <c r="F19">
        <v>2025</v>
      </c>
      <c r="G19" s="253">
        <v>0.1</v>
      </c>
      <c r="H19" s="253">
        <v>0.1</v>
      </c>
      <c r="I19" t="s">
        <v>879</v>
      </c>
      <c r="K19" s="252"/>
      <c r="L19" s="252"/>
    </row>
    <row r="20" spans="2:12">
      <c r="D20" s="14" t="s">
        <v>69</v>
      </c>
      <c r="E20" s="14" t="s">
        <v>46</v>
      </c>
      <c r="F20" s="13">
        <v>0</v>
      </c>
      <c r="G20">
        <v>4</v>
      </c>
      <c r="H20">
        <v>4</v>
      </c>
      <c r="I20" t="s">
        <v>879</v>
      </c>
      <c r="K20" s="252"/>
      <c r="L20" s="252"/>
    </row>
    <row r="21" spans="2:12">
      <c r="D21" s="14"/>
      <c r="E21" s="14"/>
      <c r="F21" s="13"/>
      <c r="K21" s="252"/>
      <c r="L21" s="252"/>
    </row>
    <row r="22" spans="2:12">
      <c r="F22" s="13"/>
      <c r="K22" s="252"/>
      <c r="L22" s="252"/>
    </row>
    <row r="23" spans="2:12">
      <c r="B23" t="s">
        <v>68</v>
      </c>
    </row>
    <row r="25" spans="2:12" ht="15.6">
      <c r="B25" s="30" t="s">
        <v>47</v>
      </c>
      <c r="C25" s="27"/>
      <c r="D25" s="27"/>
      <c r="E25" s="27"/>
      <c r="F25" s="27"/>
      <c r="G25" s="27"/>
      <c r="H25" s="27"/>
      <c r="I25" s="22"/>
      <c r="J25" s="20"/>
      <c r="K25" s="22"/>
    </row>
    <row r="26" spans="2:12">
      <c r="B26" s="17"/>
      <c r="C26" s="27"/>
      <c r="D26" s="27"/>
      <c r="E26" s="27"/>
      <c r="F26" s="27"/>
      <c r="G26" s="27"/>
      <c r="H26" s="27"/>
      <c r="I26" s="27"/>
      <c r="J26" s="27"/>
      <c r="K26" s="26" t="s">
        <v>48</v>
      </c>
    </row>
    <row r="27" spans="2:12">
      <c r="B27" s="21" t="s">
        <v>3</v>
      </c>
      <c r="C27" s="25">
        <v>1980</v>
      </c>
      <c r="D27" s="25">
        <v>1990</v>
      </c>
      <c r="E27" s="25">
        <v>2000</v>
      </c>
      <c r="F27" s="25">
        <v>2005</v>
      </c>
      <c r="G27" s="25">
        <v>2010</v>
      </c>
      <c r="H27" s="25">
        <v>2014</v>
      </c>
      <c r="I27" s="25">
        <v>2015</v>
      </c>
      <c r="J27" s="25">
        <v>2016</v>
      </c>
      <c r="K27" s="25" t="s">
        <v>49</v>
      </c>
    </row>
    <row r="28" spans="2:12">
      <c r="B28" s="16" t="s">
        <v>50</v>
      </c>
      <c r="C28" s="15">
        <v>22699.45</v>
      </c>
      <c r="D28" s="15">
        <v>45461.38</v>
      </c>
      <c r="E28" s="15">
        <v>76016.490000000005</v>
      </c>
      <c r="F28" s="15">
        <v>105584.87</v>
      </c>
      <c r="G28" s="15">
        <v>131306.01</v>
      </c>
      <c r="H28" s="15">
        <v>140415.53</v>
      </c>
      <c r="I28" s="15">
        <v>156445.95000000001</v>
      </c>
      <c r="J28" s="15">
        <v>154800.07999999999</v>
      </c>
      <c r="K28" s="18">
        <v>240.51</v>
      </c>
    </row>
    <row r="29" spans="2:12">
      <c r="B29" s="24" t="s">
        <v>51</v>
      </c>
      <c r="C29" s="22">
        <v>50.4</v>
      </c>
      <c r="D29" s="22">
        <v>99.8</v>
      </c>
      <c r="E29" s="22">
        <v>335.02</v>
      </c>
      <c r="F29" s="22">
        <v>419.24</v>
      </c>
      <c r="G29" s="22">
        <v>657.34</v>
      </c>
      <c r="H29" s="22">
        <v>3444.46</v>
      </c>
      <c r="I29" s="22">
        <v>3712.56</v>
      </c>
      <c r="J29" s="22">
        <v>4749.0600000000004</v>
      </c>
      <c r="K29" s="18">
        <v>4658.58</v>
      </c>
    </row>
    <row r="30" spans="2:12">
      <c r="B30" s="24" t="s">
        <v>10</v>
      </c>
      <c r="C30" s="22">
        <v>37.799999999999997</v>
      </c>
      <c r="D30" s="22">
        <v>2197.08</v>
      </c>
      <c r="E30" s="22">
        <v>15268.32</v>
      </c>
      <c r="F30" s="22">
        <v>23810.400000000001</v>
      </c>
      <c r="G30" s="22">
        <v>28113.919999999998</v>
      </c>
      <c r="H30" s="22">
        <v>47082.61</v>
      </c>
      <c r="I30" s="22">
        <v>50879.13</v>
      </c>
      <c r="J30" s="22">
        <v>46014.23</v>
      </c>
      <c r="K30" s="18">
        <v>1994.34</v>
      </c>
    </row>
    <row r="31" spans="2:12">
      <c r="B31" s="24" t="s">
        <v>11</v>
      </c>
      <c r="C31" s="22">
        <v>122.76</v>
      </c>
      <c r="D31" s="22">
        <v>100.8</v>
      </c>
      <c r="E31" s="22">
        <v>108.72</v>
      </c>
      <c r="F31" s="22">
        <v>81</v>
      </c>
      <c r="G31" s="22">
        <v>74.31</v>
      </c>
      <c r="H31" s="22">
        <v>54.37</v>
      </c>
      <c r="I31" s="22">
        <v>64.91</v>
      </c>
      <c r="J31" s="22">
        <v>69.38</v>
      </c>
      <c r="K31" s="18">
        <v>-31.17</v>
      </c>
    </row>
    <row r="32" spans="2:12">
      <c r="B32" s="24" t="s">
        <v>19</v>
      </c>
      <c r="C32" s="22">
        <v>0</v>
      </c>
      <c r="D32" s="22">
        <v>48</v>
      </c>
      <c r="E32" s="22">
        <v>58.04</v>
      </c>
      <c r="F32" s="22">
        <v>171.99</v>
      </c>
      <c r="G32" s="22">
        <v>212.33</v>
      </c>
      <c r="H32" s="22">
        <v>165.75</v>
      </c>
      <c r="I32" s="22">
        <v>140.15</v>
      </c>
      <c r="J32" s="22">
        <v>224.9</v>
      </c>
      <c r="K32" s="18">
        <v>368.54</v>
      </c>
    </row>
    <row r="33" spans="2:11">
      <c r="B33" s="24" t="s">
        <v>12</v>
      </c>
      <c r="C33" s="22">
        <v>22022.74</v>
      </c>
      <c r="D33" s="22">
        <v>39996.43</v>
      </c>
      <c r="E33" s="22">
        <v>54039.23</v>
      </c>
      <c r="F33" s="22">
        <v>73541.649999999994</v>
      </c>
      <c r="G33" s="22">
        <v>92268.160000000003</v>
      </c>
      <c r="H33" s="22">
        <v>76862.460000000006</v>
      </c>
      <c r="I33" s="22">
        <v>87233.55</v>
      </c>
      <c r="J33" s="22">
        <v>85735.17</v>
      </c>
      <c r="K33" s="18">
        <v>114.36</v>
      </c>
    </row>
    <row r="34" spans="2:11">
      <c r="B34" s="24" t="s">
        <v>13</v>
      </c>
      <c r="C34" s="22">
        <v>4840.1000000000004</v>
      </c>
      <c r="D34" s="22">
        <v>12481.15</v>
      </c>
      <c r="E34" s="22">
        <v>12219.61</v>
      </c>
      <c r="F34" s="22">
        <v>18485.02</v>
      </c>
      <c r="G34" s="22">
        <v>23323.17</v>
      </c>
      <c r="H34" s="22">
        <v>18564.34</v>
      </c>
      <c r="I34" s="22">
        <v>19715.52</v>
      </c>
      <c r="J34" s="22">
        <v>19646.52</v>
      </c>
      <c r="K34" s="18">
        <v>57.41</v>
      </c>
    </row>
    <row r="35" spans="2:11">
      <c r="B35" s="24" t="s">
        <v>52</v>
      </c>
      <c r="C35" s="22">
        <v>0</v>
      </c>
      <c r="D35" s="22">
        <v>1723.68</v>
      </c>
      <c r="E35" s="22">
        <v>2744.46</v>
      </c>
      <c r="F35" s="22">
        <v>6082.19</v>
      </c>
      <c r="G35" s="22">
        <v>11352.1</v>
      </c>
      <c r="H35" s="22">
        <v>11320.25</v>
      </c>
      <c r="I35" s="22">
        <v>13914.51</v>
      </c>
      <c r="J35" s="22">
        <v>13840.53</v>
      </c>
      <c r="K35" s="18">
        <v>702.96</v>
      </c>
    </row>
    <row r="36" spans="2:11">
      <c r="B36" s="24" t="s">
        <v>53</v>
      </c>
      <c r="C36" s="22">
        <v>7621.44</v>
      </c>
      <c r="D36" s="22">
        <v>8757.1200000000008</v>
      </c>
      <c r="E36" s="22">
        <v>12431.62</v>
      </c>
      <c r="F36" s="22">
        <v>17666.75</v>
      </c>
      <c r="G36" s="22">
        <v>23778.6</v>
      </c>
      <c r="H36" s="22">
        <v>17872.45</v>
      </c>
      <c r="I36" s="22">
        <v>21943.040000000001</v>
      </c>
      <c r="J36" s="22">
        <v>22491.62</v>
      </c>
      <c r="K36" s="18">
        <v>156.84</v>
      </c>
    </row>
    <row r="37" spans="2:11">
      <c r="B37" s="24" t="s">
        <v>54</v>
      </c>
      <c r="C37" s="22">
        <v>0</v>
      </c>
      <c r="D37" s="22">
        <v>1575</v>
      </c>
      <c r="E37" s="22">
        <v>2984.11</v>
      </c>
      <c r="F37" s="22">
        <v>3262</v>
      </c>
      <c r="G37" s="22">
        <v>2406.56</v>
      </c>
      <c r="H37" s="22">
        <v>1916</v>
      </c>
      <c r="I37" s="22">
        <v>2668.74</v>
      </c>
      <c r="J37" s="22">
        <v>2616.81</v>
      </c>
      <c r="K37" s="18">
        <v>66.150000000000006</v>
      </c>
    </row>
    <row r="38" spans="2:11">
      <c r="B38" s="24" t="s">
        <v>55</v>
      </c>
      <c r="C38" s="22">
        <v>3709.98</v>
      </c>
      <c r="D38" s="22">
        <v>6191.01</v>
      </c>
      <c r="E38" s="22">
        <v>6895.08</v>
      </c>
      <c r="F38" s="22">
        <v>6499.63</v>
      </c>
      <c r="G38" s="22">
        <v>8500.2099999999991</v>
      </c>
      <c r="H38" s="22">
        <v>7065.18</v>
      </c>
      <c r="I38" s="22">
        <v>9410.92</v>
      </c>
      <c r="J38" s="22">
        <v>7626.85</v>
      </c>
      <c r="K38" s="18">
        <v>23.19</v>
      </c>
    </row>
    <row r="39" spans="2:11">
      <c r="B39" s="28" t="s">
        <v>16</v>
      </c>
      <c r="C39" s="22">
        <v>5851.21</v>
      </c>
      <c r="D39" s="22">
        <v>8524.4699999999993</v>
      </c>
      <c r="E39" s="22">
        <v>16715.47</v>
      </c>
      <c r="F39" s="22">
        <v>20785.52</v>
      </c>
      <c r="G39" s="22">
        <v>20958.61</v>
      </c>
      <c r="H39" s="22">
        <v>19399.38</v>
      </c>
      <c r="I39" s="22">
        <v>18944.490000000002</v>
      </c>
      <c r="J39" s="22">
        <v>19238.72</v>
      </c>
      <c r="K39" s="18">
        <v>125.69</v>
      </c>
    </row>
    <row r="40" spans="2:11">
      <c r="B40" s="28" t="s">
        <v>56</v>
      </c>
      <c r="C40" s="22" t="s">
        <v>57</v>
      </c>
      <c r="D40" s="22" t="s">
        <v>57</v>
      </c>
      <c r="E40" s="22" t="s">
        <v>57</v>
      </c>
      <c r="F40" s="22" t="s">
        <v>57</v>
      </c>
      <c r="G40" s="22" t="s">
        <v>57</v>
      </c>
      <c r="H40" s="22" t="s">
        <v>57</v>
      </c>
      <c r="I40" s="22" t="s">
        <v>57</v>
      </c>
      <c r="J40" s="22" t="s">
        <v>57</v>
      </c>
      <c r="K40" s="18"/>
    </row>
    <row r="41" spans="2:11">
      <c r="B41" s="28" t="s">
        <v>15</v>
      </c>
      <c r="C41" s="22">
        <v>0</v>
      </c>
      <c r="D41" s="22">
        <v>744</v>
      </c>
      <c r="E41" s="22">
        <v>48.9</v>
      </c>
      <c r="F41" s="22">
        <v>760.55</v>
      </c>
      <c r="G41" s="22">
        <v>1948.91</v>
      </c>
      <c r="H41" s="22">
        <v>724.86</v>
      </c>
      <c r="I41" s="22">
        <v>636.34</v>
      </c>
      <c r="J41" s="22">
        <v>274.11</v>
      </c>
      <c r="K41" s="18">
        <v>-63.16</v>
      </c>
    </row>
    <row r="42" spans="2:11">
      <c r="B42" s="28" t="s">
        <v>17</v>
      </c>
      <c r="C42" s="22">
        <v>184</v>
      </c>
      <c r="D42" s="22">
        <v>752</v>
      </c>
      <c r="E42" s="22">
        <v>2911.66</v>
      </c>
      <c r="F42" s="22">
        <v>3829.96</v>
      </c>
      <c r="G42" s="22">
        <v>4336.55</v>
      </c>
      <c r="H42" s="22">
        <v>5561.23</v>
      </c>
      <c r="I42" s="22">
        <v>6414.82</v>
      </c>
      <c r="J42" s="22">
        <v>9146.16</v>
      </c>
      <c r="K42" s="18">
        <v>1116.24</v>
      </c>
    </row>
    <row r="43" spans="2:11">
      <c r="B43" s="29" t="s">
        <v>18</v>
      </c>
      <c r="C43" s="22">
        <v>281.75</v>
      </c>
      <c r="D43" s="22">
        <v>2267.27</v>
      </c>
      <c r="E43" s="22">
        <v>3295.5</v>
      </c>
      <c r="F43" s="22">
        <v>3730.62</v>
      </c>
      <c r="G43" s="22">
        <v>5643.4</v>
      </c>
      <c r="H43" s="22">
        <v>7244.65</v>
      </c>
      <c r="I43" s="22">
        <v>8000.84</v>
      </c>
      <c r="J43" s="22">
        <v>8861.19</v>
      </c>
      <c r="K43" s="18">
        <v>290.83</v>
      </c>
    </row>
    <row r="44" spans="2:11">
      <c r="B44" s="19" t="s">
        <v>58</v>
      </c>
      <c r="C44" s="15">
        <v>0</v>
      </c>
      <c r="D44" s="15">
        <v>0</v>
      </c>
      <c r="E44" s="15">
        <v>2465.85</v>
      </c>
      <c r="F44" s="15">
        <v>18917.919999999998</v>
      </c>
      <c r="G44" s="15">
        <v>39483.440000000002</v>
      </c>
      <c r="H44" s="15">
        <v>56312.800000000003</v>
      </c>
      <c r="I44" s="15">
        <v>53104.55</v>
      </c>
      <c r="J44" s="15">
        <v>63455.199999999997</v>
      </c>
      <c r="K44" s="18"/>
    </row>
    <row r="45" spans="2:11">
      <c r="B45" s="29" t="s">
        <v>59</v>
      </c>
      <c r="C45" s="22">
        <v>0</v>
      </c>
      <c r="D45" s="22">
        <v>0</v>
      </c>
      <c r="E45" s="22">
        <v>0</v>
      </c>
      <c r="F45" s="22">
        <v>1962.97</v>
      </c>
      <c r="G45" s="22">
        <v>2938.93</v>
      </c>
      <c r="H45" s="22">
        <v>3007.43</v>
      </c>
      <c r="I45" s="22">
        <v>2546.96</v>
      </c>
      <c r="J45" s="22">
        <v>2610.63</v>
      </c>
      <c r="K45" s="18"/>
    </row>
    <row r="46" spans="2:11">
      <c r="B46" s="29" t="s">
        <v>60</v>
      </c>
      <c r="C46" s="22">
        <v>0</v>
      </c>
      <c r="D46" s="22">
        <v>0</v>
      </c>
      <c r="E46" s="22">
        <v>304.94</v>
      </c>
      <c r="F46" s="22">
        <v>1520.55</v>
      </c>
      <c r="G46" s="22">
        <v>4865.1899999999996</v>
      </c>
      <c r="H46" s="22">
        <v>5831.64</v>
      </c>
      <c r="I46" s="22">
        <v>3478.63</v>
      </c>
      <c r="J46" s="22">
        <v>6513.19</v>
      </c>
      <c r="K46" s="18"/>
    </row>
    <row r="47" spans="2:11">
      <c r="B47" s="29" t="s">
        <v>61</v>
      </c>
      <c r="C47" s="22">
        <v>0</v>
      </c>
      <c r="D47" s="22">
        <v>0</v>
      </c>
      <c r="E47" s="22">
        <v>2160.91</v>
      </c>
      <c r="F47" s="22">
        <v>12802.4</v>
      </c>
      <c r="G47" s="22">
        <v>27675.49</v>
      </c>
      <c r="H47" s="22">
        <v>34782.660000000003</v>
      </c>
      <c r="I47" s="22">
        <v>33889.29</v>
      </c>
      <c r="J47" s="22">
        <v>41323.56</v>
      </c>
      <c r="K47" s="18"/>
    </row>
    <row r="48" spans="2:11">
      <c r="B48" s="29" t="s">
        <v>62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1899.12</v>
      </c>
      <c r="I48" s="22">
        <v>2885.85</v>
      </c>
      <c r="J48" s="22">
        <v>3019.6</v>
      </c>
      <c r="K48" s="18"/>
    </row>
    <row r="49" spans="2:11">
      <c r="B49" s="29" t="s">
        <v>63</v>
      </c>
      <c r="C49" s="22">
        <v>0</v>
      </c>
      <c r="D49" s="22">
        <v>0</v>
      </c>
      <c r="E49" s="22">
        <v>0</v>
      </c>
      <c r="F49" s="22">
        <v>0</v>
      </c>
      <c r="G49" s="22">
        <v>1117.93</v>
      </c>
      <c r="H49" s="22">
        <v>1998.01</v>
      </c>
      <c r="I49" s="22">
        <v>1818.34</v>
      </c>
      <c r="J49" s="22">
        <v>1593.34</v>
      </c>
      <c r="K49" s="18"/>
    </row>
    <row r="50" spans="2:11">
      <c r="B50" s="29" t="s">
        <v>64</v>
      </c>
      <c r="C50" s="22">
        <v>0</v>
      </c>
      <c r="D50" s="22">
        <v>0</v>
      </c>
      <c r="E50" s="22">
        <v>0</v>
      </c>
      <c r="F50" s="22">
        <v>2632</v>
      </c>
      <c r="G50" s="22">
        <v>2885.9</v>
      </c>
      <c r="H50" s="22">
        <v>8793.94</v>
      </c>
      <c r="I50" s="22">
        <v>8485.48</v>
      </c>
      <c r="J50" s="22">
        <v>8394.8700000000008</v>
      </c>
      <c r="K50" s="18"/>
    </row>
    <row r="51" spans="2:11">
      <c r="B51" s="19" t="s">
        <v>65</v>
      </c>
      <c r="C51" s="15">
        <v>0</v>
      </c>
      <c r="D51" s="15">
        <v>0</v>
      </c>
      <c r="E51" s="15">
        <v>0</v>
      </c>
      <c r="F51" s="15">
        <v>2632</v>
      </c>
      <c r="G51" s="15">
        <v>2845.8</v>
      </c>
      <c r="H51" s="15">
        <v>1503.02</v>
      </c>
      <c r="I51" s="15">
        <v>1084.3499999999999</v>
      </c>
      <c r="J51" s="15">
        <v>1203.3800000000001</v>
      </c>
      <c r="K51" s="18"/>
    </row>
    <row r="52" spans="2:11">
      <c r="B52" s="29" t="s">
        <v>64</v>
      </c>
      <c r="C52" s="22">
        <v>0</v>
      </c>
      <c r="D52" s="22">
        <v>0</v>
      </c>
      <c r="E52" s="22">
        <v>0</v>
      </c>
      <c r="F52" s="22">
        <v>2632</v>
      </c>
      <c r="G52" s="22">
        <v>2845.8</v>
      </c>
      <c r="H52" s="22">
        <v>1503.02</v>
      </c>
      <c r="I52" s="22">
        <v>1084.3499999999999</v>
      </c>
      <c r="J52" s="22">
        <v>1203.3800000000001</v>
      </c>
      <c r="K52" s="18"/>
    </row>
    <row r="53" spans="2:11">
      <c r="B53" s="15" t="s">
        <v>66</v>
      </c>
      <c r="C53" s="15">
        <v>0</v>
      </c>
      <c r="D53" s="15">
        <v>-3</v>
      </c>
      <c r="E53" s="15">
        <v>30.6</v>
      </c>
      <c r="F53" s="15">
        <v>8.7100000000000009</v>
      </c>
      <c r="G53" s="15">
        <v>0.64</v>
      </c>
      <c r="H53" s="15">
        <v>-353.57</v>
      </c>
      <c r="I53" s="15">
        <v>-268.18</v>
      </c>
      <c r="J53" s="15">
        <v>261.27999999999997</v>
      </c>
      <c r="K53" s="18">
        <v>-8809.24</v>
      </c>
    </row>
    <row r="54" spans="2:11">
      <c r="B54" s="15" t="s">
        <v>67</v>
      </c>
      <c r="C54" s="15">
        <v>22699.45</v>
      </c>
      <c r="D54" s="15">
        <v>45458.38</v>
      </c>
      <c r="E54" s="15">
        <v>78512.929999999993</v>
      </c>
      <c r="F54" s="15">
        <v>121879.5</v>
      </c>
      <c r="G54" s="15">
        <v>167944.29</v>
      </c>
      <c r="H54" s="15">
        <v>194871.74</v>
      </c>
      <c r="I54" s="15">
        <v>208197.96</v>
      </c>
      <c r="J54" s="15">
        <v>217313.19</v>
      </c>
      <c r="K54" s="23">
        <v>378.05</v>
      </c>
    </row>
  </sheetData>
  <hyperlinks>
    <hyperlink ref="R3" r:id="rId1" xr:uid="{00000000-0004-0000-0400-000000000000}"/>
  </hyperlinks>
  <pageMargins left="0.7" right="0.7" top="0.75" bottom="0.75" header="0.3" footer="0.3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L44"/>
  <sheetViews>
    <sheetView workbookViewId="0">
      <selection activeCell="F8" sqref="F8"/>
    </sheetView>
  </sheetViews>
  <sheetFormatPr defaultRowHeight="14.4"/>
  <cols>
    <col min="6" max="7" width="9.5546875" bestFit="1" customWidth="1"/>
  </cols>
  <sheetData>
    <row r="3" spans="2:12">
      <c r="B3" s="6" t="s">
        <v>38</v>
      </c>
      <c r="G3" s="7"/>
    </row>
    <row r="4" spans="2:12" ht="15" thickBot="1">
      <c r="B4" s="8" t="s">
        <v>39</v>
      </c>
      <c r="C4" s="8" t="s">
        <v>40</v>
      </c>
      <c r="D4" s="8" t="s">
        <v>41</v>
      </c>
      <c r="E4" s="8" t="s">
        <v>0</v>
      </c>
      <c r="F4" s="9" t="s">
        <v>83</v>
      </c>
      <c r="G4" s="9" t="s">
        <v>82</v>
      </c>
      <c r="H4" s="10" t="s">
        <v>1</v>
      </c>
      <c r="I4" s="10" t="s">
        <v>77</v>
      </c>
    </row>
    <row r="5" spans="2:12">
      <c r="B5" s="11" t="s">
        <v>42</v>
      </c>
      <c r="C5" s="11"/>
      <c r="D5" s="11"/>
      <c r="E5" s="11"/>
      <c r="F5" s="11" t="s">
        <v>43</v>
      </c>
      <c r="G5" s="11" t="s">
        <v>43</v>
      </c>
      <c r="H5" s="12"/>
      <c r="I5" s="12"/>
    </row>
    <row r="6" spans="2:12">
      <c r="C6" t="s">
        <v>69</v>
      </c>
      <c r="D6" t="s">
        <v>46</v>
      </c>
      <c r="E6">
        <v>2015</v>
      </c>
      <c r="F6" s="48">
        <f>ROUND(K6,2)</f>
        <v>0.24</v>
      </c>
      <c r="G6" s="48">
        <f>ROUND(L6,2)</f>
        <v>0.24</v>
      </c>
      <c r="H6" t="s">
        <v>78</v>
      </c>
      <c r="I6" t="s">
        <v>78</v>
      </c>
      <c r="K6" s="48">
        <f>H36/1000/2/2</f>
        <v>0.2390225</v>
      </c>
      <c r="L6" s="48">
        <f>K6</f>
        <v>0.2390225</v>
      </c>
    </row>
    <row r="7" spans="2:12">
      <c r="C7" t="s">
        <v>69</v>
      </c>
      <c r="D7" t="s">
        <v>46</v>
      </c>
      <c r="E7">
        <v>2016</v>
      </c>
      <c r="F7" s="48">
        <f t="shared" ref="F7:F8" si="0">ROUND(K7,2)</f>
        <v>0.37</v>
      </c>
      <c r="G7" s="48">
        <f t="shared" ref="G7:G8" si="1">ROUND(L7,2)</f>
        <v>0.37</v>
      </c>
      <c r="H7" t="s">
        <v>78</v>
      </c>
      <c r="I7" t="s">
        <v>78</v>
      </c>
      <c r="K7" s="48">
        <f>I36/1000/2/2</f>
        <v>0.37046749999999995</v>
      </c>
      <c r="L7" s="48">
        <f>K7</f>
        <v>0.37046749999999995</v>
      </c>
    </row>
    <row r="8" spans="2:12">
      <c r="C8" t="s">
        <v>69</v>
      </c>
      <c r="D8" t="s">
        <v>46</v>
      </c>
      <c r="E8">
        <v>2020</v>
      </c>
      <c r="F8" s="48">
        <f t="shared" si="0"/>
        <v>0.37</v>
      </c>
      <c r="G8" s="48">
        <f t="shared" si="1"/>
        <v>0.37</v>
      </c>
      <c r="H8" t="s">
        <v>78</v>
      </c>
      <c r="I8" t="s">
        <v>78</v>
      </c>
      <c r="K8" s="48">
        <f>K7</f>
        <v>0.37046749999999995</v>
      </c>
      <c r="L8" s="48">
        <f>K8</f>
        <v>0.37046749999999995</v>
      </c>
    </row>
    <row r="9" spans="2:12">
      <c r="C9" t="s">
        <v>69</v>
      </c>
      <c r="D9" t="s">
        <v>46</v>
      </c>
      <c r="E9">
        <v>0</v>
      </c>
      <c r="F9">
        <v>4</v>
      </c>
      <c r="G9">
        <v>4</v>
      </c>
      <c r="H9" t="s">
        <v>78</v>
      </c>
      <c r="I9" t="s">
        <v>78</v>
      </c>
    </row>
    <row r="23" spans="2:10" ht="15.6">
      <c r="B23" s="31" t="s">
        <v>70</v>
      </c>
      <c r="C23" s="32"/>
      <c r="D23" s="32"/>
      <c r="E23" s="32"/>
      <c r="F23" s="32"/>
      <c r="G23" s="1"/>
      <c r="H23" s="1"/>
      <c r="I23" s="1"/>
      <c r="J23" s="1"/>
    </row>
    <row r="24" spans="2:10" ht="27">
      <c r="B24" s="33"/>
      <c r="C24" s="32"/>
      <c r="D24" s="32"/>
      <c r="E24" s="32"/>
      <c r="F24" s="32"/>
      <c r="G24" s="1"/>
      <c r="H24" s="1"/>
      <c r="I24" s="1"/>
      <c r="J24" s="34" t="s">
        <v>48</v>
      </c>
    </row>
    <row r="25" spans="2:10">
      <c r="B25" s="35" t="s">
        <v>3</v>
      </c>
      <c r="C25" s="36">
        <v>1994</v>
      </c>
      <c r="D25" s="36">
        <v>2000</v>
      </c>
      <c r="E25" s="36">
        <v>2005</v>
      </c>
      <c r="F25" s="36">
        <v>2010</v>
      </c>
      <c r="G25" s="36">
        <v>2014</v>
      </c>
      <c r="H25" s="36">
        <v>2015</v>
      </c>
      <c r="I25" s="36">
        <v>2016</v>
      </c>
      <c r="J25" s="37" t="s">
        <v>71</v>
      </c>
    </row>
    <row r="26" spans="2:10">
      <c r="B26" s="2" t="s">
        <v>72</v>
      </c>
      <c r="C26" s="3">
        <v>113103.32</v>
      </c>
      <c r="D26" s="3">
        <v>119701.75999999999</v>
      </c>
      <c r="E26" s="3">
        <v>128381.57</v>
      </c>
      <c r="F26" s="3">
        <v>150393.47</v>
      </c>
      <c r="G26" s="3">
        <v>122943.95</v>
      </c>
      <c r="H26" s="3">
        <v>129948.33</v>
      </c>
      <c r="I26" s="3">
        <v>135686.57</v>
      </c>
      <c r="J26" s="38">
        <v>19.97</v>
      </c>
    </row>
    <row r="27" spans="2:10">
      <c r="B27" s="1" t="s">
        <v>4</v>
      </c>
      <c r="C27" s="39">
        <v>6335.23</v>
      </c>
      <c r="D27" s="39">
        <v>4433.22</v>
      </c>
      <c r="E27" s="39">
        <v>6103.4</v>
      </c>
      <c r="F27" s="39">
        <v>4627.3100000000004</v>
      </c>
      <c r="G27" s="39">
        <v>1155.3499999999999</v>
      </c>
      <c r="H27" s="39">
        <v>1404.71</v>
      </c>
      <c r="I27" s="39">
        <v>1383.1</v>
      </c>
      <c r="J27" s="40">
        <v>-78.17</v>
      </c>
    </row>
    <row r="28" spans="2:10">
      <c r="B28" s="1" t="s">
        <v>5</v>
      </c>
      <c r="C28" s="39">
        <v>0</v>
      </c>
      <c r="D28" s="39">
        <v>1291.3399999999999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40"/>
    </row>
    <row r="29" spans="2:10">
      <c r="B29" s="1" t="s">
        <v>6</v>
      </c>
      <c r="C29" s="39">
        <v>25370.29</v>
      </c>
      <c r="D29" s="39">
        <v>41619.589999999997</v>
      </c>
      <c r="E29" s="39">
        <v>39377</v>
      </c>
      <c r="F29" s="39">
        <v>44843.65</v>
      </c>
      <c r="G29" s="39">
        <v>23363.46</v>
      </c>
      <c r="H29" s="39">
        <v>23648.65</v>
      </c>
      <c r="I29" s="39">
        <v>25291.1</v>
      </c>
      <c r="J29" s="40">
        <v>-0.31</v>
      </c>
    </row>
    <row r="30" spans="2:10">
      <c r="B30" s="1" t="s">
        <v>7</v>
      </c>
      <c r="C30" s="39">
        <v>55748.11</v>
      </c>
      <c r="D30" s="39">
        <v>38873.26</v>
      </c>
      <c r="E30" s="39">
        <v>34189.08</v>
      </c>
      <c r="F30" s="39">
        <v>36337.26</v>
      </c>
      <c r="G30" s="39">
        <v>24647.97</v>
      </c>
      <c r="H30" s="39">
        <v>26050.01</v>
      </c>
      <c r="I30" s="39">
        <v>24916.75</v>
      </c>
      <c r="J30" s="40">
        <v>-55.3</v>
      </c>
    </row>
    <row r="31" spans="2:10">
      <c r="B31" s="4" t="s">
        <v>73</v>
      </c>
      <c r="C31" s="39">
        <v>2838.41</v>
      </c>
      <c r="D31" s="39">
        <v>3675.65</v>
      </c>
      <c r="E31" s="39">
        <v>3173.88</v>
      </c>
      <c r="F31" s="39">
        <v>2517.7199999999998</v>
      </c>
      <c r="G31" s="39">
        <v>2921.06</v>
      </c>
      <c r="H31" s="39">
        <v>3130.72</v>
      </c>
      <c r="I31" s="39">
        <v>3447.55</v>
      </c>
      <c r="J31" s="40">
        <v>21.46</v>
      </c>
    </row>
    <row r="32" spans="2:10">
      <c r="B32" s="4" t="s">
        <v>74</v>
      </c>
      <c r="C32" s="41">
        <v>0</v>
      </c>
      <c r="D32" s="41">
        <v>0</v>
      </c>
      <c r="E32" s="41">
        <v>0</v>
      </c>
      <c r="F32" s="41">
        <v>109.72</v>
      </c>
      <c r="G32" s="41">
        <v>388.29</v>
      </c>
      <c r="H32" s="41">
        <v>1035.8</v>
      </c>
      <c r="I32" s="41">
        <v>696.87</v>
      </c>
      <c r="J32" s="40"/>
    </row>
    <row r="33" spans="2:10">
      <c r="B33" s="4" t="s">
        <v>75</v>
      </c>
      <c r="C33" s="41">
        <v>11.52</v>
      </c>
      <c r="D33" s="41">
        <v>1.1599999999999999</v>
      </c>
      <c r="E33" s="41">
        <v>0</v>
      </c>
      <c r="F33" s="41">
        <v>0.14000000000000001</v>
      </c>
      <c r="G33" s="41">
        <v>14.28</v>
      </c>
      <c r="H33" s="41">
        <v>29.29</v>
      </c>
      <c r="I33" s="41">
        <v>31.88</v>
      </c>
      <c r="J33" s="42">
        <v>176.69</v>
      </c>
    </row>
    <row r="34" spans="2:10">
      <c r="B34" s="4" t="s">
        <v>8</v>
      </c>
      <c r="C34" s="41">
        <v>6084.38</v>
      </c>
      <c r="D34" s="41">
        <v>8651.23</v>
      </c>
      <c r="E34" s="41">
        <v>10712.62</v>
      </c>
      <c r="F34" s="41">
        <v>10627</v>
      </c>
      <c r="G34" s="41">
        <v>11395.55</v>
      </c>
      <c r="H34" s="41">
        <v>12251.39</v>
      </c>
      <c r="I34" s="41">
        <v>12583.24</v>
      </c>
      <c r="J34" s="42">
        <v>106.81</v>
      </c>
    </row>
    <row r="35" spans="2:10">
      <c r="B35" s="5" t="s">
        <v>9</v>
      </c>
      <c r="C35" s="43">
        <v>16715.37</v>
      </c>
      <c r="D35" s="43">
        <v>22447.64</v>
      </c>
      <c r="E35" s="43">
        <v>34825.589999999997</v>
      </c>
      <c r="F35" s="43">
        <v>51330.67</v>
      </c>
      <c r="G35" s="43">
        <v>59057.99</v>
      </c>
      <c r="H35" s="43">
        <v>62397.77</v>
      </c>
      <c r="I35" s="43">
        <v>67336.070000000007</v>
      </c>
      <c r="J35" s="44">
        <v>302.83999999999997</v>
      </c>
    </row>
    <row r="36" spans="2:10">
      <c r="B36" s="4" t="s">
        <v>51</v>
      </c>
      <c r="C36" s="41">
        <v>5.75</v>
      </c>
      <c r="D36" s="41">
        <v>24.28</v>
      </c>
      <c r="E36" s="41">
        <v>52.96</v>
      </c>
      <c r="F36" s="41">
        <v>139.31</v>
      </c>
      <c r="G36" s="41">
        <v>735.28</v>
      </c>
      <c r="H36" s="41">
        <v>956.09</v>
      </c>
      <c r="I36" s="41">
        <v>1481.87</v>
      </c>
      <c r="J36" s="42">
        <v>25688.77</v>
      </c>
    </row>
    <row r="37" spans="2:10">
      <c r="B37" s="1" t="s">
        <v>19</v>
      </c>
      <c r="C37" s="41">
        <v>21.2</v>
      </c>
      <c r="D37" s="41">
        <v>29.02</v>
      </c>
      <c r="E37" s="41">
        <v>86</v>
      </c>
      <c r="F37" s="41">
        <v>106.16</v>
      </c>
      <c r="G37" s="41">
        <v>82.87</v>
      </c>
      <c r="H37" s="41">
        <v>70.069999999999993</v>
      </c>
      <c r="I37" s="41">
        <v>112.45</v>
      </c>
      <c r="J37" s="42">
        <v>430.37</v>
      </c>
    </row>
    <row r="38" spans="2:10">
      <c r="B38" s="4" t="s">
        <v>12</v>
      </c>
      <c r="C38" s="41">
        <v>16304.25</v>
      </c>
      <c r="D38" s="41">
        <v>21462.04</v>
      </c>
      <c r="E38" s="41">
        <v>33509.4</v>
      </c>
      <c r="F38" s="41">
        <v>49911.77</v>
      </c>
      <c r="G38" s="41">
        <v>56316.65</v>
      </c>
      <c r="H38" s="41">
        <v>59106.2</v>
      </c>
      <c r="I38" s="41">
        <v>62981.97</v>
      </c>
      <c r="J38" s="42">
        <v>286.29000000000002</v>
      </c>
    </row>
    <row r="39" spans="2:10">
      <c r="B39" s="4" t="s">
        <v>13</v>
      </c>
      <c r="C39" s="41">
        <v>4318.1099999999997</v>
      </c>
      <c r="D39" s="41">
        <v>5695.87</v>
      </c>
      <c r="E39" s="41">
        <v>7680.6</v>
      </c>
      <c r="F39" s="41">
        <v>11507.31</v>
      </c>
      <c r="G39" s="41">
        <v>9860.49</v>
      </c>
      <c r="H39" s="41">
        <v>11294.68</v>
      </c>
      <c r="I39" s="41">
        <v>11058.54</v>
      </c>
      <c r="J39" s="42">
        <v>156.1</v>
      </c>
    </row>
    <row r="40" spans="2:10">
      <c r="B40" s="4" t="s">
        <v>14</v>
      </c>
      <c r="C40" s="41">
        <v>4326.7</v>
      </c>
      <c r="D40" s="41">
        <v>5153.0600000000004</v>
      </c>
      <c r="E40" s="41">
        <v>12085.65</v>
      </c>
      <c r="F40" s="41">
        <v>23730.83</v>
      </c>
      <c r="G40" s="41">
        <v>31850.65</v>
      </c>
      <c r="H40" s="41">
        <v>32329.49</v>
      </c>
      <c r="I40" s="41">
        <v>36305.08</v>
      </c>
      <c r="J40" s="42">
        <v>739.09</v>
      </c>
    </row>
    <row r="41" spans="2:10">
      <c r="B41" s="4" t="s">
        <v>15</v>
      </c>
      <c r="C41" s="41">
        <v>222.97</v>
      </c>
      <c r="D41" s="41">
        <v>39.39</v>
      </c>
      <c r="E41" s="41">
        <v>649.94000000000005</v>
      </c>
      <c r="F41" s="41">
        <v>1685.08</v>
      </c>
      <c r="G41" s="41">
        <v>677.62</v>
      </c>
      <c r="H41" s="41">
        <v>508.12</v>
      </c>
      <c r="I41" s="41">
        <v>238.84</v>
      </c>
      <c r="J41" s="40">
        <v>7.12</v>
      </c>
    </row>
    <row r="42" spans="2:10">
      <c r="B42" s="4" t="s">
        <v>16</v>
      </c>
      <c r="C42" s="41">
        <v>7436.47</v>
      </c>
      <c r="D42" s="41">
        <v>10573.73</v>
      </c>
      <c r="E42" s="41">
        <v>13093.21</v>
      </c>
      <c r="F42" s="41">
        <v>12988.56</v>
      </c>
      <c r="G42" s="41">
        <v>13927.89</v>
      </c>
      <c r="H42" s="41">
        <v>14973.92</v>
      </c>
      <c r="I42" s="41">
        <v>15379.52</v>
      </c>
      <c r="J42" s="42">
        <v>106.81</v>
      </c>
    </row>
    <row r="43" spans="2:10">
      <c r="B43" s="4" t="s">
        <v>17</v>
      </c>
      <c r="C43" s="41">
        <v>347.76</v>
      </c>
      <c r="D43" s="41">
        <v>902.82</v>
      </c>
      <c r="E43" s="41">
        <v>1168.71</v>
      </c>
      <c r="F43" s="41">
        <v>1173.1400000000001</v>
      </c>
      <c r="G43" s="41">
        <v>1873.78</v>
      </c>
      <c r="H43" s="41">
        <v>2183.6</v>
      </c>
      <c r="I43" s="41">
        <v>2659.38</v>
      </c>
      <c r="J43" s="42">
        <v>664.72</v>
      </c>
    </row>
    <row r="44" spans="2:10">
      <c r="B44" s="45" t="s">
        <v>76</v>
      </c>
      <c r="C44" s="46">
        <v>36.409999999999997</v>
      </c>
      <c r="D44" s="46">
        <v>29.48</v>
      </c>
      <c r="E44" s="46">
        <v>8.52</v>
      </c>
      <c r="F44" s="46">
        <v>0.28000000000000003</v>
      </c>
      <c r="G44" s="46">
        <v>49.41</v>
      </c>
      <c r="H44" s="46">
        <v>81.81</v>
      </c>
      <c r="I44" s="46">
        <v>100.4</v>
      </c>
      <c r="J44" s="47">
        <v>175.72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K26"/>
  <sheetViews>
    <sheetView workbookViewId="0">
      <selection activeCell="I16" sqref="I16"/>
    </sheetView>
  </sheetViews>
  <sheetFormatPr defaultRowHeight="14.4"/>
  <sheetData>
    <row r="3" spans="2:11">
      <c r="B3" s="6" t="s">
        <v>38</v>
      </c>
      <c r="G3" s="7"/>
    </row>
    <row r="4" spans="2:11" ht="15" thickBot="1">
      <c r="B4" s="8" t="s">
        <v>39</v>
      </c>
      <c r="C4" s="8" t="s">
        <v>40</v>
      </c>
      <c r="D4" s="8" t="s">
        <v>41</v>
      </c>
      <c r="E4" s="8" t="s">
        <v>0</v>
      </c>
      <c r="F4" s="9" t="s">
        <v>83</v>
      </c>
      <c r="G4" s="9" t="s">
        <v>82</v>
      </c>
      <c r="H4" s="10" t="s">
        <v>1</v>
      </c>
      <c r="I4" s="10" t="s">
        <v>23</v>
      </c>
    </row>
    <row r="5" spans="2:11">
      <c r="B5" s="11" t="s">
        <v>42</v>
      </c>
      <c r="C5" s="11"/>
      <c r="D5" s="11"/>
      <c r="E5" s="11"/>
      <c r="F5" s="11"/>
      <c r="G5" s="11"/>
      <c r="H5" s="12"/>
      <c r="I5" s="12"/>
    </row>
    <row r="6" spans="2:11">
      <c r="C6" t="s">
        <v>44</v>
      </c>
      <c r="D6" t="s">
        <v>46</v>
      </c>
      <c r="E6">
        <v>2020</v>
      </c>
      <c r="F6" s="48">
        <v>10</v>
      </c>
      <c r="H6" t="s">
        <v>85</v>
      </c>
      <c r="I6" t="str">
        <f>DATA!D35</f>
        <v>ECCOAEXC1E</v>
      </c>
    </row>
    <row r="7" spans="2:11">
      <c r="C7" t="s">
        <v>44</v>
      </c>
      <c r="D7" t="s">
        <v>46</v>
      </c>
      <c r="E7">
        <v>2025</v>
      </c>
      <c r="F7" s="48">
        <f>ROUND(F6/3*2,2)</f>
        <v>6.67</v>
      </c>
      <c r="H7" t="s">
        <v>85</v>
      </c>
      <c r="I7" t="str">
        <f>I6</f>
        <v>ECCOAEXC1E</v>
      </c>
    </row>
    <row r="8" spans="2:11">
      <c r="C8" t="s">
        <v>44</v>
      </c>
      <c r="D8" t="s">
        <v>46</v>
      </c>
      <c r="E8">
        <v>0</v>
      </c>
      <c r="F8" s="48">
        <v>1</v>
      </c>
      <c r="H8" t="s">
        <v>85</v>
      </c>
      <c r="I8" t="str">
        <f>I7</f>
        <v>ECCOAEXC1E</v>
      </c>
    </row>
    <row r="9" spans="2:11">
      <c r="C9" t="s">
        <v>44</v>
      </c>
      <c r="D9" t="s">
        <v>46</v>
      </c>
      <c r="E9">
        <v>2020</v>
      </c>
      <c r="F9" s="253">
        <v>3.5</v>
      </c>
      <c r="G9" s="253">
        <v>3.5</v>
      </c>
      <c r="H9" t="s">
        <v>85</v>
      </c>
      <c r="I9" t="str">
        <f>DATA!D39</f>
        <v>ECGASEXC1E</v>
      </c>
    </row>
    <row r="10" spans="2:11">
      <c r="C10" t="s">
        <v>44</v>
      </c>
      <c r="D10" t="s">
        <v>46</v>
      </c>
      <c r="E10">
        <v>2025</v>
      </c>
      <c r="F10" s="253">
        <v>3.5</v>
      </c>
      <c r="G10" s="253">
        <v>3.5</v>
      </c>
      <c r="H10" t="s">
        <v>85</v>
      </c>
      <c r="I10" t="str">
        <f>I9</f>
        <v>ECGASEXC1E</v>
      </c>
    </row>
    <row r="11" spans="2:11">
      <c r="C11" t="s">
        <v>44</v>
      </c>
      <c r="D11" t="s">
        <v>46</v>
      </c>
      <c r="E11">
        <v>0</v>
      </c>
      <c r="F11" s="48">
        <v>1</v>
      </c>
      <c r="G11">
        <v>1</v>
      </c>
      <c r="H11" t="s">
        <v>85</v>
      </c>
      <c r="I11" t="str">
        <f>I10</f>
        <v>ECGASEXC1E</v>
      </c>
    </row>
    <row r="15" spans="2:11">
      <c r="B15" s="6"/>
      <c r="G15" s="7"/>
      <c r="K15" t="s">
        <v>84</v>
      </c>
    </row>
    <row r="16" spans="2:11" ht="15" thickBot="1">
      <c r="B16" s="8"/>
      <c r="C16" s="8"/>
      <c r="D16" s="8"/>
      <c r="E16" s="8"/>
      <c r="F16" s="9"/>
      <c r="G16" s="9"/>
      <c r="H16" s="10"/>
    </row>
    <row r="17" spans="2:8">
      <c r="B17" s="11"/>
      <c r="C17" s="11"/>
      <c r="D17" s="11"/>
      <c r="E17" s="11"/>
      <c r="F17" s="11"/>
      <c r="G17" s="11"/>
      <c r="H17" s="12"/>
    </row>
    <row r="18" spans="2:8">
      <c r="F18" s="48"/>
      <c r="G18" s="48"/>
    </row>
    <row r="19" spans="2:8">
      <c r="F19" s="48"/>
      <c r="G19" s="48"/>
    </row>
    <row r="20" spans="2:8">
      <c r="F20" s="48"/>
      <c r="G20" s="48"/>
    </row>
    <row r="21" spans="2:8">
      <c r="F21" s="48"/>
      <c r="G21" s="48"/>
    </row>
    <row r="22" spans="2:8">
      <c r="F22" s="48"/>
      <c r="G22" s="48"/>
    </row>
    <row r="23" spans="2:8">
      <c r="F23" s="48"/>
      <c r="G23" s="48"/>
    </row>
    <row r="24" spans="2:8">
      <c r="F24" s="48"/>
      <c r="G24" s="48"/>
    </row>
    <row r="25" spans="2:8">
      <c r="F25" s="48"/>
      <c r="G25" s="48"/>
    </row>
    <row r="26" spans="2:8">
      <c r="F26" s="48"/>
      <c r="G26" s="48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BEA7-C905-4588-AE1F-0322D15C9E29}">
  <dimension ref="B5:I16"/>
  <sheetViews>
    <sheetView workbookViewId="0">
      <selection activeCell="G125" sqref="G125"/>
    </sheetView>
  </sheetViews>
  <sheetFormatPr defaultRowHeight="14.4"/>
  <cols>
    <col min="1" max="3" width="8.88671875" style="218"/>
    <col min="4" max="4" width="10.5546875" style="218" bestFit="1" customWidth="1"/>
    <col min="5" max="9" width="10.6640625" style="218" bestFit="1" customWidth="1"/>
    <col min="10" max="16384" width="8.88671875" style="218"/>
  </cols>
  <sheetData>
    <row r="5" spans="2:9" ht="86.4">
      <c r="E5" s="219" t="s">
        <v>833</v>
      </c>
      <c r="I5" s="219" t="s">
        <v>834</v>
      </c>
    </row>
    <row r="6" spans="2:9">
      <c r="D6" s="220">
        <v>2020</v>
      </c>
      <c r="E6" s="220">
        <v>2021</v>
      </c>
      <c r="F6" s="220">
        <v>2022</v>
      </c>
      <c r="G6" s="220">
        <v>2023</v>
      </c>
      <c r="H6" s="220">
        <v>2024</v>
      </c>
      <c r="I6" s="220">
        <v>2025</v>
      </c>
    </row>
    <row r="7" spans="2:9">
      <c r="C7" s="218" t="s">
        <v>835</v>
      </c>
      <c r="D7" s="221">
        <v>1407</v>
      </c>
      <c r="E7" s="221">
        <v>2700</v>
      </c>
      <c r="F7" s="221">
        <f>AVERAGE(E7,G7)</f>
        <v>2975</v>
      </c>
      <c r="G7" s="221">
        <f>AVERAGE(E7,I7)</f>
        <v>3250</v>
      </c>
      <c r="H7" s="221">
        <f>AVERAGE(G7,I7)</f>
        <v>3525</v>
      </c>
      <c r="I7" s="221">
        <v>3800</v>
      </c>
    </row>
    <row r="8" spans="2:9">
      <c r="C8" s="218" t="s">
        <v>836</v>
      </c>
      <c r="D8" s="221">
        <v>3466</v>
      </c>
      <c r="E8" s="221">
        <v>6200</v>
      </c>
      <c r="F8" s="221">
        <f t="shared" ref="F8:F10" si="0">AVERAGE(E8,G8)</f>
        <v>6650</v>
      </c>
      <c r="G8" s="221">
        <f t="shared" ref="G8:G10" si="1">AVERAGE(E8,I8)</f>
        <v>7100</v>
      </c>
      <c r="H8" s="221">
        <f t="shared" ref="H8:H10" si="2">AVERAGE(G8,I8)</f>
        <v>7550</v>
      </c>
      <c r="I8" s="221">
        <v>8000</v>
      </c>
    </row>
    <row r="9" spans="2:9">
      <c r="C9" s="218" t="s">
        <v>837</v>
      </c>
      <c r="D9" s="221">
        <v>2814</v>
      </c>
      <c r="E9" s="221">
        <v>3100</v>
      </c>
      <c r="F9" s="221">
        <f t="shared" si="0"/>
        <v>3225</v>
      </c>
      <c r="G9" s="221">
        <f t="shared" si="1"/>
        <v>3350</v>
      </c>
      <c r="H9" s="221">
        <f t="shared" si="2"/>
        <v>3475</v>
      </c>
      <c r="I9" s="221">
        <v>3600</v>
      </c>
    </row>
    <row r="10" spans="2:9">
      <c r="C10" s="218" t="s">
        <v>838</v>
      </c>
      <c r="D10" s="221">
        <v>1763</v>
      </c>
      <c r="E10" s="221">
        <v>1850</v>
      </c>
      <c r="F10" s="221">
        <f t="shared" si="0"/>
        <v>1862.5</v>
      </c>
      <c r="G10" s="221">
        <f t="shared" si="1"/>
        <v>1875</v>
      </c>
      <c r="H10" s="221">
        <f t="shared" si="2"/>
        <v>1887.5</v>
      </c>
      <c r="I10" s="221">
        <v>1900</v>
      </c>
    </row>
    <row r="11" spans="2:9">
      <c r="C11" s="218" t="s">
        <v>839</v>
      </c>
      <c r="D11" s="222">
        <f>SUM(D7:D10)</f>
        <v>9450</v>
      </c>
      <c r="E11" s="222">
        <f>SUM(E7:E10)</f>
        <v>13850</v>
      </c>
      <c r="F11" s="222">
        <f t="shared" ref="F11:I11" si="3">SUM(F7:F10)</f>
        <v>14712.5</v>
      </c>
      <c r="G11" s="222">
        <f t="shared" si="3"/>
        <v>15575</v>
      </c>
      <c r="H11" s="222">
        <f t="shared" si="3"/>
        <v>16437.5</v>
      </c>
      <c r="I11" s="222">
        <f t="shared" si="3"/>
        <v>17300</v>
      </c>
    </row>
    <row r="13" spans="2:9">
      <c r="B13" s="218" t="s">
        <v>840</v>
      </c>
      <c r="D13" s="222">
        <v>10638</v>
      </c>
      <c r="E13" s="222">
        <v>13038</v>
      </c>
      <c r="F13" s="218">
        <v>13950</v>
      </c>
      <c r="G13" s="218">
        <v>14969</v>
      </c>
    </row>
    <row r="14" spans="2:9">
      <c r="D14" s="222"/>
      <c r="E14" s="222"/>
      <c r="G14" s="223">
        <f>42971/G13</f>
        <v>2.8706660431558553</v>
      </c>
    </row>
    <row r="16" spans="2:9">
      <c r="C16" s="218" t="s">
        <v>841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B4:N139"/>
  <sheetViews>
    <sheetView workbookViewId="0">
      <selection activeCell="B4" sqref="B4"/>
    </sheetView>
  </sheetViews>
  <sheetFormatPr defaultColWidth="9.109375" defaultRowHeight="14.4"/>
  <cols>
    <col min="1" max="3" width="9.109375" style="49"/>
    <col min="4" max="4" width="16.6640625" style="49" bestFit="1" customWidth="1"/>
    <col min="5" max="16384" width="9.109375" style="49"/>
  </cols>
  <sheetData>
    <row r="4" spans="2:14">
      <c r="B4" s="49" t="s">
        <v>184</v>
      </c>
    </row>
    <row r="5" spans="2:14">
      <c r="B5" s="49" t="s">
        <v>183</v>
      </c>
    </row>
    <row r="6" spans="2:14">
      <c r="B6" s="49" t="s">
        <v>182</v>
      </c>
    </row>
    <row r="7" spans="2:14">
      <c r="B7" s="49" t="s">
        <v>181</v>
      </c>
      <c r="C7" s="49" t="s">
        <v>180</v>
      </c>
      <c r="D7" s="49" t="s">
        <v>179</v>
      </c>
      <c r="E7" s="49">
        <v>2010</v>
      </c>
      <c r="F7" s="49">
        <v>2012</v>
      </c>
      <c r="G7" s="49">
        <v>2015</v>
      </c>
      <c r="H7" s="49">
        <v>2020</v>
      </c>
      <c r="I7" s="49">
        <v>2025</v>
      </c>
      <c r="J7" s="49">
        <v>2030</v>
      </c>
      <c r="K7" s="49">
        <v>2035</v>
      </c>
      <c r="L7" s="49">
        <v>2040</v>
      </c>
      <c r="M7" s="49">
        <v>2045</v>
      </c>
      <c r="N7" s="49">
        <v>2050</v>
      </c>
    </row>
    <row r="8" spans="2:14">
      <c r="B8" s="49" t="s">
        <v>85</v>
      </c>
      <c r="C8" s="49" t="s">
        <v>83</v>
      </c>
      <c r="D8" s="49" t="s">
        <v>167</v>
      </c>
      <c r="E8" s="49">
        <v>3.9750796078998323</v>
      </c>
      <c r="F8" s="49">
        <v>6.1262086806828204</v>
      </c>
      <c r="G8" s="49">
        <v>7.3994477743844627</v>
      </c>
      <c r="H8" s="49">
        <v>2.2879270598221821</v>
      </c>
    </row>
    <row r="9" spans="2:14">
      <c r="B9" s="49" t="s">
        <v>85</v>
      </c>
      <c r="C9" s="49" t="s">
        <v>83</v>
      </c>
      <c r="D9" s="49" t="s">
        <v>178</v>
      </c>
      <c r="E9" s="49">
        <v>2.167351463719525</v>
      </c>
      <c r="F9" s="49">
        <v>2.0190139292762339</v>
      </c>
      <c r="G9" s="49">
        <v>5.2621561220782005E-4</v>
      </c>
    </row>
    <row r="10" spans="2:14">
      <c r="B10" s="49" t="s">
        <v>85</v>
      </c>
      <c r="C10" s="49" t="s">
        <v>83</v>
      </c>
      <c r="D10" s="49" t="s">
        <v>165</v>
      </c>
      <c r="G10" s="49">
        <v>1.0449478403008301E-3</v>
      </c>
      <c r="H10" s="49">
        <v>1.0449478403008301E-3</v>
      </c>
      <c r="I10" s="49">
        <v>1.0272125688998044</v>
      </c>
    </row>
    <row r="11" spans="2:14">
      <c r="B11" s="49" t="s">
        <v>85</v>
      </c>
      <c r="C11" s="49" t="s">
        <v>83</v>
      </c>
      <c r="D11" s="49" t="s">
        <v>81</v>
      </c>
      <c r="E11" s="49">
        <v>11.735672488445642</v>
      </c>
      <c r="F11" s="49">
        <v>11.735672488445642</v>
      </c>
      <c r="G11" s="49">
        <v>6.7877557771831727</v>
      </c>
      <c r="H11" s="49">
        <v>0.20829986658456692</v>
      </c>
      <c r="I11" s="49">
        <v>5.180064616576157</v>
      </c>
    </row>
    <row r="12" spans="2:14">
      <c r="B12" s="49" t="s">
        <v>85</v>
      </c>
      <c r="C12" s="49" t="s">
        <v>83</v>
      </c>
      <c r="D12" s="49" t="s">
        <v>177</v>
      </c>
      <c r="E12" s="49">
        <v>0.65569898057074727</v>
      </c>
    </row>
    <row r="13" spans="2:14">
      <c r="B13" s="49" t="s">
        <v>85</v>
      </c>
      <c r="C13" s="49" t="s">
        <v>83</v>
      </c>
      <c r="D13" s="49" t="s">
        <v>163</v>
      </c>
      <c r="E13" s="49">
        <v>0.35785460052372797</v>
      </c>
      <c r="G13" s="49">
        <v>1.6744186046511699E-4</v>
      </c>
    </row>
    <row r="14" spans="2:14">
      <c r="B14" s="49" t="s">
        <v>85</v>
      </c>
      <c r="C14" s="49" t="s">
        <v>83</v>
      </c>
      <c r="D14" s="49" t="s">
        <v>176</v>
      </c>
      <c r="E14" s="49">
        <v>0.62576781715072294</v>
      </c>
      <c r="G14" s="49">
        <v>2.3280052721381101E-4</v>
      </c>
    </row>
    <row r="15" spans="2:14">
      <c r="B15" s="49" t="s">
        <v>85</v>
      </c>
      <c r="C15" s="49" t="s">
        <v>83</v>
      </c>
      <c r="D15" s="49" t="s">
        <v>159</v>
      </c>
      <c r="H15" s="49">
        <v>12.284664347447492</v>
      </c>
      <c r="I15" s="49">
        <v>10.767172075445645</v>
      </c>
      <c r="J15" s="49">
        <v>12.700799999999992</v>
      </c>
      <c r="K15" s="49">
        <v>1.8900000000000099E-3</v>
      </c>
    </row>
    <row r="16" spans="2:14">
      <c r="B16" s="49" t="s">
        <v>85</v>
      </c>
      <c r="C16" s="49" t="s">
        <v>83</v>
      </c>
      <c r="D16" s="49" t="s">
        <v>157</v>
      </c>
      <c r="E16" s="49">
        <v>2.0782416188420636</v>
      </c>
    </row>
    <row r="17" spans="2:14">
      <c r="B17" s="49" t="s">
        <v>85</v>
      </c>
      <c r="C17" s="49" t="s">
        <v>83</v>
      </c>
      <c r="D17" s="49" t="s">
        <v>175</v>
      </c>
      <c r="F17" s="49">
        <v>1.5192152640000001</v>
      </c>
      <c r="G17" s="49">
        <v>1.5192152640000001</v>
      </c>
      <c r="H17" s="49">
        <v>0.66349583999999995</v>
      </c>
      <c r="I17" s="49">
        <v>1.5192152640000001</v>
      </c>
      <c r="J17" s="49">
        <v>0.99664363619685692</v>
      </c>
    </row>
    <row r="18" spans="2:14">
      <c r="B18" s="49" t="s">
        <v>85</v>
      </c>
      <c r="C18" s="49" t="s">
        <v>83</v>
      </c>
      <c r="D18" s="49" t="s">
        <v>156</v>
      </c>
      <c r="H18" s="49">
        <v>0.8505259200000006</v>
      </c>
      <c r="I18" s="49">
        <v>0.8505259200000006</v>
      </c>
      <c r="J18" s="49">
        <v>0.8505259200000006</v>
      </c>
      <c r="K18" s="49">
        <v>0.85052592000000049</v>
      </c>
    </row>
    <row r="19" spans="2:14">
      <c r="B19" s="49" t="s">
        <v>85</v>
      </c>
      <c r="C19" s="49" t="s">
        <v>83</v>
      </c>
      <c r="D19" s="49" t="s">
        <v>174</v>
      </c>
      <c r="E19" s="49">
        <v>2.5290151520516915</v>
      </c>
      <c r="F19" s="49">
        <v>3.074739556541024</v>
      </c>
      <c r="G19" s="49">
        <v>4.6338998399999989</v>
      </c>
      <c r="H19" s="49">
        <v>4.6338998399999989</v>
      </c>
    </row>
    <row r="20" spans="2:14">
      <c r="B20" s="49" t="s">
        <v>85</v>
      </c>
      <c r="C20" s="49" t="s">
        <v>83</v>
      </c>
      <c r="D20" s="49" t="s">
        <v>173</v>
      </c>
      <c r="G20" s="49">
        <v>4.6338998400000007</v>
      </c>
      <c r="H20" s="49">
        <v>4.6338998400000015</v>
      </c>
    </row>
    <row r="21" spans="2:14">
      <c r="B21" s="49" t="s">
        <v>85</v>
      </c>
      <c r="C21" s="49" t="s">
        <v>83</v>
      </c>
      <c r="D21" s="49" t="s">
        <v>155</v>
      </c>
      <c r="E21" s="49">
        <v>5.4844257600000006</v>
      </c>
      <c r="F21" s="49">
        <v>5.4844257599999997</v>
      </c>
      <c r="G21" s="49">
        <v>2.5120328412791699</v>
      </c>
      <c r="H21" s="49">
        <v>2.1967032976469301</v>
      </c>
      <c r="I21" s="49">
        <v>2.2161353249663667</v>
      </c>
    </row>
    <row r="22" spans="2:14">
      <c r="B22" s="49" t="s">
        <v>85</v>
      </c>
      <c r="C22" s="49" t="s">
        <v>83</v>
      </c>
      <c r="D22" s="49" t="s">
        <v>154</v>
      </c>
      <c r="G22" s="49">
        <v>3.6184012200000013</v>
      </c>
      <c r="H22" s="49">
        <v>3.6184012200000004</v>
      </c>
      <c r="I22" s="49">
        <v>3.6184012200000004</v>
      </c>
      <c r="J22" s="49">
        <v>3.6184012200000004</v>
      </c>
      <c r="K22" s="49">
        <v>0.86775011620981479</v>
      </c>
    </row>
    <row r="23" spans="2:14">
      <c r="B23" s="49" t="s">
        <v>85</v>
      </c>
      <c r="C23" s="49" t="s">
        <v>83</v>
      </c>
      <c r="D23" s="49" t="s">
        <v>153</v>
      </c>
      <c r="H23" s="49">
        <v>1.044E-4</v>
      </c>
      <c r="I23" s="49">
        <v>0.42783119999999952</v>
      </c>
      <c r="J23" s="49">
        <v>0.85052591999999894</v>
      </c>
      <c r="K23" s="49">
        <v>0.85052591999999894</v>
      </c>
    </row>
    <row r="24" spans="2:14">
      <c r="B24" s="49" t="s">
        <v>85</v>
      </c>
      <c r="C24" s="49" t="s">
        <v>83</v>
      </c>
      <c r="D24" s="49" t="s">
        <v>152</v>
      </c>
      <c r="J24" s="49">
        <v>1.0748853991895744</v>
      </c>
      <c r="K24" s="49">
        <v>6.5738430486200876</v>
      </c>
      <c r="L24" s="49">
        <v>13.15164088897235</v>
      </c>
      <c r="M24" s="49">
        <v>13.15164088897235</v>
      </c>
      <c r="N24" s="49">
        <v>13.15164088897235</v>
      </c>
    </row>
    <row r="25" spans="2:14">
      <c r="B25" s="49" t="s">
        <v>85</v>
      </c>
      <c r="C25" s="49" t="s">
        <v>83</v>
      </c>
      <c r="D25" s="49" t="s">
        <v>172</v>
      </c>
      <c r="E25" s="49">
        <v>0.79186896000000029</v>
      </c>
      <c r="F25" s="49">
        <v>0.79186896000000018</v>
      </c>
      <c r="G25" s="49">
        <v>0.79186896000000018</v>
      </c>
    </row>
    <row r="26" spans="2:14">
      <c r="B26" s="49" t="s">
        <v>85</v>
      </c>
      <c r="C26" s="49" t="s">
        <v>83</v>
      </c>
      <c r="D26" s="49" t="s">
        <v>151</v>
      </c>
      <c r="I26" s="49">
        <v>1.5933588675338466</v>
      </c>
      <c r="J26" s="49">
        <v>2.9340770497650293</v>
      </c>
      <c r="K26" s="49">
        <v>11.765316722366192</v>
      </c>
      <c r="L26" s="49">
        <v>7.1789949183335811</v>
      </c>
      <c r="M26" s="49">
        <v>4.3398931395826805</v>
      </c>
      <c r="N26" s="49">
        <v>4.6064904259814714</v>
      </c>
    </row>
    <row r="27" spans="2:14">
      <c r="B27" s="49" t="s">
        <v>85</v>
      </c>
      <c r="C27" s="49" t="s">
        <v>83</v>
      </c>
      <c r="D27" s="49" t="s">
        <v>171</v>
      </c>
      <c r="E27" s="49">
        <v>0.19650081599999997</v>
      </c>
      <c r="F27" s="49">
        <v>5.906638335013261E-2</v>
      </c>
      <c r="J27" s="49">
        <v>0.19650081600000002</v>
      </c>
      <c r="K27" s="49">
        <v>9.8250408000000025E-2</v>
      </c>
    </row>
    <row r="28" spans="2:14">
      <c r="B28" s="49" t="s">
        <v>85</v>
      </c>
      <c r="C28" s="49" t="s">
        <v>83</v>
      </c>
      <c r="D28" s="49" t="s">
        <v>146</v>
      </c>
      <c r="H28" s="49">
        <v>0.79186896000000007</v>
      </c>
      <c r="I28" s="49">
        <v>0.79186895999999996</v>
      </c>
      <c r="J28" s="49">
        <v>0.79186896000000018</v>
      </c>
      <c r="K28" s="49">
        <v>0.79186896000000007</v>
      </c>
    </row>
    <row r="29" spans="2:14">
      <c r="B29" s="49" t="s">
        <v>85</v>
      </c>
      <c r="C29" s="49" t="s">
        <v>83</v>
      </c>
      <c r="D29" s="49" t="s">
        <v>142</v>
      </c>
      <c r="H29" s="49">
        <v>0.47099274216795495</v>
      </c>
      <c r="I29" s="49">
        <v>0.47099274216795473</v>
      </c>
      <c r="J29" s="49">
        <v>0.47103932386030922</v>
      </c>
      <c r="K29" s="49">
        <v>0.46952882965326392</v>
      </c>
      <c r="L29" s="49">
        <v>0.27854612523126593</v>
      </c>
      <c r="M29" s="49">
        <v>0.43914675508699963</v>
      </c>
      <c r="N29" s="49">
        <v>0.43880864502588252</v>
      </c>
    </row>
    <row r="30" spans="2:14">
      <c r="B30" s="49" t="s">
        <v>85</v>
      </c>
      <c r="C30" s="49" t="s">
        <v>83</v>
      </c>
      <c r="D30" s="49" t="s">
        <v>141</v>
      </c>
      <c r="H30" s="49">
        <v>0.63610654514459364</v>
      </c>
      <c r="I30" s="49">
        <v>0.63610654514459364</v>
      </c>
      <c r="J30" s="49">
        <v>0.63616621440879906</v>
      </c>
      <c r="K30" s="49">
        <v>0.63616620917835798</v>
      </c>
      <c r="L30" s="49">
        <v>0.62622976040609657</v>
      </c>
      <c r="M30" s="49">
        <v>0.59637999840808043</v>
      </c>
      <c r="N30" s="49">
        <v>0.59637849690960554</v>
      </c>
    </row>
    <row r="31" spans="2:14">
      <c r="B31" s="49" t="s">
        <v>85</v>
      </c>
      <c r="C31" s="49" t="s">
        <v>83</v>
      </c>
      <c r="D31" s="49" t="s">
        <v>140</v>
      </c>
      <c r="H31" s="49">
        <v>0.42295409404412565</v>
      </c>
      <c r="I31" s="49">
        <v>0.42557949822463997</v>
      </c>
      <c r="J31" s="49">
        <v>0.42557949822464003</v>
      </c>
      <c r="K31" s="49">
        <v>0.42557949822463997</v>
      </c>
      <c r="L31" s="49">
        <v>0.42557949822463997</v>
      </c>
      <c r="M31" s="49">
        <v>0.42557949822463997</v>
      </c>
      <c r="N31" s="49">
        <v>0.4255794982246397</v>
      </c>
    </row>
    <row r="32" spans="2:14">
      <c r="B32" s="49" t="s">
        <v>85</v>
      </c>
      <c r="C32" s="49" t="s">
        <v>83</v>
      </c>
      <c r="D32" s="49" t="s">
        <v>170</v>
      </c>
      <c r="I32" s="49">
        <v>5.1612192225229796</v>
      </c>
      <c r="J32" s="49">
        <v>10.120099567317517</v>
      </c>
      <c r="K32" s="49">
        <v>10.747226899228311</v>
      </c>
      <c r="L32" s="49">
        <v>10.848569208207916</v>
      </c>
      <c r="M32" s="49">
        <v>10.848569208207916</v>
      </c>
      <c r="N32" s="49">
        <v>8.913036515646855</v>
      </c>
    </row>
    <row r="33" spans="2:14">
      <c r="B33" s="49" t="s">
        <v>85</v>
      </c>
      <c r="C33" s="49" t="s">
        <v>83</v>
      </c>
      <c r="D33" s="49" t="s">
        <v>169</v>
      </c>
      <c r="K33" s="49">
        <v>2.5195777479125199</v>
      </c>
      <c r="L33" s="49">
        <v>5.0936715487673458</v>
      </c>
      <c r="M33" s="49">
        <v>8.9129568683991884</v>
      </c>
      <c r="N33" s="49">
        <v>11.819757133976578</v>
      </c>
    </row>
    <row r="34" spans="2:14">
      <c r="B34" s="49" t="s">
        <v>85</v>
      </c>
      <c r="C34" s="49" t="s">
        <v>82</v>
      </c>
      <c r="D34" s="49" t="s">
        <v>168</v>
      </c>
      <c r="G34" s="49">
        <v>3.7089905256996497E-5</v>
      </c>
    </row>
    <row r="35" spans="2:14">
      <c r="B35" s="49" t="s">
        <v>85</v>
      </c>
      <c r="C35" s="49" t="s">
        <v>82</v>
      </c>
      <c r="D35" s="49" t="s">
        <v>167</v>
      </c>
      <c r="E35" s="49">
        <v>25.593313349042241</v>
      </c>
      <c r="F35" s="49">
        <v>23.732703518216667</v>
      </c>
      <c r="G35" s="49">
        <v>16.849434041148466</v>
      </c>
      <c r="H35" s="49">
        <v>6.0369930072599889</v>
      </c>
      <c r="I35" s="49">
        <v>9.3948598373415031</v>
      </c>
    </row>
    <row r="36" spans="2:14">
      <c r="B36" s="49" t="s">
        <v>85</v>
      </c>
      <c r="C36" s="49" t="s">
        <v>82</v>
      </c>
      <c r="D36" s="49" t="s">
        <v>166</v>
      </c>
      <c r="F36" s="49">
        <v>0.401103070104943</v>
      </c>
      <c r="G36" s="49">
        <v>2.8587382550335702E-3</v>
      </c>
    </row>
    <row r="37" spans="2:14">
      <c r="B37" s="49" t="s">
        <v>85</v>
      </c>
      <c r="C37" s="49" t="s">
        <v>82</v>
      </c>
      <c r="D37" s="49" t="s">
        <v>165</v>
      </c>
      <c r="G37" s="49">
        <v>4.3345162249047657E-2</v>
      </c>
      <c r="H37" s="49">
        <v>1.44799055489966E-3</v>
      </c>
      <c r="I37" s="49">
        <v>1.3448597493903907</v>
      </c>
    </row>
    <row r="38" spans="2:14">
      <c r="B38" s="49" t="s">
        <v>85</v>
      </c>
      <c r="C38" s="49" t="s">
        <v>82</v>
      </c>
      <c r="D38" s="49" t="s">
        <v>164</v>
      </c>
      <c r="E38" s="49">
        <v>0.11522951815926009</v>
      </c>
      <c r="F38" s="49">
        <v>3.3032578389352578E-2</v>
      </c>
      <c r="G38" s="49">
        <v>8.2354237762237825E-2</v>
      </c>
    </row>
    <row r="39" spans="2:14">
      <c r="B39" s="49" t="s">
        <v>85</v>
      </c>
      <c r="C39" s="49" t="s">
        <v>82</v>
      </c>
      <c r="D39" s="49" t="s">
        <v>163</v>
      </c>
      <c r="E39" s="49">
        <v>1.8414458808984431</v>
      </c>
      <c r="F39" s="49">
        <v>0.39358847154853849</v>
      </c>
      <c r="G39" s="49">
        <v>0.28819429017435566</v>
      </c>
    </row>
    <row r="40" spans="2:14">
      <c r="B40" s="49" t="s">
        <v>85</v>
      </c>
      <c r="C40" s="49" t="s">
        <v>82</v>
      </c>
      <c r="D40" s="49" t="s">
        <v>162</v>
      </c>
      <c r="E40" s="49">
        <v>2.580906239999992</v>
      </c>
      <c r="F40" s="49">
        <v>2.5809062399999925</v>
      </c>
      <c r="G40" s="49">
        <v>2.5809062399999934</v>
      </c>
      <c r="H40" s="49">
        <v>2.5809062399999951</v>
      </c>
      <c r="J40" s="49">
        <v>1.1832204306594367</v>
      </c>
    </row>
    <row r="41" spans="2:14">
      <c r="B41" s="49" t="s">
        <v>85</v>
      </c>
      <c r="C41" s="49" t="s">
        <v>82</v>
      </c>
      <c r="D41" s="49" t="s">
        <v>161</v>
      </c>
      <c r="E41" s="49">
        <v>0.50644439999999968</v>
      </c>
      <c r="G41" s="49">
        <v>1.4370955200000006</v>
      </c>
    </row>
    <row r="42" spans="2:14">
      <c r="B42" s="49" t="s">
        <v>85</v>
      </c>
      <c r="C42" s="49" t="s">
        <v>82</v>
      </c>
      <c r="D42" s="49" t="s">
        <v>160</v>
      </c>
      <c r="G42" s="49">
        <v>0.67455504000000133</v>
      </c>
    </row>
    <row r="43" spans="2:14">
      <c r="B43" s="49" t="s">
        <v>85</v>
      </c>
      <c r="C43" s="49" t="s">
        <v>82</v>
      </c>
      <c r="D43" s="49" t="s">
        <v>159</v>
      </c>
      <c r="H43" s="49">
        <v>15.397451999999989</v>
      </c>
      <c r="I43" s="49">
        <v>12.682829816937897</v>
      </c>
      <c r="J43" s="49">
        <v>12.078602613441392</v>
      </c>
    </row>
    <row r="44" spans="2:14">
      <c r="B44" s="49" t="s">
        <v>85</v>
      </c>
      <c r="C44" s="49" t="s">
        <v>82</v>
      </c>
      <c r="D44" s="49" t="s">
        <v>158</v>
      </c>
      <c r="G44" s="49">
        <v>2.2876214400000014</v>
      </c>
      <c r="H44" s="49">
        <v>1.8378360000000009</v>
      </c>
      <c r="I44" s="49">
        <v>2.2876214400000014</v>
      </c>
      <c r="J44" s="49">
        <v>0.22744800000000051</v>
      </c>
    </row>
    <row r="45" spans="2:14">
      <c r="B45" s="49" t="s">
        <v>85</v>
      </c>
      <c r="C45" s="49" t="s">
        <v>82</v>
      </c>
      <c r="D45" s="49" t="s">
        <v>157</v>
      </c>
      <c r="E45" s="49">
        <v>0.85052592000000027</v>
      </c>
      <c r="F45" s="49">
        <v>0.85052592000000049</v>
      </c>
      <c r="G45" s="49">
        <v>0.8505259200000006</v>
      </c>
    </row>
    <row r="46" spans="2:14">
      <c r="B46" s="49" t="s">
        <v>85</v>
      </c>
      <c r="C46" s="49" t="s">
        <v>82</v>
      </c>
      <c r="D46" s="49" t="s">
        <v>156</v>
      </c>
      <c r="H46" s="49">
        <v>0.85052592000000049</v>
      </c>
      <c r="I46" s="49">
        <v>0.85052592000000049</v>
      </c>
      <c r="J46" s="49">
        <v>0.85052592000000049</v>
      </c>
      <c r="K46" s="49">
        <v>0.85052592000000049</v>
      </c>
    </row>
    <row r="47" spans="2:14">
      <c r="B47" s="49" t="s">
        <v>85</v>
      </c>
      <c r="C47" s="49" t="s">
        <v>82</v>
      </c>
      <c r="D47" s="49" t="s">
        <v>155</v>
      </c>
      <c r="E47" s="49">
        <v>6.0262974062249945</v>
      </c>
      <c r="F47" s="49">
        <v>7.3562972151455934</v>
      </c>
      <c r="G47" s="49">
        <v>6.9878300138639844</v>
      </c>
      <c r="H47" s="49">
        <v>5.0780262033162167</v>
      </c>
      <c r="I47" s="49">
        <v>4.9718671723570491</v>
      </c>
      <c r="J47" s="49">
        <v>0.82652459206888307</v>
      </c>
      <c r="K47" s="49">
        <v>0.41326229603444137</v>
      </c>
    </row>
    <row r="48" spans="2:14">
      <c r="B48" s="49" t="s">
        <v>85</v>
      </c>
      <c r="C48" s="49" t="s">
        <v>82</v>
      </c>
      <c r="D48" s="49" t="s">
        <v>154</v>
      </c>
      <c r="G48" s="49">
        <v>0.55724112000000026</v>
      </c>
      <c r="H48" s="49">
        <v>3.1669199999999995E-2</v>
      </c>
      <c r="I48" s="49">
        <v>0.55724112000000026</v>
      </c>
      <c r="J48" s="49">
        <v>0.55724112000000026</v>
      </c>
      <c r="K48" s="49">
        <v>0.13363527625520949</v>
      </c>
    </row>
    <row r="49" spans="2:14">
      <c r="B49" s="49" t="s">
        <v>85</v>
      </c>
      <c r="C49" s="49" t="s">
        <v>82</v>
      </c>
      <c r="D49" s="49" t="s">
        <v>153</v>
      </c>
      <c r="H49" s="49">
        <v>3.0484800000000003E-2</v>
      </c>
      <c r="I49" s="49">
        <v>0.54204479999999933</v>
      </c>
      <c r="J49" s="49">
        <v>0.85052591999999894</v>
      </c>
      <c r="K49" s="49">
        <v>0.85052591999999894</v>
      </c>
    </row>
    <row r="50" spans="2:14">
      <c r="B50" s="49" t="s">
        <v>85</v>
      </c>
      <c r="C50" s="49" t="s">
        <v>82</v>
      </c>
      <c r="D50" s="49" t="s">
        <v>152</v>
      </c>
      <c r="J50" s="49">
        <v>2.1773955896272543</v>
      </c>
      <c r="K50" s="49">
        <v>8.5126232339949315</v>
      </c>
      <c r="L50" s="49">
        <v>12.675103646103816</v>
      </c>
      <c r="M50" s="49">
        <v>12.675103646103816</v>
      </c>
      <c r="N50" s="49">
        <v>12.675103646103816</v>
      </c>
    </row>
    <row r="51" spans="2:14">
      <c r="B51" s="49" t="s">
        <v>85</v>
      </c>
      <c r="C51" s="49" t="s">
        <v>82</v>
      </c>
      <c r="D51" s="49" t="s">
        <v>151</v>
      </c>
      <c r="K51" s="49">
        <v>5.280756848403044</v>
      </c>
      <c r="L51" s="49">
        <v>4.2259341567105704</v>
      </c>
      <c r="M51" s="49">
        <v>3.3524514052507435</v>
      </c>
      <c r="N51" s="49">
        <v>3.6386676120618668</v>
      </c>
    </row>
    <row r="52" spans="2:14">
      <c r="B52" s="49" t="s">
        <v>85</v>
      </c>
      <c r="C52" s="49" t="s">
        <v>82</v>
      </c>
      <c r="D52" s="49" t="s">
        <v>150</v>
      </c>
      <c r="G52" s="49">
        <v>2.1771967262459162</v>
      </c>
    </row>
    <row r="53" spans="2:14">
      <c r="B53" s="49" t="s">
        <v>85</v>
      </c>
      <c r="C53" s="49" t="s">
        <v>82</v>
      </c>
      <c r="D53" s="49" t="s">
        <v>149</v>
      </c>
      <c r="E53" s="49">
        <v>0.49858415999999994</v>
      </c>
      <c r="F53" s="49">
        <v>0.49858416</v>
      </c>
      <c r="G53" s="49">
        <v>0.49858416</v>
      </c>
      <c r="H53" s="49">
        <v>0.49858415999999994</v>
      </c>
      <c r="I53" s="49">
        <v>0.49858415999999994</v>
      </c>
      <c r="J53" s="49">
        <v>0.49858416</v>
      </c>
      <c r="K53" s="49">
        <v>0.24929208000000005</v>
      </c>
    </row>
    <row r="54" spans="2:14">
      <c r="B54" s="49" t="s">
        <v>85</v>
      </c>
      <c r="C54" s="49" t="s">
        <v>82</v>
      </c>
      <c r="D54" s="49" t="s">
        <v>148</v>
      </c>
      <c r="E54" s="49">
        <v>0.26242560000000004</v>
      </c>
      <c r="F54" s="49">
        <v>0.38693104056461192</v>
      </c>
      <c r="G54" s="49">
        <v>0.97887743999999988</v>
      </c>
      <c r="H54" s="49">
        <v>0.44316135111428995</v>
      </c>
    </row>
    <row r="55" spans="2:14">
      <c r="B55" s="49" t="s">
        <v>85</v>
      </c>
      <c r="C55" s="49" t="s">
        <v>82</v>
      </c>
      <c r="D55" s="49" t="s">
        <v>147</v>
      </c>
      <c r="F55" s="49">
        <v>0.95317560000000034</v>
      </c>
      <c r="G55" s="49">
        <v>0.95317560000000034</v>
      </c>
      <c r="H55" s="49">
        <v>0.95317560000000046</v>
      </c>
      <c r="I55" s="49">
        <v>0.95317560000000034</v>
      </c>
      <c r="J55" s="49">
        <v>0.62530730070266127</v>
      </c>
    </row>
    <row r="56" spans="2:14">
      <c r="B56" s="49" t="s">
        <v>85</v>
      </c>
      <c r="C56" s="49" t="s">
        <v>82</v>
      </c>
      <c r="D56" s="49" t="s">
        <v>146</v>
      </c>
      <c r="H56" s="49">
        <v>0.79186895999999996</v>
      </c>
      <c r="I56" s="49">
        <v>0.79186896000000007</v>
      </c>
      <c r="J56" s="49">
        <v>0.79186895999999996</v>
      </c>
      <c r="K56" s="49">
        <v>0.79186896000000007</v>
      </c>
    </row>
    <row r="57" spans="2:14">
      <c r="B57" s="49" t="s">
        <v>85</v>
      </c>
      <c r="C57" s="49" t="s">
        <v>82</v>
      </c>
      <c r="D57" s="49" t="s">
        <v>145</v>
      </c>
      <c r="E57" s="49">
        <v>0.82119744000000017</v>
      </c>
      <c r="F57" s="49">
        <v>0.82119744000000017</v>
      </c>
      <c r="G57" s="49">
        <v>0.82119744000000028</v>
      </c>
      <c r="H57" s="49">
        <v>0.82119744000000006</v>
      </c>
      <c r="I57" s="49">
        <v>0.82119744000000006</v>
      </c>
      <c r="J57" s="49">
        <v>0.82119744000000006</v>
      </c>
      <c r="K57" s="49">
        <v>0.41059872000000014</v>
      </c>
    </row>
    <row r="58" spans="2:14">
      <c r="B58" s="49" t="s">
        <v>85</v>
      </c>
      <c r="C58" s="49" t="s">
        <v>82</v>
      </c>
      <c r="D58" s="49" t="s">
        <v>144</v>
      </c>
      <c r="F58" s="49">
        <v>2.7530928000000003E-2</v>
      </c>
      <c r="G58" s="49">
        <v>2.7530928000000003E-2</v>
      </c>
      <c r="H58" s="49">
        <v>2.7530928000000003E-2</v>
      </c>
    </row>
    <row r="59" spans="2:14">
      <c r="B59" s="49" t="s">
        <v>85</v>
      </c>
      <c r="C59" s="49" t="s">
        <v>82</v>
      </c>
      <c r="D59" s="49" t="s">
        <v>143</v>
      </c>
      <c r="E59" s="49">
        <v>0.29328479999999996</v>
      </c>
      <c r="F59" s="49">
        <v>0.29328479999999996</v>
      </c>
      <c r="G59" s="49">
        <v>0.29328480000000001</v>
      </c>
      <c r="H59" s="49">
        <v>0.29328479999999996</v>
      </c>
      <c r="I59" s="49">
        <v>0.29328479999999996</v>
      </c>
      <c r="J59" s="49">
        <v>0.29328480000000001</v>
      </c>
      <c r="K59" s="49">
        <v>0.14664239999999995</v>
      </c>
    </row>
    <row r="60" spans="2:14">
      <c r="B60" s="49" t="s">
        <v>85</v>
      </c>
      <c r="C60" s="49" t="s">
        <v>82</v>
      </c>
      <c r="D60" s="49" t="s">
        <v>142</v>
      </c>
      <c r="H60" s="49">
        <v>0.67629692830111143</v>
      </c>
      <c r="I60" s="49">
        <v>0.67622679713975775</v>
      </c>
      <c r="J60" s="49">
        <v>0.6764534775959431</v>
      </c>
      <c r="K60" s="49">
        <v>0.67359010248073303</v>
      </c>
      <c r="L60" s="49">
        <v>0.43961615599219989</v>
      </c>
      <c r="M60" s="49">
        <v>0.63081555775748255</v>
      </c>
      <c r="N60" s="49">
        <v>0.63026167382791642</v>
      </c>
    </row>
    <row r="61" spans="2:14">
      <c r="B61" s="49" t="s">
        <v>85</v>
      </c>
      <c r="C61" s="49" t="s">
        <v>82</v>
      </c>
      <c r="D61" s="49" t="s">
        <v>141</v>
      </c>
      <c r="H61" s="49">
        <v>0.56602707760908388</v>
      </c>
      <c r="I61" s="49">
        <v>0.56708079114807153</v>
      </c>
      <c r="J61" s="49">
        <v>0.56713398103005541</v>
      </c>
      <c r="K61" s="49">
        <v>0.56713398103005541</v>
      </c>
      <c r="L61" s="49">
        <v>0.55828909035810748</v>
      </c>
      <c r="M61" s="49">
        <v>0.53170247967643736</v>
      </c>
      <c r="N61" s="49">
        <v>0.53166780301733307</v>
      </c>
    </row>
    <row r="62" spans="2:14">
      <c r="B62" s="49" t="s">
        <v>85</v>
      </c>
      <c r="C62" s="49" t="s">
        <v>82</v>
      </c>
      <c r="D62" s="49" t="s">
        <v>140</v>
      </c>
      <c r="H62" s="49">
        <v>2.3397012536533861</v>
      </c>
      <c r="I62" s="49">
        <v>2.3443002548519574</v>
      </c>
      <c r="J62" s="49">
        <v>2.34430025485196</v>
      </c>
      <c r="K62" s="49">
        <v>2.344300254851964</v>
      </c>
      <c r="L62" s="49">
        <v>2.3443002548519609</v>
      </c>
      <c r="M62" s="49">
        <v>2.3443002548519583</v>
      </c>
      <c r="N62" s="49">
        <v>2.3443002548519636</v>
      </c>
    </row>
    <row r="63" spans="2:14">
      <c r="B63" s="49" t="s">
        <v>85</v>
      </c>
      <c r="C63" s="49" t="s">
        <v>82</v>
      </c>
      <c r="D63" s="49" t="s">
        <v>139</v>
      </c>
      <c r="H63" s="49">
        <v>1.251536102321672</v>
      </c>
      <c r="I63" s="49">
        <v>1.2515361023216711</v>
      </c>
      <c r="J63" s="49">
        <v>16.102931720146259</v>
      </c>
      <c r="K63" s="49">
        <v>21.062493575144227</v>
      </c>
      <c r="L63" s="49">
        <v>22.972882147511545</v>
      </c>
      <c r="M63" s="49">
        <v>24.767631205348234</v>
      </c>
      <c r="N63" s="49">
        <v>25.7543776641532</v>
      </c>
    </row>
    <row r="64" spans="2:14">
      <c r="B64" s="49" t="s">
        <v>85</v>
      </c>
      <c r="C64" s="49" t="s">
        <v>82</v>
      </c>
      <c r="D64" s="49" t="s">
        <v>138</v>
      </c>
      <c r="F64" s="49">
        <v>5.0082222291597801E-7</v>
      </c>
      <c r="G64" s="49">
        <v>5.2586333406177701E-6</v>
      </c>
      <c r="H64" s="49">
        <v>3.75616667186983E-6</v>
      </c>
    </row>
    <row r="65" spans="2:14">
      <c r="B65" s="49" t="s">
        <v>85</v>
      </c>
      <c r="C65" s="49" t="s">
        <v>82</v>
      </c>
      <c r="D65" s="49" t="s">
        <v>137</v>
      </c>
      <c r="I65" s="49">
        <v>0.57370092592592703</v>
      </c>
      <c r="J65" s="49">
        <v>0.61996712962963096</v>
      </c>
      <c r="K65" s="49">
        <v>0.66623333333333401</v>
      </c>
      <c r="L65" s="49">
        <v>0.66623333333333401</v>
      </c>
      <c r="M65" s="49">
        <v>0.66623333333333401</v>
      </c>
      <c r="N65" s="49">
        <v>0.66623333333333401</v>
      </c>
    </row>
    <row r="66" spans="2:14">
      <c r="B66" s="49" t="s">
        <v>85</v>
      </c>
      <c r="C66" s="49" t="s">
        <v>82</v>
      </c>
      <c r="D66" s="49" t="s">
        <v>136</v>
      </c>
      <c r="J66" s="49">
        <v>0.15938275862069001</v>
      </c>
      <c r="K66" s="49">
        <v>0.15938275862069001</v>
      </c>
      <c r="L66" s="49">
        <v>0.15938275862069001</v>
      </c>
      <c r="M66" s="49">
        <v>0.15938275862069001</v>
      </c>
      <c r="N66" s="49">
        <v>0.15938275862069001</v>
      </c>
    </row>
    <row r="67" spans="2:14">
      <c r="B67" s="49" t="s">
        <v>87</v>
      </c>
      <c r="C67" s="49" t="s">
        <v>83</v>
      </c>
      <c r="D67" s="49" t="s">
        <v>123</v>
      </c>
      <c r="F67" s="49">
        <v>1.1811235955056216E-2</v>
      </c>
      <c r="G67" s="49">
        <v>4.0449438202247497E-5</v>
      </c>
    </row>
    <row r="68" spans="2:14">
      <c r="B68" s="49" t="s">
        <v>87</v>
      </c>
      <c r="C68" s="49" t="s">
        <v>83</v>
      </c>
      <c r="D68" s="49" t="s">
        <v>135</v>
      </c>
      <c r="G68" s="49">
        <v>7.72074567192698E-6</v>
      </c>
    </row>
    <row r="69" spans="2:14">
      <c r="B69" s="49" t="s">
        <v>87</v>
      </c>
      <c r="C69" s="49" t="s">
        <v>83</v>
      </c>
      <c r="D69" s="49" t="s">
        <v>119</v>
      </c>
      <c r="H69" s="49">
        <v>2.4635923200000009</v>
      </c>
      <c r="I69" s="49">
        <v>2.0569248000000009</v>
      </c>
      <c r="J69" s="49">
        <v>2.4635923200000009</v>
      </c>
      <c r="K69" s="49">
        <v>0.73483200000000037</v>
      </c>
    </row>
    <row r="70" spans="2:14">
      <c r="B70" s="49" t="s">
        <v>87</v>
      </c>
      <c r="C70" s="49" t="s">
        <v>83</v>
      </c>
      <c r="D70" s="49" t="s">
        <v>118</v>
      </c>
      <c r="E70" s="49">
        <v>2.749914329521661</v>
      </c>
      <c r="F70" s="49">
        <v>2.8788914657115292</v>
      </c>
      <c r="G70" s="49">
        <v>1.5322538321613517</v>
      </c>
      <c r="H70" s="49">
        <v>4.3451466186313097E-4</v>
      </c>
      <c r="I70" s="49">
        <v>2.9754926679165201E-4</v>
      </c>
    </row>
    <row r="71" spans="2:14">
      <c r="B71" s="49" t="s">
        <v>87</v>
      </c>
      <c r="C71" s="49" t="s">
        <v>83</v>
      </c>
      <c r="D71" s="49" t="s">
        <v>117</v>
      </c>
      <c r="E71" s="49">
        <v>5.0181660000000177</v>
      </c>
      <c r="F71" s="49">
        <v>3.9152413524395739</v>
      </c>
      <c r="G71" s="49">
        <v>1.7571420000000075</v>
      </c>
      <c r="H71" s="49">
        <v>1.04037081768344E-4</v>
      </c>
    </row>
    <row r="72" spans="2:14">
      <c r="B72" s="49" t="s">
        <v>87</v>
      </c>
      <c r="C72" s="49" t="s">
        <v>83</v>
      </c>
      <c r="D72" s="49" t="s">
        <v>116</v>
      </c>
      <c r="G72" s="49">
        <v>0.81825120000000018</v>
      </c>
      <c r="H72" s="49">
        <v>2.8080000000000102E-4</v>
      </c>
      <c r="I72" s="49">
        <v>2.8080000000000102E-4</v>
      </c>
    </row>
    <row r="73" spans="2:14">
      <c r="B73" s="49" t="s">
        <v>87</v>
      </c>
      <c r="C73" s="49" t="s">
        <v>83</v>
      </c>
      <c r="D73" s="49" t="s">
        <v>115</v>
      </c>
      <c r="H73" s="49">
        <v>2.0159999999999999E-4</v>
      </c>
      <c r="I73" s="49">
        <v>9.3340799999999904E-2</v>
      </c>
    </row>
    <row r="74" spans="2:14">
      <c r="B74" s="49" t="s">
        <v>87</v>
      </c>
      <c r="C74" s="49" t="s">
        <v>83</v>
      </c>
      <c r="D74" s="49" t="s">
        <v>134</v>
      </c>
      <c r="E74" s="49">
        <v>0.84548016000000037</v>
      </c>
      <c r="F74" s="49">
        <v>0.84548016000000059</v>
      </c>
      <c r="G74" s="49">
        <v>0.84548016000000048</v>
      </c>
      <c r="H74" s="49">
        <v>0.84548016000000059</v>
      </c>
      <c r="I74" s="49">
        <v>0.56503224000000041</v>
      </c>
    </row>
    <row r="75" spans="2:14">
      <c r="B75" s="49" t="s">
        <v>87</v>
      </c>
      <c r="C75" s="49" t="s">
        <v>83</v>
      </c>
      <c r="D75" s="49" t="s">
        <v>133</v>
      </c>
      <c r="E75" s="49">
        <v>0.82413028800000043</v>
      </c>
      <c r="F75" s="49">
        <v>0.49447817280000017</v>
      </c>
    </row>
    <row r="76" spans="2:14">
      <c r="B76" s="49" t="s">
        <v>87</v>
      </c>
      <c r="C76" s="49" t="s">
        <v>83</v>
      </c>
      <c r="D76" s="49" t="s">
        <v>132</v>
      </c>
      <c r="G76" s="49">
        <v>0.82413028800000054</v>
      </c>
      <c r="H76" s="49">
        <v>0.82413028800000043</v>
      </c>
      <c r="I76" s="49">
        <v>8.5026361506698511E-2</v>
      </c>
      <c r="J76" s="49">
        <v>0.82413028800000043</v>
      </c>
      <c r="K76" s="49">
        <v>3.9300836529226049E-3</v>
      </c>
    </row>
    <row r="77" spans="2:14">
      <c r="B77" s="49" t="s">
        <v>87</v>
      </c>
      <c r="C77" s="49" t="s">
        <v>83</v>
      </c>
      <c r="D77" s="49" t="s">
        <v>131</v>
      </c>
      <c r="G77" s="49">
        <v>1.9063512000000007</v>
      </c>
      <c r="H77" s="49">
        <v>1.9063512000000007</v>
      </c>
      <c r="I77" s="49">
        <v>0.95893200000000023</v>
      </c>
    </row>
    <row r="78" spans="2:14">
      <c r="B78" s="49" t="s">
        <v>87</v>
      </c>
      <c r="C78" s="49" t="s">
        <v>83</v>
      </c>
      <c r="D78" s="49" t="s">
        <v>111</v>
      </c>
      <c r="H78" s="49">
        <v>0.87985440000000015</v>
      </c>
      <c r="I78" s="49">
        <v>1.08E-4</v>
      </c>
    </row>
    <row r="79" spans="2:14">
      <c r="B79" s="49" t="s">
        <v>87</v>
      </c>
      <c r="C79" s="49" t="s">
        <v>83</v>
      </c>
      <c r="D79" s="49" t="s">
        <v>130</v>
      </c>
      <c r="F79" s="49">
        <v>6.5549828571428534E-2</v>
      </c>
      <c r="G79" s="49">
        <v>3.6349714285714256E-2</v>
      </c>
      <c r="H79" s="49">
        <v>1.4579999999999985E-2</v>
      </c>
      <c r="I79" s="49">
        <v>7.7142857142857394E-6</v>
      </c>
    </row>
    <row r="80" spans="2:14">
      <c r="B80" s="49" t="s">
        <v>87</v>
      </c>
      <c r="C80" s="49" t="s">
        <v>83</v>
      </c>
      <c r="D80" s="49" t="s">
        <v>109</v>
      </c>
      <c r="E80" s="49">
        <v>0.65989079999999989</v>
      </c>
      <c r="F80" s="49">
        <v>0.65989079999999989</v>
      </c>
      <c r="G80" s="49">
        <v>1.0286999999999999E-2</v>
      </c>
      <c r="H80" s="49">
        <v>2.3328000000000002E-2</v>
      </c>
    </row>
    <row r="81" spans="2:14">
      <c r="B81" s="49" t="s">
        <v>87</v>
      </c>
      <c r="C81" s="49" t="s">
        <v>83</v>
      </c>
      <c r="D81" s="49" t="s">
        <v>129</v>
      </c>
      <c r="H81" s="49">
        <v>2.3328000000000002E-2</v>
      </c>
    </row>
    <row r="82" spans="2:14">
      <c r="B82" s="49" t="s">
        <v>87</v>
      </c>
      <c r="C82" s="49" t="s">
        <v>83</v>
      </c>
      <c r="D82" s="49" t="s">
        <v>106</v>
      </c>
      <c r="H82" s="49">
        <v>0.71669017838330695</v>
      </c>
      <c r="I82" s="49">
        <v>1.08E-4</v>
      </c>
      <c r="J82" s="49">
        <v>0.87985439999999926</v>
      </c>
      <c r="K82" s="49">
        <v>0.87985439999999926</v>
      </c>
    </row>
    <row r="83" spans="2:14">
      <c r="B83" s="49" t="s">
        <v>87</v>
      </c>
      <c r="C83" s="49" t="s">
        <v>83</v>
      </c>
      <c r="D83" s="49" t="s">
        <v>104</v>
      </c>
      <c r="E83" s="49">
        <v>1.1591365094210351</v>
      </c>
      <c r="F83" s="49">
        <v>1.8623584800000015</v>
      </c>
      <c r="G83" s="49">
        <v>0.74546460000000059</v>
      </c>
      <c r="H83" s="49">
        <v>0.52136843014642098</v>
      </c>
    </row>
    <row r="84" spans="2:14">
      <c r="B84" s="49" t="s">
        <v>87</v>
      </c>
      <c r="C84" s="49" t="s">
        <v>83</v>
      </c>
      <c r="D84" s="49" t="s">
        <v>103</v>
      </c>
      <c r="H84" s="49">
        <v>0.26982201600000005</v>
      </c>
      <c r="I84" s="49">
        <v>0.26982201600000005</v>
      </c>
      <c r="J84" s="49">
        <v>0.26982201600000005</v>
      </c>
      <c r="K84" s="49">
        <v>0.26982201600000005</v>
      </c>
    </row>
    <row r="85" spans="2:14">
      <c r="B85" s="49" t="s">
        <v>87</v>
      </c>
      <c r="C85" s="49" t="s">
        <v>83</v>
      </c>
      <c r="D85" s="49" t="s">
        <v>102</v>
      </c>
      <c r="I85" s="49">
        <v>17.976797469776976</v>
      </c>
      <c r="J85" s="49">
        <v>18.600362892435989</v>
      </c>
      <c r="K85" s="49">
        <v>23.643956955213628</v>
      </c>
      <c r="L85" s="49">
        <v>27.517166744622319</v>
      </c>
      <c r="M85" s="49">
        <v>29.410729288372966</v>
      </c>
      <c r="N85" s="49">
        <v>30.810895810253118</v>
      </c>
    </row>
    <row r="86" spans="2:14">
      <c r="B86" s="49" t="s">
        <v>87</v>
      </c>
      <c r="C86" s="49" t="s">
        <v>83</v>
      </c>
      <c r="D86" s="49" t="s">
        <v>101</v>
      </c>
      <c r="G86" s="49">
        <v>0.47804500000000011</v>
      </c>
      <c r="H86" s="49">
        <v>0.74093500000000034</v>
      </c>
      <c r="I86" s="49">
        <v>3.203884542597438</v>
      </c>
      <c r="J86" s="49">
        <v>3.203884542597438</v>
      </c>
      <c r="K86" s="49">
        <v>3.5441837902645212</v>
      </c>
      <c r="L86" s="49">
        <v>3.8076079281144031</v>
      </c>
      <c r="M86" s="49">
        <v>3.8076079281144017</v>
      </c>
      <c r="N86" s="49">
        <v>3.8076079281144031</v>
      </c>
    </row>
    <row r="87" spans="2:14">
      <c r="B87" s="49" t="s">
        <v>87</v>
      </c>
      <c r="C87" s="49" t="s">
        <v>83</v>
      </c>
      <c r="D87" s="49" t="s">
        <v>128</v>
      </c>
      <c r="E87" s="49">
        <v>7.5600000000000007E-3</v>
      </c>
      <c r="F87" s="49">
        <v>7.560000000000006E-3</v>
      </c>
      <c r="G87" s="49">
        <v>7.5600000000000051E-3</v>
      </c>
      <c r="H87" s="49">
        <v>7.5600000000000051E-3</v>
      </c>
      <c r="I87" s="49">
        <v>7.5600000000000051E-3</v>
      </c>
      <c r="J87" s="49">
        <v>7.5600000000000051E-3</v>
      </c>
      <c r="K87" s="49">
        <v>3.7800000000000034E-3</v>
      </c>
    </row>
    <row r="88" spans="2:14">
      <c r="B88" s="49" t="s">
        <v>87</v>
      </c>
      <c r="C88" s="49" t="s">
        <v>83</v>
      </c>
      <c r="D88" s="49" t="s">
        <v>99</v>
      </c>
      <c r="G88" s="49">
        <v>0.42284100000000008</v>
      </c>
      <c r="H88" s="49">
        <v>0.42284100000000008</v>
      </c>
      <c r="I88" s="49">
        <v>0.42284100000000013</v>
      </c>
      <c r="J88" s="49">
        <v>0.42284100000000008</v>
      </c>
      <c r="K88" s="49">
        <v>0.1014039915916993</v>
      </c>
    </row>
    <row r="89" spans="2:14">
      <c r="B89" s="49" t="s">
        <v>87</v>
      </c>
      <c r="C89" s="49" t="s">
        <v>83</v>
      </c>
      <c r="D89" s="49" t="s">
        <v>98</v>
      </c>
      <c r="H89" s="49">
        <v>0.15244577628043396</v>
      </c>
      <c r="I89" s="49">
        <v>0.15244577628043396</v>
      </c>
      <c r="J89" s="49">
        <v>0.15244577628043396</v>
      </c>
      <c r="K89" s="49">
        <v>0.15244577628043396</v>
      </c>
    </row>
    <row r="90" spans="2:14">
      <c r="B90" s="49" t="s">
        <v>87</v>
      </c>
      <c r="C90" s="49" t="s">
        <v>83</v>
      </c>
      <c r="D90" s="49" t="s">
        <v>127</v>
      </c>
      <c r="E90" s="49">
        <v>1.9346561563844691E-2</v>
      </c>
    </row>
    <row r="91" spans="2:14">
      <c r="B91" s="49" t="s">
        <v>87</v>
      </c>
      <c r="C91" s="49" t="s">
        <v>83</v>
      </c>
      <c r="D91" s="49" t="s">
        <v>96</v>
      </c>
      <c r="H91" s="49">
        <v>1.1624169600000009</v>
      </c>
    </row>
    <row r="92" spans="2:14">
      <c r="B92" s="49" t="s">
        <v>87</v>
      </c>
      <c r="C92" s="49" t="s">
        <v>83</v>
      </c>
      <c r="D92" s="49" t="s">
        <v>126</v>
      </c>
      <c r="G92" s="49">
        <v>0.48117730939544229</v>
      </c>
    </row>
    <row r="93" spans="2:14">
      <c r="B93" s="49" t="s">
        <v>87</v>
      </c>
      <c r="C93" s="49" t="s">
        <v>83</v>
      </c>
      <c r="D93" s="49" t="s">
        <v>95</v>
      </c>
      <c r="E93" s="49">
        <v>7.0815600000000006E-3</v>
      </c>
      <c r="H93" s="49">
        <v>0.72498110399999993</v>
      </c>
    </row>
    <row r="94" spans="2:14">
      <c r="B94" s="49" t="s">
        <v>87</v>
      </c>
      <c r="C94" s="49" t="s">
        <v>83</v>
      </c>
      <c r="D94" s="49" t="s">
        <v>94</v>
      </c>
      <c r="E94" s="49">
        <v>9.5772990508937017</v>
      </c>
      <c r="F94" s="49">
        <v>8.701957262419322</v>
      </c>
      <c r="G94" s="49">
        <v>10.198679328000001</v>
      </c>
      <c r="H94" s="49">
        <v>10.198679328000001</v>
      </c>
    </row>
    <row r="95" spans="2:14">
      <c r="B95" s="49" t="s">
        <v>87</v>
      </c>
      <c r="C95" s="49" t="s">
        <v>83</v>
      </c>
      <c r="D95" s="49" t="s">
        <v>93</v>
      </c>
      <c r="G95" s="49">
        <v>0.25668108799494882</v>
      </c>
      <c r="H95" s="49">
        <v>0.25668108799494888</v>
      </c>
    </row>
    <row r="96" spans="2:14">
      <c r="B96" s="49" t="s">
        <v>87</v>
      </c>
      <c r="C96" s="49" t="s">
        <v>83</v>
      </c>
      <c r="D96" s="49" t="s">
        <v>92</v>
      </c>
      <c r="H96" s="49">
        <v>1.4503735680075778</v>
      </c>
    </row>
    <row r="97" spans="2:14">
      <c r="B97" s="49" t="s">
        <v>87</v>
      </c>
      <c r="C97" s="49" t="s">
        <v>83</v>
      </c>
      <c r="D97" s="49" t="s">
        <v>91</v>
      </c>
      <c r="E97" s="49">
        <v>7.6356000000000002E-3</v>
      </c>
      <c r="F97" s="49">
        <v>0.64238831999999979</v>
      </c>
      <c r="J97" s="49">
        <v>0.64238831999999979</v>
      </c>
    </row>
    <row r="98" spans="2:14">
      <c r="B98" s="49" t="s">
        <v>87</v>
      </c>
      <c r="C98" s="49" t="s">
        <v>83</v>
      </c>
      <c r="D98" s="49" t="s">
        <v>125</v>
      </c>
      <c r="E98" s="49">
        <v>0.55137542399999984</v>
      </c>
      <c r="F98" s="49">
        <v>0.55137542399999995</v>
      </c>
      <c r="G98" s="49">
        <v>0.55137542399999995</v>
      </c>
      <c r="H98" s="49">
        <v>0.55137542400000006</v>
      </c>
      <c r="I98" s="49">
        <v>0.55137542399999995</v>
      </c>
      <c r="J98" s="49">
        <v>0.55137542400000006</v>
      </c>
      <c r="K98" s="49">
        <v>0.27568771200000008</v>
      </c>
    </row>
    <row r="99" spans="2:14">
      <c r="B99" s="49" t="s">
        <v>87</v>
      </c>
      <c r="C99" s="49" t="s">
        <v>83</v>
      </c>
      <c r="D99" s="49" t="s">
        <v>90</v>
      </c>
      <c r="H99" s="49">
        <v>0.14323052829213123</v>
      </c>
      <c r="I99" s="49">
        <v>0.14323052829213123</v>
      </c>
      <c r="J99" s="49">
        <v>0.1432446860719663</v>
      </c>
      <c r="K99" s="49">
        <v>0.14266809816105983</v>
      </c>
      <c r="L99" s="49">
        <v>0.14034059068069657</v>
      </c>
      <c r="M99" s="49">
        <v>0.1340579057032347</v>
      </c>
      <c r="N99" s="49">
        <v>0.13388279947285617</v>
      </c>
    </row>
    <row r="100" spans="2:14">
      <c r="B100" s="49" t="s">
        <v>87</v>
      </c>
      <c r="C100" s="49" t="s">
        <v>83</v>
      </c>
      <c r="D100" s="49" t="s">
        <v>89</v>
      </c>
      <c r="H100" s="49">
        <v>3.6115300646651749E-2</v>
      </c>
      <c r="I100" s="49">
        <v>4.1797098809528546E-2</v>
      </c>
      <c r="J100" s="49">
        <v>4.1800964086259593E-2</v>
      </c>
      <c r="K100" s="49">
        <v>4.1692116429596242E-2</v>
      </c>
      <c r="L100" s="49">
        <v>4.1457865474352817E-2</v>
      </c>
      <c r="M100" s="49">
        <v>3.9359262889216845E-2</v>
      </c>
      <c r="N100" s="49">
        <v>3.916874441693427E-2</v>
      </c>
    </row>
    <row r="101" spans="2:14">
      <c r="B101" s="49" t="s">
        <v>87</v>
      </c>
      <c r="C101" s="49" t="s">
        <v>83</v>
      </c>
      <c r="D101" s="49" t="s">
        <v>88</v>
      </c>
      <c r="H101" s="49">
        <v>0.71137050281486003</v>
      </c>
      <c r="I101" s="49">
        <v>0.71137050281485992</v>
      </c>
      <c r="J101" s="49">
        <v>0.71137050281485981</v>
      </c>
      <c r="K101" s="49">
        <v>0.71137050281486047</v>
      </c>
      <c r="L101" s="49">
        <v>0.71137050281486003</v>
      </c>
      <c r="M101" s="49">
        <v>0.71137050281486069</v>
      </c>
      <c r="N101" s="49">
        <v>0.71137050281486081</v>
      </c>
    </row>
    <row r="102" spans="2:14">
      <c r="B102" s="49" t="s">
        <v>87</v>
      </c>
      <c r="C102" s="49" t="s">
        <v>82</v>
      </c>
      <c r="D102" s="49" t="s">
        <v>124</v>
      </c>
      <c r="J102" s="49">
        <v>1.1104877640327228E-2</v>
      </c>
    </row>
    <row r="103" spans="2:14">
      <c r="B103" s="49" t="s">
        <v>87</v>
      </c>
      <c r="C103" s="49" t="s">
        <v>82</v>
      </c>
      <c r="D103" s="49" t="s">
        <v>123</v>
      </c>
      <c r="F103" s="49">
        <v>3.6965415267232404E-2</v>
      </c>
      <c r="G103" s="49">
        <v>1.26593887901481E-4</v>
      </c>
    </row>
    <row r="104" spans="2:14">
      <c r="B104" s="49" t="s">
        <v>87</v>
      </c>
      <c r="C104" s="49" t="s">
        <v>82</v>
      </c>
      <c r="D104" s="49" t="s">
        <v>122</v>
      </c>
      <c r="G104" s="49">
        <v>0.60011280000000056</v>
      </c>
    </row>
    <row r="105" spans="2:14">
      <c r="B105" s="49" t="s">
        <v>87</v>
      </c>
      <c r="C105" s="49" t="s">
        <v>82</v>
      </c>
      <c r="D105" s="49" t="s">
        <v>121</v>
      </c>
      <c r="G105" s="49">
        <v>0.60011280000000056</v>
      </c>
      <c r="H105" s="49">
        <v>1.9202400000000001E-2</v>
      </c>
    </row>
    <row r="106" spans="2:14">
      <c r="B106" s="49" t="s">
        <v>87</v>
      </c>
      <c r="C106" s="49" t="s">
        <v>82</v>
      </c>
      <c r="D106" s="49" t="s">
        <v>120</v>
      </c>
      <c r="E106" s="49">
        <v>2.4635923200000009</v>
      </c>
      <c r="F106" s="49">
        <v>2.4635923200000005</v>
      </c>
      <c r="G106" s="49">
        <v>2.3131695287166929</v>
      </c>
    </row>
    <row r="107" spans="2:14">
      <c r="B107" s="49" t="s">
        <v>87</v>
      </c>
      <c r="C107" s="49" t="s">
        <v>82</v>
      </c>
      <c r="D107" s="49" t="s">
        <v>119</v>
      </c>
      <c r="H107" s="49">
        <v>1.0759392000000008</v>
      </c>
      <c r="I107" s="49">
        <v>2.218406400000001</v>
      </c>
      <c r="J107" s="49">
        <v>2.4635923200000014</v>
      </c>
      <c r="K107" s="49">
        <v>0.74988778944435963</v>
      </c>
    </row>
    <row r="108" spans="2:14">
      <c r="B108" s="49" t="s">
        <v>87</v>
      </c>
      <c r="C108" s="49" t="s">
        <v>82</v>
      </c>
      <c r="D108" s="49" t="s">
        <v>118</v>
      </c>
      <c r="E108" s="49">
        <v>13.142347007818092</v>
      </c>
      <c r="F108" s="49">
        <v>10.296803379516561</v>
      </c>
      <c r="G108" s="49">
        <v>0.90731960781922794</v>
      </c>
      <c r="I108" s="49">
        <v>0.51539517387208245</v>
      </c>
    </row>
    <row r="109" spans="2:14">
      <c r="B109" s="49" t="s">
        <v>87</v>
      </c>
      <c r="C109" s="49" t="s">
        <v>82</v>
      </c>
      <c r="D109" s="49" t="s">
        <v>117</v>
      </c>
      <c r="E109" s="49">
        <v>6.3830350150469304</v>
      </c>
      <c r="F109" s="49">
        <v>4.9568149897143181</v>
      </c>
      <c r="G109" s="49">
        <v>2.4781458006185551</v>
      </c>
      <c r="I109" s="49">
        <v>0.1634899325656472</v>
      </c>
    </row>
    <row r="110" spans="2:14">
      <c r="B110" s="49" t="s">
        <v>87</v>
      </c>
      <c r="C110" s="49" t="s">
        <v>82</v>
      </c>
      <c r="D110" s="49" t="s">
        <v>116</v>
      </c>
      <c r="G110" s="49">
        <v>2.9003352212389428</v>
      </c>
      <c r="H110" s="49">
        <v>0.20726871960604168</v>
      </c>
      <c r="I110" s="49">
        <v>2.1708810477876153</v>
      </c>
    </row>
    <row r="111" spans="2:14">
      <c r="B111" s="49" t="s">
        <v>87</v>
      </c>
      <c r="C111" s="49" t="s">
        <v>82</v>
      </c>
      <c r="D111" s="49" t="s">
        <v>115</v>
      </c>
      <c r="I111" s="49">
        <v>0.35681800808893915</v>
      </c>
    </row>
    <row r="112" spans="2:14">
      <c r="B112" s="49" t="s">
        <v>87</v>
      </c>
      <c r="C112" s="49" t="s">
        <v>82</v>
      </c>
      <c r="D112" s="49" t="s">
        <v>114</v>
      </c>
      <c r="E112" s="49">
        <v>1.2315432785491107</v>
      </c>
      <c r="F112" s="49">
        <v>1.7597088000000003</v>
      </c>
      <c r="G112" s="49">
        <v>1.7597087999999999</v>
      </c>
    </row>
    <row r="113" spans="2:14">
      <c r="B113" s="49" t="s">
        <v>87</v>
      </c>
      <c r="C113" s="49" t="s">
        <v>82</v>
      </c>
      <c r="D113" s="49" t="s">
        <v>113</v>
      </c>
      <c r="G113" s="49">
        <v>1.7597087999999999</v>
      </c>
      <c r="H113" s="49">
        <v>1.7597087999999999</v>
      </c>
      <c r="I113" s="49">
        <v>1.7597088000000003</v>
      </c>
      <c r="J113" s="49">
        <v>1.7597088000000003</v>
      </c>
      <c r="K113" s="49">
        <v>0.422006135542767</v>
      </c>
    </row>
    <row r="114" spans="2:14">
      <c r="B114" s="49" t="s">
        <v>87</v>
      </c>
      <c r="C114" s="49" t="s">
        <v>82</v>
      </c>
      <c r="D114" s="49" t="s">
        <v>112</v>
      </c>
      <c r="E114" s="49">
        <v>2.6193471025359973</v>
      </c>
      <c r="F114" s="49">
        <v>3.2847897600000011</v>
      </c>
      <c r="G114" s="49">
        <v>3.2847897600000016</v>
      </c>
      <c r="H114" s="49">
        <v>0.8572032000000005</v>
      </c>
      <c r="I114" s="49">
        <v>0.18668160000000039</v>
      </c>
    </row>
    <row r="115" spans="2:14">
      <c r="B115" s="49" t="s">
        <v>87</v>
      </c>
      <c r="C115" s="49" t="s">
        <v>82</v>
      </c>
      <c r="D115" s="49" t="s">
        <v>111</v>
      </c>
      <c r="H115" s="49">
        <v>0.87985440000000004</v>
      </c>
      <c r="I115" s="49">
        <v>3.596400000000001E-2</v>
      </c>
    </row>
    <row r="116" spans="2:14">
      <c r="B116" s="49" t="s">
        <v>87</v>
      </c>
      <c r="C116" s="49" t="s">
        <v>82</v>
      </c>
      <c r="D116" s="49" t="s">
        <v>110</v>
      </c>
      <c r="F116" s="49">
        <v>2.0778183216401787</v>
      </c>
      <c r="G116" s="49">
        <v>6.3000000000000295E-4</v>
      </c>
    </row>
    <row r="117" spans="2:14">
      <c r="B117" s="49" t="s">
        <v>87</v>
      </c>
      <c r="C117" s="49" t="s">
        <v>82</v>
      </c>
      <c r="D117" s="49" t="s">
        <v>109</v>
      </c>
      <c r="E117" s="49">
        <v>0.69978383999999949</v>
      </c>
      <c r="F117" s="49">
        <v>0.69978383999999927</v>
      </c>
      <c r="G117" s="49">
        <v>0.31303115999999975</v>
      </c>
      <c r="H117" s="49">
        <v>5.1696359999999997E-2</v>
      </c>
    </row>
    <row r="118" spans="2:14">
      <c r="B118" s="49" t="s">
        <v>87</v>
      </c>
      <c r="C118" s="49" t="s">
        <v>82</v>
      </c>
      <c r="D118" s="49" t="s">
        <v>108</v>
      </c>
      <c r="E118" s="49">
        <v>1.9698182401045166</v>
      </c>
      <c r="F118" s="49">
        <v>2.352144095999988</v>
      </c>
      <c r="G118" s="49">
        <v>2.352144095999988</v>
      </c>
      <c r="H118" s="49">
        <v>1.9957833526966082</v>
      </c>
      <c r="I118" s="49">
        <v>0.1918947081953884</v>
      </c>
      <c r="J118" s="49">
        <v>0.1918947081953884</v>
      </c>
      <c r="K118" s="49">
        <v>9.5947354097694171E-2</v>
      </c>
    </row>
    <row r="119" spans="2:14">
      <c r="B119" s="49" t="s">
        <v>87</v>
      </c>
      <c r="C119" s="49" t="s">
        <v>82</v>
      </c>
      <c r="D119" s="49" t="s">
        <v>107</v>
      </c>
      <c r="G119" s="49">
        <v>0.41646441600000006</v>
      </c>
      <c r="H119" s="49">
        <v>0.41646441600000006</v>
      </c>
      <c r="I119" s="49">
        <v>0.41646441600000006</v>
      </c>
      <c r="J119" s="49">
        <v>0.41646441600000006</v>
      </c>
      <c r="K119" s="49">
        <v>9.9874785411788208E-2</v>
      </c>
    </row>
    <row r="120" spans="2:14">
      <c r="B120" s="49" t="s">
        <v>87</v>
      </c>
      <c r="C120" s="49" t="s">
        <v>82</v>
      </c>
      <c r="D120" s="49" t="s">
        <v>106</v>
      </c>
      <c r="H120" s="49">
        <v>3.1536000000000002E-2</v>
      </c>
      <c r="I120" s="49">
        <v>8.2020624195741198E-3</v>
      </c>
      <c r="J120" s="49">
        <v>0.87985439999999915</v>
      </c>
      <c r="K120" s="49">
        <v>0.87985439999999915</v>
      </c>
    </row>
    <row r="121" spans="2:14">
      <c r="B121" s="49" t="s">
        <v>87</v>
      </c>
      <c r="C121" s="49" t="s">
        <v>82</v>
      </c>
      <c r="D121" s="49" t="s">
        <v>105</v>
      </c>
      <c r="E121" s="49">
        <v>2.633364000000004E-2</v>
      </c>
      <c r="F121" s="49">
        <v>0.24503472000000051</v>
      </c>
      <c r="G121" s="49">
        <v>0.1868529600000004</v>
      </c>
      <c r="H121" s="49">
        <v>0.14217768000000039</v>
      </c>
      <c r="I121" s="49">
        <v>0.13226760000000037</v>
      </c>
    </row>
    <row r="122" spans="2:14">
      <c r="B122" s="49" t="s">
        <v>87</v>
      </c>
      <c r="C122" s="49" t="s">
        <v>82</v>
      </c>
      <c r="D122" s="49" t="s">
        <v>104</v>
      </c>
      <c r="E122" s="49">
        <v>2.7687533353284791E-3</v>
      </c>
      <c r="F122" s="49">
        <v>0.269822016</v>
      </c>
      <c r="G122" s="49">
        <v>0.19706399999999999</v>
      </c>
    </row>
    <row r="123" spans="2:14">
      <c r="B123" s="49" t="s">
        <v>87</v>
      </c>
      <c r="C123" s="49" t="s">
        <v>82</v>
      </c>
      <c r="D123" s="49" t="s">
        <v>103</v>
      </c>
      <c r="H123" s="49">
        <v>0.17835119999999999</v>
      </c>
      <c r="I123" s="49">
        <v>0.269822016</v>
      </c>
      <c r="J123" s="49">
        <v>0.269822016</v>
      </c>
      <c r="K123" s="49">
        <v>0.269822016</v>
      </c>
    </row>
    <row r="124" spans="2:14">
      <c r="B124" s="49" t="s">
        <v>87</v>
      </c>
      <c r="C124" s="49" t="s">
        <v>82</v>
      </c>
      <c r="D124" s="49" t="s">
        <v>102</v>
      </c>
      <c r="I124" s="49">
        <v>15.646106148298642</v>
      </c>
      <c r="J124" s="49">
        <v>19.465780927025097</v>
      </c>
      <c r="K124" s="49">
        <v>24.983338035625806</v>
      </c>
      <c r="L124" s="49">
        <v>29.843415240442351</v>
      </c>
      <c r="M124" s="49">
        <v>31.712191562227979</v>
      </c>
      <c r="N124" s="49">
        <v>33.925682306054071</v>
      </c>
    </row>
    <row r="125" spans="2:14">
      <c r="B125" s="49" t="s">
        <v>87</v>
      </c>
      <c r="C125" s="49" t="s">
        <v>82</v>
      </c>
      <c r="D125" s="49" t="s">
        <v>101</v>
      </c>
      <c r="G125" s="49">
        <v>0.47804500000000011</v>
      </c>
      <c r="H125" s="49">
        <v>0.74093500000000034</v>
      </c>
      <c r="I125" s="49">
        <v>13.432178766301094</v>
      </c>
      <c r="J125" s="49">
        <v>13.437860644489803</v>
      </c>
      <c r="K125" s="49">
        <v>15.170983513186851</v>
      </c>
      <c r="L125" s="49">
        <v>16.251046845732475</v>
      </c>
      <c r="M125" s="49">
        <v>16.251046845732475</v>
      </c>
      <c r="N125" s="49">
        <v>16.251046845732482</v>
      </c>
    </row>
    <row r="126" spans="2:14">
      <c r="B126" s="49" t="s">
        <v>87</v>
      </c>
      <c r="C126" s="49" t="s">
        <v>82</v>
      </c>
      <c r="D126" s="49" t="s">
        <v>100</v>
      </c>
      <c r="F126" s="49">
        <v>8.6400000000000036E-3</v>
      </c>
      <c r="G126" s="49">
        <v>8.6400000000000036E-3</v>
      </c>
      <c r="H126" s="49">
        <v>8.6400000000000036E-3</v>
      </c>
      <c r="I126" s="49">
        <v>8.6400000000000036E-3</v>
      </c>
      <c r="J126" s="49">
        <v>5.6680585173088721E-3</v>
      </c>
    </row>
    <row r="127" spans="2:14">
      <c r="B127" s="49" t="s">
        <v>87</v>
      </c>
      <c r="C127" s="49" t="s">
        <v>82</v>
      </c>
      <c r="D127" s="49" t="s">
        <v>99</v>
      </c>
      <c r="G127" s="49">
        <v>0.478045</v>
      </c>
      <c r="H127" s="49">
        <v>0.74093499999999946</v>
      </c>
      <c r="I127" s="49">
        <v>1.9230237231999998</v>
      </c>
      <c r="J127" s="49">
        <v>1.9230237232000003</v>
      </c>
      <c r="K127" s="49">
        <v>0.46117164952786327</v>
      </c>
    </row>
    <row r="128" spans="2:14">
      <c r="B128" s="49" t="s">
        <v>87</v>
      </c>
      <c r="C128" s="49" t="s">
        <v>82</v>
      </c>
      <c r="D128" s="49" t="s">
        <v>98</v>
      </c>
      <c r="H128" s="49">
        <v>0.53673224251465845</v>
      </c>
      <c r="I128" s="49">
        <v>0.53673224251465845</v>
      </c>
      <c r="J128" s="49">
        <v>0.53673224251465845</v>
      </c>
      <c r="K128" s="49">
        <v>0.53673224251465845</v>
      </c>
    </row>
    <row r="129" spans="2:14">
      <c r="B129" s="49" t="s">
        <v>87</v>
      </c>
      <c r="C129" s="49" t="s">
        <v>82</v>
      </c>
      <c r="D129" s="49" t="s">
        <v>97</v>
      </c>
      <c r="E129" s="49">
        <v>3.0589919999999996E-2</v>
      </c>
    </row>
    <row r="130" spans="2:14">
      <c r="B130" s="49" t="s">
        <v>87</v>
      </c>
      <c r="C130" s="49" t="s">
        <v>82</v>
      </c>
      <c r="D130" s="49" t="s">
        <v>96</v>
      </c>
      <c r="H130" s="49">
        <v>1.1624169600000012</v>
      </c>
    </row>
    <row r="131" spans="2:14">
      <c r="B131" s="49" t="s">
        <v>87</v>
      </c>
      <c r="C131" s="49" t="s">
        <v>82</v>
      </c>
      <c r="D131" s="49" t="s">
        <v>95</v>
      </c>
      <c r="G131" s="49">
        <v>0.55061855999999976</v>
      </c>
      <c r="H131" s="49">
        <v>0.52540581346510162</v>
      </c>
    </row>
    <row r="132" spans="2:14">
      <c r="B132" s="49" t="s">
        <v>87</v>
      </c>
      <c r="C132" s="49" t="s">
        <v>82</v>
      </c>
      <c r="D132" s="49" t="s">
        <v>94</v>
      </c>
      <c r="E132" s="49">
        <v>13.37991150065942</v>
      </c>
      <c r="F132" s="49">
        <v>11.179449227726783</v>
      </c>
      <c r="G132" s="49">
        <v>18.838042045122524</v>
      </c>
      <c r="H132" s="49">
        <v>28.438719234144401</v>
      </c>
    </row>
    <row r="133" spans="2:14">
      <c r="B133" s="49" t="s">
        <v>87</v>
      </c>
      <c r="C133" s="49" t="s">
        <v>82</v>
      </c>
      <c r="D133" s="49" t="s">
        <v>93</v>
      </c>
      <c r="G133" s="49">
        <v>0.96691571200505166</v>
      </c>
      <c r="H133" s="49">
        <v>0.96691571200505178</v>
      </c>
    </row>
    <row r="134" spans="2:14">
      <c r="B134" s="49" t="s">
        <v>87</v>
      </c>
      <c r="C134" s="49" t="s">
        <v>82</v>
      </c>
      <c r="D134" s="49" t="s">
        <v>92</v>
      </c>
      <c r="H134" s="49">
        <v>1.4503735680075778</v>
      </c>
    </row>
    <row r="135" spans="2:14">
      <c r="B135" s="49" t="s">
        <v>87</v>
      </c>
      <c r="C135" s="49" t="s">
        <v>82</v>
      </c>
      <c r="D135" s="49" t="s">
        <v>91</v>
      </c>
      <c r="E135" s="49">
        <v>1.7790655967999995</v>
      </c>
      <c r="F135" s="49">
        <v>1.7790655968</v>
      </c>
      <c r="G135" s="49">
        <v>1.7790655968000002</v>
      </c>
      <c r="H135" s="49">
        <v>1.7790655968</v>
      </c>
      <c r="I135" s="49">
        <v>1.7790655968</v>
      </c>
      <c r="J135" s="49">
        <v>1.7790655968000002</v>
      </c>
      <c r="K135" s="49">
        <v>0.88953279839999977</v>
      </c>
    </row>
    <row r="136" spans="2:14">
      <c r="B136" s="49" t="s">
        <v>87</v>
      </c>
      <c r="C136" s="49" t="s">
        <v>82</v>
      </c>
      <c r="D136" s="49" t="s">
        <v>90</v>
      </c>
      <c r="H136" s="49">
        <v>0.11470167174032482</v>
      </c>
      <c r="I136" s="49">
        <v>0.11468977731775432</v>
      </c>
      <c r="J136" s="49">
        <v>0.11470167174032482</v>
      </c>
      <c r="K136" s="49">
        <v>0.11423992941436045</v>
      </c>
      <c r="L136" s="49">
        <v>0.11252984788199108</v>
      </c>
      <c r="M136" s="49">
        <v>0.10734746112207136</v>
      </c>
      <c r="N136" s="49">
        <v>0.10718280058683824</v>
      </c>
    </row>
    <row r="137" spans="2:14">
      <c r="B137" s="49" t="s">
        <v>87</v>
      </c>
      <c r="C137" s="49" t="s">
        <v>82</v>
      </c>
      <c r="D137" s="49" t="s">
        <v>89</v>
      </c>
      <c r="H137" s="49">
        <v>0.15396811339309133</v>
      </c>
      <c r="I137" s="49">
        <v>0.17515888052374642</v>
      </c>
      <c r="J137" s="49">
        <v>0.17517521163366015</v>
      </c>
      <c r="K137" s="49">
        <v>0.17471330731049048</v>
      </c>
      <c r="L137" s="49">
        <v>0.17349759222893116</v>
      </c>
      <c r="M137" s="49">
        <v>0.16491811825298297</v>
      </c>
      <c r="N137" s="49">
        <v>0.16421734531279419</v>
      </c>
    </row>
    <row r="138" spans="2:14">
      <c r="B138" s="49" t="s">
        <v>87</v>
      </c>
      <c r="C138" s="49" t="s">
        <v>82</v>
      </c>
      <c r="D138" s="49" t="s">
        <v>88</v>
      </c>
      <c r="H138" s="49">
        <v>1.62910436279302</v>
      </c>
      <c r="I138" s="49">
        <v>1.691649119712004</v>
      </c>
      <c r="J138" s="49">
        <v>1.6916491197119981</v>
      </c>
      <c r="K138" s="49">
        <v>1.6916491197119956</v>
      </c>
      <c r="L138" s="49">
        <v>1.6916491197119987</v>
      </c>
      <c r="M138" s="49">
        <v>1.6916491197119989</v>
      </c>
      <c r="N138" s="49">
        <v>1.691649119712002</v>
      </c>
    </row>
    <row r="139" spans="2:14">
      <c r="B139" s="49" t="s">
        <v>87</v>
      </c>
      <c r="C139" s="49" t="s">
        <v>82</v>
      </c>
      <c r="D139" s="49" t="s">
        <v>86</v>
      </c>
      <c r="H139" s="49">
        <v>0.83784843670070142</v>
      </c>
      <c r="I139" s="49">
        <v>4.4308450620951811</v>
      </c>
      <c r="J139" s="49">
        <v>4.4299227119431146</v>
      </c>
      <c r="K139" s="49">
        <v>4.4196223461620736</v>
      </c>
      <c r="L139" s="49">
        <v>4.4055915856482448</v>
      </c>
      <c r="M139" s="49">
        <v>4.3255718107533889</v>
      </c>
      <c r="N139" s="49">
        <v>4.1927887874667773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5986-59CF-47E9-9F51-2B45FA6B92C7}">
  <sheetPr>
    <tabColor theme="9" tint="0.59999389629810485"/>
  </sheetPr>
  <dimension ref="B1:BM352"/>
  <sheetViews>
    <sheetView topLeftCell="A9" workbookViewId="0">
      <selection activeCell="G18" sqref="G18"/>
    </sheetView>
  </sheetViews>
  <sheetFormatPr defaultColWidth="9.109375" defaultRowHeight="13.2"/>
  <cols>
    <col min="1" max="2" width="9.109375" style="60"/>
    <col min="3" max="3" width="29.109375" style="60" customWidth="1"/>
    <col min="4" max="4" width="25.6640625" style="60" customWidth="1"/>
    <col min="5" max="9" width="9.109375" style="60" customWidth="1"/>
    <col min="10" max="159" width="9.33203125" style="60" customWidth="1"/>
    <col min="160" max="16384" width="9.109375" style="60"/>
  </cols>
  <sheetData>
    <row r="1" spans="2:65" ht="15" thickBot="1">
      <c r="Q1" s="67"/>
    </row>
    <row r="2" spans="2:65">
      <c r="C2" s="111" t="s">
        <v>307</v>
      </c>
      <c r="D2" s="110" t="s">
        <v>306</v>
      </c>
      <c r="E2" s="109"/>
      <c r="F2" s="109"/>
      <c r="G2" s="109"/>
      <c r="H2" s="109"/>
      <c r="I2" s="109"/>
      <c r="J2" s="109"/>
      <c r="K2" s="107" t="s">
        <v>305</v>
      </c>
      <c r="L2" s="107"/>
      <c r="M2" s="106"/>
      <c r="N2" s="109"/>
      <c r="O2" s="107" t="s">
        <v>304</v>
      </c>
      <c r="P2" s="107"/>
      <c r="Q2" s="106"/>
      <c r="R2" s="109"/>
      <c r="S2" s="107" t="s">
        <v>303</v>
      </c>
      <c r="T2" s="107"/>
      <c r="U2" s="106"/>
      <c r="V2" s="109"/>
      <c r="W2" s="107" t="s">
        <v>302</v>
      </c>
      <c r="X2" s="107"/>
      <c r="Y2" s="106"/>
      <c r="Z2" s="109"/>
      <c r="AA2" s="107" t="s">
        <v>301</v>
      </c>
      <c r="AB2" s="107"/>
      <c r="AC2" s="106"/>
      <c r="AD2" s="109"/>
      <c r="AE2" s="107" t="s">
        <v>300</v>
      </c>
      <c r="AF2" s="107"/>
      <c r="AG2" s="106"/>
      <c r="AH2" s="109"/>
      <c r="AI2" s="107" t="s">
        <v>299</v>
      </c>
      <c r="AJ2" s="107"/>
      <c r="AK2" s="106"/>
      <c r="AL2" s="109"/>
      <c r="AM2" s="107" t="s">
        <v>301</v>
      </c>
      <c r="AN2" s="107"/>
      <c r="AO2" s="106"/>
      <c r="AP2" s="109"/>
      <c r="AQ2" s="107" t="s">
        <v>300</v>
      </c>
      <c r="AR2" s="107"/>
      <c r="AS2" s="106"/>
      <c r="AT2" s="109"/>
      <c r="AU2" s="107" t="s">
        <v>299</v>
      </c>
      <c r="AV2" s="107"/>
      <c r="AW2" s="106"/>
      <c r="AX2" s="109"/>
      <c r="AY2" s="107" t="s">
        <v>298</v>
      </c>
      <c r="AZ2" s="107"/>
      <c r="BA2" s="106"/>
      <c r="BB2" s="109"/>
      <c r="BC2" s="107" t="s">
        <v>297</v>
      </c>
      <c r="BD2" s="107"/>
      <c r="BE2" s="106"/>
      <c r="BF2" s="109"/>
      <c r="BG2" s="107" t="s">
        <v>296</v>
      </c>
      <c r="BH2" s="107"/>
      <c r="BI2" s="106"/>
      <c r="BJ2" s="109"/>
      <c r="BK2" s="108" t="s">
        <v>295</v>
      </c>
      <c r="BL2" s="107"/>
      <c r="BM2" s="106"/>
    </row>
    <row r="3" spans="2:65" ht="13.8" thickBot="1">
      <c r="C3" s="105" t="s">
        <v>294</v>
      </c>
      <c r="D3" s="103" t="s">
        <v>293</v>
      </c>
      <c r="E3" s="104">
        <v>2010</v>
      </c>
      <c r="F3" s="104">
        <v>2011</v>
      </c>
      <c r="G3" s="104">
        <v>2012</v>
      </c>
      <c r="H3" s="104">
        <v>2013</v>
      </c>
      <c r="I3" s="104">
        <v>2014</v>
      </c>
      <c r="J3" s="104">
        <v>2015</v>
      </c>
      <c r="K3" s="104">
        <v>2016</v>
      </c>
      <c r="L3" s="104">
        <v>2017</v>
      </c>
      <c r="M3" s="104">
        <v>2018</v>
      </c>
      <c r="N3" s="104">
        <v>2015</v>
      </c>
      <c r="O3" s="103">
        <v>2020</v>
      </c>
      <c r="P3" s="103">
        <v>2030</v>
      </c>
      <c r="Q3" s="102">
        <v>2050</v>
      </c>
      <c r="R3" s="104">
        <v>2015</v>
      </c>
      <c r="S3" s="103">
        <v>2020</v>
      </c>
      <c r="T3" s="103">
        <v>2030</v>
      </c>
      <c r="U3" s="102">
        <v>2050</v>
      </c>
      <c r="V3" s="104">
        <v>2015</v>
      </c>
      <c r="W3" s="103">
        <v>2020</v>
      </c>
      <c r="X3" s="103">
        <v>2030</v>
      </c>
      <c r="Y3" s="102">
        <v>2050</v>
      </c>
      <c r="Z3" s="104">
        <v>2015</v>
      </c>
      <c r="AA3" s="103">
        <v>2020</v>
      </c>
      <c r="AB3" s="103">
        <v>2030</v>
      </c>
      <c r="AC3" s="102">
        <v>2050</v>
      </c>
      <c r="AD3" s="104">
        <v>2015</v>
      </c>
      <c r="AE3" s="103">
        <v>2020</v>
      </c>
      <c r="AF3" s="103">
        <v>2030</v>
      </c>
      <c r="AG3" s="102">
        <v>2050</v>
      </c>
      <c r="AH3" s="104">
        <v>2015</v>
      </c>
      <c r="AI3" s="103">
        <v>2020</v>
      </c>
      <c r="AJ3" s="103">
        <v>2030</v>
      </c>
      <c r="AK3" s="102">
        <v>2050</v>
      </c>
      <c r="AL3" s="104">
        <v>2015</v>
      </c>
      <c r="AM3" s="103">
        <v>2020</v>
      </c>
      <c r="AN3" s="103">
        <v>2030</v>
      </c>
      <c r="AO3" s="102">
        <v>2050</v>
      </c>
      <c r="AP3" s="104">
        <v>2015</v>
      </c>
      <c r="AQ3" s="103">
        <v>2020</v>
      </c>
      <c r="AR3" s="103">
        <v>2030</v>
      </c>
      <c r="AS3" s="102">
        <v>2050</v>
      </c>
      <c r="AT3" s="104">
        <v>2015</v>
      </c>
      <c r="AU3" s="103">
        <v>2020</v>
      </c>
      <c r="AV3" s="103">
        <v>2030</v>
      </c>
      <c r="AW3" s="102">
        <v>2050</v>
      </c>
      <c r="AX3" s="104">
        <v>2015</v>
      </c>
      <c r="AY3" s="103">
        <v>2020</v>
      </c>
      <c r="AZ3" s="103">
        <v>2030</v>
      </c>
      <c r="BA3" s="102">
        <v>2050</v>
      </c>
      <c r="BB3" s="104">
        <v>2015</v>
      </c>
      <c r="BC3" s="103">
        <v>2020</v>
      </c>
      <c r="BD3" s="103">
        <v>2030</v>
      </c>
      <c r="BE3" s="102">
        <v>2050</v>
      </c>
      <c r="BF3" s="104">
        <v>2015</v>
      </c>
      <c r="BG3" s="103">
        <v>2020</v>
      </c>
      <c r="BH3" s="103">
        <v>2030</v>
      </c>
      <c r="BI3" s="102">
        <v>2050</v>
      </c>
      <c r="BJ3" s="104">
        <v>2015</v>
      </c>
      <c r="BK3" s="103">
        <v>2020</v>
      </c>
      <c r="BL3" s="103">
        <v>2030</v>
      </c>
      <c r="BM3" s="102">
        <v>2050</v>
      </c>
    </row>
    <row r="4" spans="2:65">
      <c r="C4" s="77" t="s">
        <v>292</v>
      </c>
      <c r="D4" s="76" t="s">
        <v>195</v>
      </c>
      <c r="E4" s="210">
        <f>SUMIFS('HIS_DATA - Time Series'!AU$5:AU$721,'HIS_DATA - Time Series'!$A$5:$A$721,'Scen BF2019'!$B4)*-1/1000</f>
        <v>0</v>
      </c>
      <c r="F4" s="210">
        <f>SUMIFS('HIS_DATA - Time Series'!AV$5:AV$721,'HIS_DATA - Time Series'!$A$5:$A$721,'Scen BF2019'!$B4)*-1/1000</f>
        <v>0</v>
      </c>
      <c r="G4" s="210">
        <f>SUMIFS('HIS_DATA - Time Series'!AW$5:AW$721,'HIS_DATA - Time Series'!$A$5:$A$721,'Scen BF2019'!$B4)*-1/1000</f>
        <v>0</v>
      </c>
      <c r="H4" s="210">
        <f>SUMIFS('HIS_DATA - Time Series'!AX$5:AX$721,'HIS_DATA - Time Series'!$A$5:$A$721,'Scen BF2019'!$B4)*-1/1000</f>
        <v>0</v>
      </c>
      <c r="I4" s="210">
        <f>SUMIFS('HIS_DATA - Time Series'!AY$5:AY$721,'HIS_DATA - Time Series'!$A$5:$A$721,'Scen BF2019'!$B4)*-1/1000</f>
        <v>0</v>
      </c>
      <c r="J4" s="210">
        <f>SUMIFS('HIS_DATA - Time Series'!AZ$5:AZ$721,'HIS_DATA - Time Series'!$A$5:$A$721,'Scen BF2019'!$B4)*-1/1000</f>
        <v>0</v>
      </c>
      <c r="K4" s="210">
        <f>SUMIFS('HIS_DATA - Time Series'!BA$5:BA$721,'HIS_DATA - Time Series'!$A$5:$A$721,'Scen BF2019'!$B4)*-1/1000</f>
        <v>0</v>
      </c>
      <c r="L4" s="210">
        <f>SUMIFS('HIS_DATA - Time Series'!BB$5:BB$721,'HIS_DATA - Time Series'!$A$5:$A$721,'Scen BF2019'!$B4)*-1/1000</f>
        <v>0</v>
      </c>
      <c r="M4" s="210">
        <f>SUMIFS('HIS_DATA - Time Series'!BC$5:BC$721,'HIS_DATA - Time Series'!$A$5:$A$721,'Scen BF2019'!$B4)*-1/1000</f>
        <v>0</v>
      </c>
      <c r="N4" s="80"/>
      <c r="O4" s="79"/>
      <c r="P4" s="79"/>
      <c r="Q4" s="78"/>
      <c r="R4" s="80"/>
      <c r="S4" s="79"/>
      <c r="T4" s="79"/>
      <c r="U4" s="78"/>
      <c r="V4" s="80"/>
      <c r="W4" s="79"/>
      <c r="X4" s="79"/>
      <c r="Y4" s="78"/>
      <c r="Z4" s="80"/>
      <c r="AA4" s="79"/>
      <c r="AB4" s="79"/>
      <c r="AC4" s="78"/>
      <c r="AD4" s="80"/>
      <c r="AE4" s="79"/>
      <c r="AF4" s="79"/>
      <c r="AG4" s="78"/>
      <c r="AH4" s="80"/>
      <c r="AI4" s="79"/>
      <c r="AJ4" s="79"/>
      <c r="AK4" s="78"/>
      <c r="AL4" s="80"/>
      <c r="AM4" s="79"/>
      <c r="AN4" s="79"/>
      <c r="AO4" s="78"/>
      <c r="AP4" s="80"/>
      <c r="AQ4" s="79"/>
      <c r="AR4" s="79"/>
      <c r="AS4" s="78"/>
      <c r="AT4" s="80"/>
      <c r="AU4" s="79"/>
      <c r="AV4" s="79"/>
      <c r="AW4" s="78"/>
      <c r="AX4" s="80"/>
      <c r="AY4" s="79"/>
      <c r="AZ4" s="79"/>
      <c r="BA4" s="78"/>
      <c r="BB4" s="80"/>
      <c r="BC4" s="79"/>
      <c r="BD4" s="79"/>
      <c r="BE4" s="78"/>
      <c r="BF4" s="80"/>
      <c r="BG4" s="79"/>
      <c r="BH4" s="79"/>
      <c r="BI4" s="78"/>
      <c r="BJ4" s="80"/>
      <c r="BK4" s="79"/>
      <c r="BL4" s="79"/>
      <c r="BM4" s="78"/>
    </row>
    <row r="5" spans="2:65">
      <c r="C5" s="77" t="s">
        <v>292</v>
      </c>
      <c r="D5" s="76" t="s">
        <v>242</v>
      </c>
      <c r="E5" s="210">
        <f>SUMIFS('HIS_DATA - Time Series'!AU$5:AU$721,'HIS_DATA - Time Series'!$A$5:$A$721,'Scen BF2019'!$B5)*-1/1000</f>
        <v>0</v>
      </c>
      <c r="F5" s="210">
        <f>SUMIFS('HIS_DATA - Time Series'!AV$5:AV$721,'HIS_DATA - Time Series'!$A$5:$A$721,'Scen BF2019'!$B5)*-1/1000</f>
        <v>0</v>
      </c>
      <c r="G5" s="210">
        <f>SUMIFS('HIS_DATA - Time Series'!AW$5:AW$721,'HIS_DATA - Time Series'!$A$5:$A$721,'Scen BF2019'!$B5)*-1/1000</f>
        <v>0</v>
      </c>
      <c r="H5" s="210">
        <f>SUMIFS('HIS_DATA - Time Series'!AX$5:AX$721,'HIS_DATA - Time Series'!$A$5:$A$721,'Scen BF2019'!$B5)*-1/1000</f>
        <v>0</v>
      </c>
      <c r="I5" s="210">
        <f>SUMIFS('HIS_DATA - Time Series'!AY$5:AY$721,'HIS_DATA - Time Series'!$A$5:$A$721,'Scen BF2019'!$B5)*-1/1000</f>
        <v>0</v>
      </c>
      <c r="J5" s="210">
        <f>SUMIFS('HIS_DATA - Time Series'!AZ$5:AZ$721,'HIS_DATA - Time Series'!$A$5:$A$721,'Scen BF2019'!$B5)*-1/1000</f>
        <v>0</v>
      </c>
      <c r="K5" s="210">
        <f>SUMIFS('HIS_DATA - Time Series'!BA$5:BA$721,'HIS_DATA - Time Series'!$A$5:$A$721,'Scen BF2019'!$B5)*-1/1000</f>
        <v>0</v>
      </c>
      <c r="L5" s="210">
        <f>SUMIFS('HIS_DATA - Time Series'!BB$5:BB$721,'HIS_DATA - Time Series'!$A$5:$A$721,'Scen BF2019'!$B5)*-1/1000</f>
        <v>0</v>
      </c>
      <c r="M5" s="210">
        <f>SUMIFS('HIS_DATA - Time Series'!BC$5:BC$721,'HIS_DATA - Time Series'!$A$5:$A$721,'Scen BF2019'!$B5)*-1/1000</f>
        <v>0</v>
      </c>
      <c r="N5" s="75"/>
      <c r="O5" s="74"/>
      <c r="P5" s="74"/>
      <c r="Q5" s="73"/>
      <c r="R5" s="75"/>
      <c r="S5" s="74"/>
      <c r="T5" s="74"/>
      <c r="U5" s="73"/>
      <c r="V5" s="75"/>
      <c r="W5" s="74"/>
      <c r="X5" s="74"/>
      <c r="Y5" s="73"/>
      <c r="Z5" s="75"/>
      <c r="AA5" s="74"/>
      <c r="AB5" s="74"/>
      <c r="AC5" s="73"/>
      <c r="AD5" s="75"/>
      <c r="AE5" s="74"/>
      <c r="AF5" s="74"/>
      <c r="AG5" s="73"/>
      <c r="AH5" s="75"/>
      <c r="AI5" s="74"/>
      <c r="AJ5" s="74"/>
      <c r="AK5" s="73"/>
      <c r="AL5" s="75"/>
      <c r="AM5" s="74"/>
      <c r="AN5" s="74"/>
      <c r="AO5" s="73"/>
      <c r="AP5" s="75"/>
      <c r="AQ5" s="74"/>
      <c r="AR5" s="74"/>
      <c r="AS5" s="73"/>
      <c r="AT5" s="75"/>
      <c r="AU5" s="74"/>
      <c r="AV5" s="74"/>
      <c r="AW5" s="73"/>
      <c r="AX5" s="75"/>
      <c r="AY5" s="74"/>
      <c r="AZ5" s="74"/>
      <c r="BA5" s="73"/>
      <c r="BB5" s="75"/>
      <c r="BC5" s="74"/>
      <c r="BD5" s="74"/>
      <c r="BE5" s="73"/>
      <c r="BF5" s="75"/>
      <c r="BG5" s="74"/>
      <c r="BH5" s="74"/>
      <c r="BI5" s="73"/>
      <c r="BJ5" s="75"/>
      <c r="BK5" s="74"/>
      <c r="BL5" s="74"/>
      <c r="BM5" s="73"/>
    </row>
    <row r="6" spans="2:65">
      <c r="C6" s="77" t="s">
        <v>292</v>
      </c>
      <c r="D6" s="76" t="s">
        <v>272</v>
      </c>
      <c r="E6" s="210">
        <f>SUMIFS('HIS_DATA - Time Series'!AU$5:AU$721,'HIS_DATA - Time Series'!$A$5:$A$721,'Scen BF2019'!$B6)*-1/1000</f>
        <v>0</v>
      </c>
      <c r="F6" s="210">
        <f>SUMIFS('HIS_DATA - Time Series'!AV$5:AV$721,'HIS_DATA - Time Series'!$A$5:$A$721,'Scen BF2019'!$B6)*-1/1000</f>
        <v>0</v>
      </c>
      <c r="G6" s="210">
        <f>SUMIFS('HIS_DATA - Time Series'!AW$5:AW$721,'HIS_DATA - Time Series'!$A$5:$A$721,'Scen BF2019'!$B6)*-1/1000</f>
        <v>0</v>
      </c>
      <c r="H6" s="210">
        <f>SUMIFS('HIS_DATA - Time Series'!AX$5:AX$721,'HIS_DATA - Time Series'!$A$5:$A$721,'Scen BF2019'!$B6)*-1/1000</f>
        <v>0</v>
      </c>
      <c r="I6" s="210">
        <f>SUMIFS('HIS_DATA - Time Series'!AY$5:AY$721,'HIS_DATA - Time Series'!$A$5:$A$721,'Scen BF2019'!$B6)*-1/1000</f>
        <v>0</v>
      </c>
      <c r="J6" s="210">
        <f>SUMIFS('HIS_DATA - Time Series'!AZ$5:AZ$721,'HIS_DATA - Time Series'!$A$5:$A$721,'Scen BF2019'!$B6)*-1/1000</f>
        <v>0</v>
      </c>
      <c r="K6" s="210">
        <f>SUMIFS('HIS_DATA - Time Series'!BA$5:BA$721,'HIS_DATA - Time Series'!$A$5:$A$721,'Scen BF2019'!$B6)*-1/1000</f>
        <v>0</v>
      </c>
      <c r="L6" s="210">
        <f>SUMIFS('HIS_DATA - Time Series'!BB$5:BB$721,'HIS_DATA - Time Series'!$A$5:$A$721,'Scen BF2019'!$B6)*-1/1000</f>
        <v>0</v>
      </c>
      <c r="M6" s="210">
        <f>SUMIFS('HIS_DATA - Time Series'!BC$5:BC$721,'HIS_DATA - Time Series'!$A$5:$A$721,'Scen BF2019'!$B6)*-1/1000</f>
        <v>0</v>
      </c>
      <c r="N6" s="75"/>
      <c r="O6" s="74"/>
      <c r="P6" s="74"/>
      <c r="Q6" s="73"/>
      <c r="R6" s="75"/>
      <c r="S6" s="74"/>
      <c r="T6" s="74"/>
      <c r="U6" s="73"/>
      <c r="V6" s="75"/>
      <c r="W6" s="74"/>
      <c r="X6" s="74"/>
      <c r="Y6" s="73"/>
      <c r="Z6" s="75"/>
      <c r="AA6" s="74"/>
      <c r="AB6" s="74"/>
      <c r="AC6" s="73"/>
      <c r="AD6" s="75"/>
      <c r="AE6" s="74"/>
      <c r="AF6" s="74"/>
      <c r="AG6" s="73"/>
      <c r="AH6" s="75"/>
      <c r="AI6" s="74"/>
      <c r="AJ6" s="74"/>
      <c r="AK6" s="73"/>
      <c r="AL6" s="75"/>
      <c r="AM6" s="74"/>
      <c r="AN6" s="74"/>
      <c r="AO6" s="73"/>
      <c r="AP6" s="75"/>
      <c r="AQ6" s="74"/>
      <c r="AR6" s="74"/>
      <c r="AS6" s="73"/>
      <c r="AT6" s="75"/>
      <c r="AU6" s="74"/>
      <c r="AV6" s="74"/>
      <c r="AW6" s="73"/>
      <c r="AX6" s="75"/>
      <c r="AY6" s="74"/>
      <c r="AZ6" s="74"/>
      <c r="BA6" s="73"/>
      <c r="BB6" s="75"/>
      <c r="BC6" s="74"/>
      <c r="BD6" s="74"/>
      <c r="BE6" s="73"/>
      <c r="BF6" s="75"/>
      <c r="BG6" s="74"/>
      <c r="BH6" s="74"/>
      <c r="BI6" s="73"/>
      <c r="BJ6" s="75"/>
      <c r="BK6" s="74"/>
      <c r="BL6" s="74"/>
      <c r="BM6" s="73"/>
    </row>
    <row r="7" spans="2:65">
      <c r="C7" s="77" t="s">
        <v>292</v>
      </c>
      <c r="D7" s="76" t="s">
        <v>270</v>
      </c>
      <c r="E7" s="210">
        <f>SUMIFS('HIS_DATA - Time Series'!AU$5:AU$721,'HIS_DATA - Time Series'!$A$5:$A$721,'Scen BF2019'!$B7)*-1/1000</f>
        <v>0</v>
      </c>
      <c r="F7" s="210">
        <f>SUMIFS('HIS_DATA - Time Series'!AV$5:AV$721,'HIS_DATA - Time Series'!$A$5:$A$721,'Scen BF2019'!$B7)*-1/1000</f>
        <v>0</v>
      </c>
      <c r="G7" s="210">
        <f>SUMIFS('HIS_DATA - Time Series'!AW$5:AW$721,'HIS_DATA - Time Series'!$A$5:$A$721,'Scen BF2019'!$B7)*-1/1000</f>
        <v>0</v>
      </c>
      <c r="H7" s="210">
        <f>SUMIFS('HIS_DATA - Time Series'!AX$5:AX$721,'HIS_DATA - Time Series'!$A$5:$A$721,'Scen BF2019'!$B7)*-1/1000</f>
        <v>0</v>
      </c>
      <c r="I7" s="210">
        <f>SUMIFS('HIS_DATA - Time Series'!AY$5:AY$721,'HIS_DATA - Time Series'!$A$5:$A$721,'Scen BF2019'!$B7)*-1/1000</f>
        <v>0</v>
      </c>
      <c r="J7" s="210">
        <f>SUMIFS('HIS_DATA - Time Series'!AZ$5:AZ$721,'HIS_DATA - Time Series'!$A$5:$A$721,'Scen BF2019'!$B7)*-1/1000</f>
        <v>0</v>
      </c>
      <c r="K7" s="210">
        <f>SUMIFS('HIS_DATA - Time Series'!BA$5:BA$721,'HIS_DATA - Time Series'!$A$5:$A$721,'Scen BF2019'!$B7)*-1/1000</f>
        <v>0</v>
      </c>
      <c r="L7" s="210">
        <f>SUMIFS('HIS_DATA - Time Series'!BB$5:BB$721,'HIS_DATA - Time Series'!$A$5:$A$721,'Scen BF2019'!$B7)*-1/1000</f>
        <v>0</v>
      </c>
      <c r="M7" s="210">
        <f>SUMIFS('HIS_DATA - Time Series'!BC$5:BC$721,'HIS_DATA - Time Series'!$A$5:$A$721,'Scen BF2019'!$B7)*-1/1000</f>
        <v>0</v>
      </c>
      <c r="N7" s="75"/>
      <c r="O7" s="74"/>
      <c r="P7" s="74"/>
      <c r="Q7" s="73"/>
      <c r="R7" s="75"/>
      <c r="S7" s="74"/>
      <c r="T7" s="74"/>
      <c r="U7" s="73"/>
      <c r="V7" s="75"/>
      <c r="W7" s="74"/>
      <c r="X7" s="74"/>
      <c r="Y7" s="73"/>
      <c r="Z7" s="75"/>
      <c r="AA7" s="74"/>
      <c r="AB7" s="74"/>
      <c r="AC7" s="73"/>
      <c r="AD7" s="75"/>
      <c r="AE7" s="74"/>
      <c r="AF7" s="74"/>
      <c r="AG7" s="73"/>
      <c r="AH7" s="75"/>
      <c r="AI7" s="74"/>
      <c r="AJ7" s="74"/>
      <c r="AK7" s="73"/>
      <c r="AL7" s="75"/>
      <c r="AM7" s="74"/>
      <c r="AN7" s="74"/>
      <c r="AO7" s="73"/>
      <c r="AP7" s="75"/>
      <c r="AQ7" s="74"/>
      <c r="AR7" s="74"/>
      <c r="AS7" s="73"/>
      <c r="AT7" s="75"/>
      <c r="AU7" s="74"/>
      <c r="AV7" s="74"/>
      <c r="AW7" s="73"/>
      <c r="AX7" s="75"/>
      <c r="AY7" s="74"/>
      <c r="AZ7" s="74"/>
      <c r="BA7" s="73"/>
      <c r="BB7" s="75"/>
      <c r="BC7" s="74"/>
      <c r="BD7" s="74"/>
      <c r="BE7" s="73"/>
      <c r="BF7" s="75"/>
      <c r="BG7" s="74"/>
      <c r="BH7" s="74"/>
      <c r="BI7" s="73"/>
      <c r="BJ7" s="75"/>
      <c r="BK7" s="74"/>
      <c r="BL7" s="74"/>
      <c r="BM7" s="73"/>
    </row>
    <row r="8" spans="2:65">
      <c r="C8" s="77" t="s">
        <v>292</v>
      </c>
      <c r="D8" s="76" t="s">
        <v>243</v>
      </c>
      <c r="E8" s="210">
        <f>SUMIFS('HIS_DATA - Time Series'!AU$5:AU$721,'HIS_DATA - Time Series'!$A$5:$A$721,'Scen BF2019'!$B8)*-1/1000</f>
        <v>0</v>
      </c>
      <c r="F8" s="210">
        <f>SUMIFS('HIS_DATA - Time Series'!AV$5:AV$721,'HIS_DATA - Time Series'!$A$5:$A$721,'Scen BF2019'!$B8)*-1/1000</f>
        <v>0</v>
      </c>
      <c r="G8" s="210">
        <f>SUMIFS('HIS_DATA - Time Series'!AW$5:AW$721,'HIS_DATA - Time Series'!$A$5:$A$721,'Scen BF2019'!$B8)*-1/1000</f>
        <v>0</v>
      </c>
      <c r="H8" s="210">
        <f>SUMIFS('HIS_DATA - Time Series'!AX$5:AX$721,'HIS_DATA - Time Series'!$A$5:$A$721,'Scen BF2019'!$B8)*-1/1000</f>
        <v>0</v>
      </c>
      <c r="I8" s="210">
        <f>SUMIFS('HIS_DATA - Time Series'!AY$5:AY$721,'HIS_DATA - Time Series'!$A$5:$A$721,'Scen BF2019'!$B8)*-1/1000</f>
        <v>0</v>
      </c>
      <c r="J8" s="210">
        <f>SUMIFS('HIS_DATA - Time Series'!AZ$5:AZ$721,'HIS_DATA - Time Series'!$A$5:$A$721,'Scen BF2019'!$B8)*-1/1000</f>
        <v>0</v>
      </c>
      <c r="K8" s="210">
        <f>SUMIFS('HIS_DATA - Time Series'!BA$5:BA$721,'HIS_DATA - Time Series'!$A$5:$A$721,'Scen BF2019'!$B8)*-1/1000</f>
        <v>0</v>
      </c>
      <c r="L8" s="210">
        <f>SUMIFS('HIS_DATA - Time Series'!BB$5:BB$721,'HIS_DATA - Time Series'!$A$5:$A$721,'Scen BF2019'!$B8)*-1/1000</f>
        <v>0</v>
      </c>
      <c r="M8" s="210">
        <f>SUMIFS('HIS_DATA - Time Series'!BC$5:BC$721,'HIS_DATA - Time Series'!$A$5:$A$721,'Scen BF2019'!$B8)*-1/1000</f>
        <v>0</v>
      </c>
      <c r="N8" s="75"/>
      <c r="O8" s="74"/>
      <c r="P8" s="74"/>
      <c r="Q8" s="73"/>
      <c r="R8" s="75"/>
      <c r="S8" s="74"/>
      <c r="T8" s="74"/>
      <c r="U8" s="73"/>
      <c r="V8" s="75"/>
      <c r="W8" s="74"/>
      <c r="X8" s="74"/>
      <c r="Y8" s="73"/>
      <c r="Z8" s="75"/>
      <c r="AA8" s="74"/>
      <c r="AB8" s="74"/>
      <c r="AC8" s="73"/>
      <c r="AD8" s="75"/>
      <c r="AE8" s="74"/>
      <c r="AF8" s="74"/>
      <c r="AG8" s="73"/>
      <c r="AH8" s="75"/>
      <c r="AI8" s="74"/>
      <c r="AJ8" s="74"/>
      <c r="AK8" s="73"/>
      <c r="AL8" s="75"/>
      <c r="AM8" s="74"/>
      <c r="AN8" s="74"/>
      <c r="AO8" s="73"/>
      <c r="AP8" s="75"/>
      <c r="AQ8" s="74"/>
      <c r="AR8" s="74"/>
      <c r="AS8" s="73"/>
      <c r="AT8" s="75"/>
      <c r="AU8" s="74"/>
      <c r="AV8" s="74"/>
      <c r="AW8" s="73"/>
      <c r="AX8" s="75"/>
      <c r="AY8" s="74"/>
      <c r="AZ8" s="74"/>
      <c r="BA8" s="73"/>
      <c r="BB8" s="75"/>
      <c r="BC8" s="74"/>
      <c r="BD8" s="74"/>
      <c r="BE8" s="73"/>
      <c r="BF8" s="75"/>
      <c r="BG8" s="74"/>
      <c r="BH8" s="74"/>
      <c r="BI8" s="73"/>
      <c r="BJ8" s="75"/>
      <c r="BK8" s="74"/>
      <c r="BL8" s="74"/>
      <c r="BM8" s="73"/>
    </row>
    <row r="9" spans="2:65">
      <c r="C9" s="77" t="s">
        <v>292</v>
      </c>
      <c r="D9" s="76" t="s">
        <v>17</v>
      </c>
      <c r="E9" s="210">
        <f>SUMIFS('HIS_DATA - Time Series'!AU$5:AU$721,'HIS_DATA - Time Series'!$A$5:$A$721,'Scen BF2019'!$B9)*-1/1000</f>
        <v>0</v>
      </c>
      <c r="F9" s="210">
        <f>SUMIFS('HIS_DATA - Time Series'!AV$5:AV$721,'HIS_DATA - Time Series'!$A$5:$A$721,'Scen BF2019'!$B9)*-1/1000</f>
        <v>0</v>
      </c>
      <c r="G9" s="210">
        <f>SUMIFS('HIS_DATA - Time Series'!AW$5:AW$721,'HIS_DATA - Time Series'!$A$5:$A$721,'Scen BF2019'!$B9)*-1/1000</f>
        <v>0</v>
      </c>
      <c r="H9" s="210">
        <f>SUMIFS('HIS_DATA - Time Series'!AX$5:AX$721,'HIS_DATA - Time Series'!$A$5:$A$721,'Scen BF2019'!$B9)*-1/1000</f>
        <v>0</v>
      </c>
      <c r="I9" s="210">
        <f>SUMIFS('HIS_DATA - Time Series'!AY$5:AY$721,'HIS_DATA - Time Series'!$A$5:$A$721,'Scen BF2019'!$B9)*-1/1000</f>
        <v>0</v>
      </c>
      <c r="J9" s="210">
        <f>SUMIFS('HIS_DATA - Time Series'!AZ$5:AZ$721,'HIS_DATA - Time Series'!$A$5:$A$721,'Scen BF2019'!$B9)*-1/1000</f>
        <v>0</v>
      </c>
      <c r="K9" s="210">
        <f>SUMIFS('HIS_DATA - Time Series'!BA$5:BA$721,'HIS_DATA - Time Series'!$A$5:$A$721,'Scen BF2019'!$B9)*-1/1000</f>
        <v>0</v>
      </c>
      <c r="L9" s="210">
        <f>SUMIFS('HIS_DATA - Time Series'!BB$5:BB$721,'HIS_DATA - Time Series'!$A$5:$A$721,'Scen BF2019'!$B9)*-1/1000</f>
        <v>0</v>
      </c>
      <c r="M9" s="210">
        <f>SUMIFS('HIS_DATA - Time Series'!BC$5:BC$721,'HIS_DATA - Time Series'!$A$5:$A$721,'Scen BF2019'!$B9)*-1/1000</f>
        <v>0</v>
      </c>
      <c r="N9" s="75"/>
      <c r="O9" s="74"/>
      <c r="P9" s="74"/>
      <c r="Q9" s="73"/>
      <c r="R9" s="75"/>
      <c r="S9" s="74"/>
      <c r="T9" s="74"/>
      <c r="U9" s="73"/>
      <c r="V9" s="75"/>
      <c r="W9" s="74"/>
      <c r="X9" s="74"/>
      <c r="Y9" s="73"/>
      <c r="Z9" s="75"/>
      <c r="AA9" s="74"/>
      <c r="AB9" s="74"/>
      <c r="AC9" s="73"/>
      <c r="AD9" s="75"/>
      <c r="AE9" s="74"/>
      <c r="AF9" s="74"/>
      <c r="AG9" s="73"/>
      <c r="AH9" s="75"/>
      <c r="AI9" s="74"/>
      <c r="AJ9" s="74"/>
      <c r="AK9" s="73"/>
      <c r="AL9" s="75"/>
      <c r="AM9" s="74"/>
      <c r="AN9" s="74"/>
      <c r="AO9" s="73"/>
      <c r="AP9" s="75"/>
      <c r="AQ9" s="74"/>
      <c r="AR9" s="74"/>
      <c r="AS9" s="73"/>
      <c r="AT9" s="75"/>
      <c r="AU9" s="74"/>
      <c r="AV9" s="74"/>
      <c r="AW9" s="73"/>
      <c r="AX9" s="75"/>
      <c r="AY9" s="74"/>
      <c r="AZ9" s="74"/>
      <c r="BA9" s="73"/>
      <c r="BB9" s="75"/>
      <c r="BC9" s="74"/>
      <c r="BD9" s="74"/>
      <c r="BE9" s="73"/>
      <c r="BF9" s="75"/>
      <c r="BG9" s="74"/>
      <c r="BH9" s="74"/>
      <c r="BI9" s="73"/>
      <c r="BJ9" s="75"/>
      <c r="BK9" s="74"/>
      <c r="BL9" s="74"/>
      <c r="BM9" s="73"/>
    </row>
    <row r="10" spans="2:65">
      <c r="C10" s="77" t="s">
        <v>292</v>
      </c>
      <c r="D10" s="76" t="s">
        <v>240</v>
      </c>
      <c r="E10" s="210">
        <f>SUMIFS('HIS_DATA - Time Series'!AU$5:AU$721,'HIS_DATA - Time Series'!$A$5:$A$721,'Scen BF2019'!$B10)*-1/1000</f>
        <v>0</v>
      </c>
      <c r="F10" s="210">
        <f>SUMIFS('HIS_DATA - Time Series'!AV$5:AV$721,'HIS_DATA - Time Series'!$A$5:$A$721,'Scen BF2019'!$B10)*-1/1000</f>
        <v>0</v>
      </c>
      <c r="G10" s="210">
        <f>SUMIFS('HIS_DATA - Time Series'!AW$5:AW$721,'HIS_DATA - Time Series'!$A$5:$A$721,'Scen BF2019'!$B10)*-1/1000</f>
        <v>0</v>
      </c>
      <c r="H10" s="210">
        <f>SUMIFS('HIS_DATA - Time Series'!AX$5:AX$721,'HIS_DATA - Time Series'!$A$5:$A$721,'Scen BF2019'!$B10)*-1/1000</f>
        <v>0</v>
      </c>
      <c r="I10" s="210">
        <f>SUMIFS('HIS_DATA - Time Series'!AY$5:AY$721,'HIS_DATA - Time Series'!$A$5:$A$721,'Scen BF2019'!$B10)*-1/1000</f>
        <v>0</v>
      </c>
      <c r="J10" s="210">
        <f>SUMIFS('HIS_DATA - Time Series'!AZ$5:AZ$721,'HIS_DATA - Time Series'!$A$5:$A$721,'Scen BF2019'!$B10)*-1/1000</f>
        <v>0</v>
      </c>
      <c r="K10" s="210">
        <f>SUMIFS('HIS_DATA - Time Series'!BA$5:BA$721,'HIS_DATA - Time Series'!$A$5:$A$721,'Scen BF2019'!$B10)*-1/1000</f>
        <v>0</v>
      </c>
      <c r="L10" s="210">
        <f>SUMIFS('HIS_DATA - Time Series'!BB$5:BB$721,'HIS_DATA - Time Series'!$A$5:$A$721,'Scen BF2019'!$B10)*-1/1000</f>
        <v>0</v>
      </c>
      <c r="M10" s="210">
        <f>SUMIFS('HIS_DATA - Time Series'!BC$5:BC$721,'HIS_DATA - Time Series'!$A$5:$A$721,'Scen BF2019'!$B10)*-1/1000</f>
        <v>0</v>
      </c>
      <c r="N10" s="75"/>
      <c r="O10" s="74"/>
      <c r="P10" s="74"/>
      <c r="Q10" s="73"/>
      <c r="R10" s="75"/>
      <c r="S10" s="74"/>
      <c r="T10" s="74"/>
      <c r="U10" s="73"/>
      <c r="V10" s="75"/>
      <c r="W10" s="74"/>
      <c r="X10" s="74"/>
      <c r="Y10" s="73"/>
      <c r="Z10" s="75"/>
      <c r="AA10" s="74"/>
      <c r="AB10" s="74"/>
      <c r="AC10" s="73"/>
      <c r="AD10" s="75"/>
      <c r="AE10" s="74"/>
      <c r="AF10" s="74"/>
      <c r="AG10" s="73"/>
      <c r="AH10" s="75"/>
      <c r="AI10" s="74"/>
      <c r="AJ10" s="74"/>
      <c r="AK10" s="73"/>
      <c r="AL10" s="75"/>
      <c r="AM10" s="74"/>
      <c r="AN10" s="74"/>
      <c r="AO10" s="73"/>
      <c r="AP10" s="75"/>
      <c r="AQ10" s="74"/>
      <c r="AR10" s="74"/>
      <c r="AS10" s="73"/>
      <c r="AT10" s="75"/>
      <c r="AU10" s="74"/>
      <c r="AV10" s="74"/>
      <c r="AW10" s="73"/>
      <c r="AX10" s="75"/>
      <c r="AY10" s="74"/>
      <c r="AZ10" s="74"/>
      <c r="BA10" s="73"/>
      <c r="BB10" s="75"/>
      <c r="BC10" s="74"/>
      <c r="BD10" s="74"/>
      <c r="BE10" s="73"/>
      <c r="BF10" s="75"/>
      <c r="BG10" s="74"/>
      <c r="BH10" s="74"/>
      <c r="BI10" s="73"/>
      <c r="BJ10" s="75"/>
      <c r="BK10" s="74"/>
      <c r="BL10" s="74"/>
      <c r="BM10" s="73"/>
    </row>
    <row r="11" spans="2:65">
      <c r="C11" s="77" t="s">
        <v>292</v>
      </c>
      <c r="D11" s="76" t="s">
        <v>216</v>
      </c>
      <c r="E11" s="210">
        <f>SUMIFS('HIS_DATA - Time Series'!AU$5:AU$721,'HIS_DATA - Time Series'!$A$5:$A$721,'Scen BF2019'!$B11)*-1/1000</f>
        <v>0</v>
      </c>
      <c r="F11" s="210">
        <f>SUMIFS('HIS_DATA - Time Series'!AV$5:AV$721,'HIS_DATA - Time Series'!$A$5:$A$721,'Scen BF2019'!$B11)*-1/1000</f>
        <v>0</v>
      </c>
      <c r="G11" s="210">
        <f>SUMIFS('HIS_DATA - Time Series'!AW$5:AW$721,'HIS_DATA - Time Series'!$A$5:$A$721,'Scen BF2019'!$B11)*-1/1000</f>
        <v>0</v>
      </c>
      <c r="H11" s="210">
        <f>SUMIFS('HIS_DATA - Time Series'!AX$5:AX$721,'HIS_DATA - Time Series'!$A$5:$A$721,'Scen BF2019'!$B11)*-1/1000</f>
        <v>0</v>
      </c>
      <c r="I11" s="210">
        <f>SUMIFS('HIS_DATA - Time Series'!AY$5:AY$721,'HIS_DATA - Time Series'!$A$5:$A$721,'Scen BF2019'!$B11)*-1/1000</f>
        <v>0</v>
      </c>
      <c r="J11" s="210">
        <f>SUMIFS('HIS_DATA - Time Series'!AZ$5:AZ$721,'HIS_DATA - Time Series'!$A$5:$A$721,'Scen BF2019'!$B11)*-1/1000</f>
        <v>0</v>
      </c>
      <c r="K11" s="210">
        <f>SUMIFS('HIS_DATA - Time Series'!BA$5:BA$721,'HIS_DATA - Time Series'!$A$5:$A$721,'Scen BF2019'!$B11)*-1/1000</f>
        <v>0</v>
      </c>
      <c r="L11" s="210">
        <f>SUMIFS('HIS_DATA - Time Series'!BB$5:BB$721,'HIS_DATA - Time Series'!$A$5:$A$721,'Scen BF2019'!$B11)*-1/1000</f>
        <v>0</v>
      </c>
      <c r="M11" s="210">
        <f>SUMIFS('HIS_DATA - Time Series'!BC$5:BC$721,'HIS_DATA - Time Series'!$A$5:$A$721,'Scen BF2019'!$B11)*-1/1000</f>
        <v>0</v>
      </c>
      <c r="N11" s="75"/>
      <c r="O11" s="74"/>
      <c r="P11" s="74"/>
      <c r="Q11" s="73"/>
      <c r="R11" s="75"/>
      <c r="S11" s="74"/>
      <c r="T11" s="74"/>
      <c r="U11" s="73"/>
      <c r="V11" s="75"/>
      <c r="W11" s="74"/>
      <c r="X11" s="74"/>
      <c r="Y11" s="73"/>
      <c r="Z11" s="75"/>
      <c r="AA11" s="74"/>
      <c r="AB11" s="74"/>
      <c r="AC11" s="73"/>
      <c r="AD11" s="75"/>
      <c r="AE11" s="74"/>
      <c r="AF11" s="74"/>
      <c r="AG11" s="73"/>
      <c r="AH11" s="75"/>
      <c r="AI11" s="74"/>
      <c r="AJ11" s="74"/>
      <c r="AK11" s="73"/>
      <c r="AL11" s="75"/>
      <c r="AM11" s="74"/>
      <c r="AN11" s="74"/>
      <c r="AO11" s="73"/>
      <c r="AP11" s="75"/>
      <c r="AQ11" s="74"/>
      <c r="AR11" s="74"/>
      <c r="AS11" s="73"/>
      <c r="AT11" s="75"/>
      <c r="AU11" s="74"/>
      <c r="AV11" s="74"/>
      <c r="AW11" s="73"/>
      <c r="AX11" s="75"/>
      <c r="AY11" s="74"/>
      <c r="AZ11" s="74"/>
      <c r="BA11" s="73"/>
      <c r="BB11" s="75"/>
      <c r="BC11" s="74"/>
      <c r="BD11" s="74"/>
      <c r="BE11" s="73"/>
      <c r="BF11" s="75"/>
      <c r="BG11" s="74"/>
      <c r="BH11" s="74"/>
      <c r="BI11" s="73"/>
      <c r="BJ11" s="75"/>
      <c r="BK11" s="74"/>
      <c r="BL11" s="74"/>
      <c r="BM11" s="73"/>
    </row>
    <row r="12" spans="2:65">
      <c r="C12" s="77" t="s">
        <v>292</v>
      </c>
      <c r="D12" s="76" t="s">
        <v>264</v>
      </c>
      <c r="E12" s="210">
        <f>SUMIFS('HIS_DATA - Time Series'!AU$5:AU$721,'HIS_DATA - Time Series'!$A$5:$A$721,'Scen BF2019'!$B12)*-1/1000</f>
        <v>0</v>
      </c>
      <c r="F12" s="210">
        <f>SUMIFS('HIS_DATA - Time Series'!AV$5:AV$721,'HIS_DATA - Time Series'!$A$5:$A$721,'Scen BF2019'!$B12)*-1/1000</f>
        <v>0</v>
      </c>
      <c r="G12" s="210">
        <f>SUMIFS('HIS_DATA - Time Series'!AW$5:AW$721,'HIS_DATA - Time Series'!$A$5:$A$721,'Scen BF2019'!$B12)*-1/1000</f>
        <v>0</v>
      </c>
      <c r="H12" s="210">
        <f>SUMIFS('HIS_DATA - Time Series'!AX$5:AX$721,'HIS_DATA - Time Series'!$A$5:$A$721,'Scen BF2019'!$B12)*-1/1000</f>
        <v>0</v>
      </c>
      <c r="I12" s="210">
        <f>SUMIFS('HIS_DATA - Time Series'!AY$5:AY$721,'HIS_DATA - Time Series'!$A$5:$A$721,'Scen BF2019'!$B12)*-1/1000</f>
        <v>0</v>
      </c>
      <c r="J12" s="210">
        <f>SUMIFS('HIS_DATA - Time Series'!AZ$5:AZ$721,'HIS_DATA - Time Series'!$A$5:$A$721,'Scen BF2019'!$B12)*-1/1000</f>
        <v>0</v>
      </c>
      <c r="K12" s="210">
        <f>SUMIFS('HIS_DATA - Time Series'!BA$5:BA$721,'HIS_DATA - Time Series'!$A$5:$A$721,'Scen BF2019'!$B12)*-1/1000</f>
        <v>0</v>
      </c>
      <c r="L12" s="210">
        <f>SUMIFS('HIS_DATA - Time Series'!BB$5:BB$721,'HIS_DATA - Time Series'!$A$5:$A$721,'Scen BF2019'!$B12)*-1/1000</f>
        <v>0</v>
      </c>
      <c r="M12" s="210">
        <f>SUMIFS('HIS_DATA - Time Series'!BC$5:BC$721,'HIS_DATA - Time Series'!$A$5:$A$721,'Scen BF2019'!$B12)*-1/1000</f>
        <v>0</v>
      </c>
      <c r="N12" s="75"/>
      <c r="O12" s="74"/>
      <c r="P12" s="74"/>
      <c r="Q12" s="73"/>
      <c r="R12" s="75"/>
      <c r="S12" s="74"/>
      <c r="T12" s="74"/>
      <c r="U12" s="73"/>
      <c r="V12" s="75"/>
      <c r="W12" s="74"/>
      <c r="X12" s="74"/>
      <c r="Y12" s="73"/>
      <c r="Z12" s="75"/>
      <c r="AA12" s="74"/>
      <c r="AB12" s="74"/>
      <c r="AC12" s="73"/>
      <c r="AD12" s="75"/>
      <c r="AE12" s="74"/>
      <c r="AF12" s="74"/>
      <c r="AG12" s="73"/>
      <c r="AH12" s="75"/>
      <c r="AI12" s="74"/>
      <c r="AJ12" s="74"/>
      <c r="AK12" s="73"/>
      <c r="AL12" s="75"/>
      <c r="AM12" s="74"/>
      <c r="AN12" s="74"/>
      <c r="AO12" s="73"/>
      <c r="AP12" s="75"/>
      <c r="AQ12" s="74"/>
      <c r="AR12" s="74"/>
      <c r="AS12" s="73"/>
      <c r="AT12" s="75"/>
      <c r="AU12" s="74"/>
      <c r="AV12" s="74"/>
      <c r="AW12" s="73"/>
      <c r="AX12" s="75"/>
      <c r="AY12" s="74"/>
      <c r="AZ12" s="74"/>
      <c r="BA12" s="73"/>
      <c r="BB12" s="75"/>
      <c r="BC12" s="74"/>
      <c r="BD12" s="74"/>
      <c r="BE12" s="73"/>
      <c r="BF12" s="75"/>
      <c r="BG12" s="74"/>
      <c r="BH12" s="74"/>
      <c r="BI12" s="73"/>
      <c r="BJ12" s="75"/>
      <c r="BK12" s="74"/>
      <c r="BL12" s="74"/>
      <c r="BM12" s="73"/>
    </row>
    <row r="13" spans="2:65" ht="13.8" thickBot="1">
      <c r="C13" s="101" t="s">
        <v>291</v>
      </c>
      <c r="D13" s="100" t="s">
        <v>276</v>
      </c>
      <c r="E13" s="210">
        <f>SUMIFS('HIS_DATA - Time Series'!AU$5:AU$721,'HIS_DATA - Time Series'!$A$5:$A$721,'Scen BF2019'!$B13)*-1/1000</f>
        <v>0</v>
      </c>
      <c r="F13" s="210">
        <f>SUMIFS('HIS_DATA - Time Series'!AV$5:AV$721,'HIS_DATA - Time Series'!$A$5:$A$721,'Scen BF2019'!$B13)*-1/1000</f>
        <v>0</v>
      </c>
      <c r="G13" s="210">
        <f>SUMIFS('HIS_DATA - Time Series'!AW$5:AW$721,'HIS_DATA - Time Series'!$A$5:$A$721,'Scen BF2019'!$B13)*-1/1000</f>
        <v>0</v>
      </c>
      <c r="H13" s="210">
        <f>SUMIFS('HIS_DATA - Time Series'!AX$5:AX$721,'HIS_DATA - Time Series'!$A$5:$A$721,'Scen BF2019'!$B13)*-1/1000</f>
        <v>0</v>
      </c>
      <c r="I13" s="210">
        <f>SUMIFS('HIS_DATA - Time Series'!AY$5:AY$721,'HIS_DATA - Time Series'!$A$5:$A$721,'Scen BF2019'!$B13)*-1/1000</f>
        <v>0</v>
      </c>
      <c r="J13" s="210">
        <f>SUMIFS('HIS_DATA - Time Series'!AZ$5:AZ$721,'HIS_DATA - Time Series'!$A$5:$A$721,'Scen BF2019'!$B13)*-1/1000</f>
        <v>0</v>
      </c>
      <c r="K13" s="210">
        <f>SUMIFS('HIS_DATA - Time Series'!BA$5:BA$721,'HIS_DATA - Time Series'!$A$5:$A$721,'Scen BF2019'!$B13)*-1/1000</f>
        <v>0</v>
      </c>
      <c r="L13" s="210">
        <f>SUMIFS('HIS_DATA - Time Series'!BB$5:BB$721,'HIS_DATA - Time Series'!$A$5:$A$721,'Scen BF2019'!$B13)*-1/1000</f>
        <v>0</v>
      </c>
      <c r="M13" s="210">
        <f>SUMIFS('HIS_DATA - Time Series'!BC$5:BC$721,'HIS_DATA - Time Series'!$A$5:$A$721,'Scen BF2019'!$B13)*-1/1000</f>
        <v>0</v>
      </c>
      <c r="N13" s="70"/>
      <c r="O13" s="69"/>
      <c r="P13" s="69"/>
      <c r="Q13" s="68"/>
      <c r="R13" s="70"/>
      <c r="S13" s="69"/>
      <c r="T13" s="69"/>
      <c r="U13" s="68"/>
      <c r="V13" s="70"/>
      <c r="W13" s="69"/>
      <c r="X13" s="69"/>
      <c r="Y13" s="68"/>
      <c r="Z13" s="70"/>
      <c r="AA13" s="69"/>
      <c r="AB13" s="69"/>
      <c r="AC13" s="68"/>
      <c r="AD13" s="70"/>
      <c r="AE13" s="69"/>
      <c r="AF13" s="69"/>
      <c r="AG13" s="68"/>
      <c r="AH13" s="70"/>
      <c r="AI13" s="69"/>
      <c r="AJ13" s="69"/>
      <c r="AK13" s="68"/>
      <c r="AL13" s="70"/>
      <c r="AM13" s="69"/>
      <c r="AN13" s="69"/>
      <c r="AO13" s="68"/>
      <c r="AP13" s="70"/>
      <c r="AQ13" s="69"/>
      <c r="AR13" s="69"/>
      <c r="AS13" s="68"/>
      <c r="AT13" s="70"/>
      <c r="AU13" s="69"/>
      <c r="AV13" s="69"/>
      <c r="AW13" s="68"/>
      <c r="AX13" s="70"/>
      <c r="AY13" s="69"/>
      <c r="AZ13" s="69"/>
      <c r="BA13" s="68"/>
      <c r="BB13" s="70"/>
      <c r="BC13" s="69"/>
      <c r="BD13" s="69"/>
      <c r="BE13" s="68"/>
      <c r="BF13" s="70"/>
      <c r="BG13" s="69"/>
      <c r="BH13" s="69"/>
      <c r="BI13" s="68"/>
      <c r="BJ13" s="70"/>
      <c r="BK13" s="69"/>
      <c r="BL13" s="69"/>
      <c r="BM13" s="68"/>
    </row>
    <row r="14" spans="2:65">
      <c r="B14" s="60" t="s">
        <v>290</v>
      </c>
      <c r="C14" s="89" t="s">
        <v>284</v>
      </c>
      <c r="D14" s="88" t="s">
        <v>198</v>
      </c>
      <c r="E14" s="210">
        <f>SUMIFS('HIS_DATA - Time Series'!AU$5:AU$721,'HIS_DATA - Time Series'!$A$5:$A$721,'Scen BF2019'!$B14)*-1/1000</f>
        <v>0</v>
      </c>
      <c r="F14" s="210">
        <f>SUMIFS('HIS_DATA - Time Series'!AV$5:AV$721,'HIS_DATA - Time Series'!$A$5:$A$721,'Scen BF2019'!$B14)*-1/1000</f>
        <v>0</v>
      </c>
      <c r="G14" s="210">
        <f>SUMIFS('HIS_DATA - Time Series'!AW$5:AW$721,'HIS_DATA - Time Series'!$A$5:$A$721,'Scen BF2019'!$B14)*-1/1000</f>
        <v>0</v>
      </c>
      <c r="H14" s="210">
        <f>SUMIFS('HIS_DATA - Time Series'!AX$5:AX$721,'HIS_DATA - Time Series'!$A$5:$A$721,'Scen BF2019'!$B14)*-1/1000</f>
        <v>0</v>
      </c>
      <c r="I14" s="210">
        <f>SUMIFS('HIS_DATA - Time Series'!AY$5:AY$721,'HIS_DATA - Time Series'!$A$5:$A$721,'Scen BF2019'!$B14)*-1/1000</f>
        <v>0</v>
      </c>
      <c r="J14" s="210">
        <f>SUMIFS('HIS_DATA - Time Series'!AZ$5:AZ$721,'HIS_DATA - Time Series'!$A$5:$A$721,'Scen BF2019'!$B14)*-1/1000</f>
        <v>0</v>
      </c>
      <c r="K14" s="210">
        <f>SUMIFS('HIS_DATA - Time Series'!BA$5:BA$721,'HIS_DATA - Time Series'!$A$5:$A$721,'Scen BF2019'!$B14)*-1/1000</f>
        <v>0</v>
      </c>
      <c r="L14" s="210">
        <f>SUMIFS('HIS_DATA - Time Series'!BB$5:BB$721,'HIS_DATA - Time Series'!$A$5:$A$721,'Scen BF2019'!$B14)*-1/1000</f>
        <v>0</v>
      </c>
      <c r="M14" s="210">
        <f>SUMIFS('HIS_DATA - Time Series'!BC$5:BC$721,'HIS_DATA - Time Series'!$A$5:$A$721,'Scen BF2019'!$B14)*-1/1000</f>
        <v>0</v>
      </c>
      <c r="N14" s="87"/>
      <c r="O14" s="86"/>
      <c r="P14" s="86"/>
      <c r="Q14" s="85"/>
      <c r="R14" s="87"/>
      <c r="S14" s="86"/>
      <c r="T14" s="86"/>
      <c r="U14" s="85"/>
      <c r="V14" s="87"/>
      <c r="W14" s="86"/>
      <c r="X14" s="86"/>
      <c r="Y14" s="85"/>
      <c r="Z14" s="87"/>
      <c r="AA14" s="86"/>
      <c r="AB14" s="86"/>
      <c r="AC14" s="85"/>
      <c r="AD14" s="87"/>
      <c r="AE14" s="86"/>
      <c r="AF14" s="86"/>
      <c r="AG14" s="85"/>
      <c r="AH14" s="87"/>
      <c r="AI14" s="86"/>
      <c r="AJ14" s="86"/>
      <c r="AK14" s="85"/>
      <c r="AL14" s="87"/>
      <c r="AM14" s="86"/>
      <c r="AN14" s="86"/>
      <c r="AO14" s="85"/>
      <c r="AP14" s="87"/>
      <c r="AQ14" s="86"/>
      <c r="AR14" s="86"/>
      <c r="AS14" s="85"/>
      <c r="AT14" s="87"/>
      <c r="AU14" s="86"/>
      <c r="AV14" s="86"/>
      <c r="AW14" s="85"/>
      <c r="AX14" s="87"/>
      <c r="AY14" s="86"/>
      <c r="AZ14" s="86"/>
      <c r="BA14" s="85"/>
      <c r="BB14" s="87"/>
      <c r="BC14" s="86"/>
      <c r="BD14" s="86"/>
      <c r="BE14" s="85"/>
      <c r="BF14" s="87"/>
      <c r="BG14" s="86"/>
      <c r="BH14" s="86"/>
      <c r="BI14" s="85"/>
      <c r="BJ14" s="87"/>
      <c r="BK14" s="86"/>
      <c r="BL14" s="86"/>
      <c r="BM14" s="85"/>
    </row>
    <row r="15" spans="2:65">
      <c r="B15" s="60" t="s">
        <v>289</v>
      </c>
      <c r="C15" s="89" t="s">
        <v>284</v>
      </c>
      <c r="D15" s="88" t="s">
        <v>199</v>
      </c>
      <c r="E15" s="210">
        <f>SUMIFS('HIS_DATA - Time Series'!AU$5:AU$721,'HIS_DATA - Time Series'!$A$5:$A$721,'Scen BF2019'!$B15)*-1/1000</f>
        <v>0</v>
      </c>
      <c r="F15" s="210">
        <f>SUMIFS('HIS_DATA - Time Series'!AV$5:AV$721,'HIS_DATA - Time Series'!$A$5:$A$721,'Scen BF2019'!$B15)*-1/1000</f>
        <v>0</v>
      </c>
      <c r="G15" s="210">
        <f>SUMIFS('HIS_DATA - Time Series'!AW$5:AW$721,'HIS_DATA - Time Series'!$A$5:$A$721,'Scen BF2019'!$B15)*-1/1000</f>
        <v>0</v>
      </c>
      <c r="H15" s="210">
        <f>SUMIFS('HIS_DATA - Time Series'!AX$5:AX$721,'HIS_DATA - Time Series'!$A$5:$A$721,'Scen BF2019'!$B15)*-1/1000</f>
        <v>0</v>
      </c>
      <c r="I15" s="210">
        <f>SUMIFS('HIS_DATA - Time Series'!AY$5:AY$721,'HIS_DATA - Time Series'!$A$5:$A$721,'Scen BF2019'!$B15)*-1/1000</f>
        <v>0</v>
      </c>
      <c r="J15" s="210">
        <f>SUMIFS('HIS_DATA - Time Series'!AZ$5:AZ$721,'HIS_DATA - Time Series'!$A$5:$A$721,'Scen BF2019'!$B15)*-1/1000</f>
        <v>0</v>
      </c>
      <c r="K15" s="210">
        <f>SUMIFS('HIS_DATA - Time Series'!BA$5:BA$721,'HIS_DATA - Time Series'!$A$5:$A$721,'Scen BF2019'!$B15)*-1/1000</f>
        <v>0</v>
      </c>
      <c r="L15" s="210">
        <f>SUMIFS('HIS_DATA - Time Series'!BB$5:BB$721,'HIS_DATA - Time Series'!$A$5:$A$721,'Scen BF2019'!$B15)*-1/1000</f>
        <v>0</v>
      </c>
      <c r="M15" s="210">
        <f>SUMIFS('HIS_DATA - Time Series'!BC$5:BC$721,'HIS_DATA - Time Series'!$A$5:$A$721,'Scen BF2019'!$B15)*-1/1000</f>
        <v>0</v>
      </c>
      <c r="N15" s="93"/>
      <c r="O15" s="92"/>
      <c r="P15" s="92"/>
      <c r="Q15" s="91"/>
      <c r="R15" s="93"/>
      <c r="S15" s="92"/>
      <c r="T15" s="92"/>
      <c r="U15" s="91"/>
      <c r="V15" s="93"/>
      <c r="W15" s="92"/>
      <c r="X15" s="92"/>
      <c r="Y15" s="91"/>
      <c r="Z15" s="93"/>
      <c r="AA15" s="92"/>
      <c r="AB15" s="92"/>
      <c r="AC15" s="91"/>
      <c r="AD15" s="93"/>
      <c r="AE15" s="92"/>
      <c r="AF15" s="92"/>
      <c r="AG15" s="91"/>
      <c r="AH15" s="93"/>
      <c r="AI15" s="92"/>
      <c r="AJ15" s="92"/>
      <c r="AK15" s="91"/>
      <c r="AL15" s="93"/>
      <c r="AM15" s="92"/>
      <c r="AN15" s="92"/>
      <c r="AO15" s="91"/>
      <c r="AP15" s="93"/>
      <c r="AQ15" s="92"/>
      <c r="AR15" s="92"/>
      <c r="AS15" s="91"/>
      <c r="AT15" s="93"/>
      <c r="AU15" s="92"/>
      <c r="AV15" s="92"/>
      <c r="AW15" s="91"/>
      <c r="AX15" s="93"/>
      <c r="AY15" s="92"/>
      <c r="AZ15" s="92"/>
      <c r="BA15" s="91"/>
      <c r="BB15" s="93"/>
      <c r="BC15" s="92"/>
      <c r="BD15" s="92"/>
      <c r="BE15" s="91"/>
      <c r="BF15" s="93"/>
      <c r="BG15" s="92"/>
      <c r="BH15" s="92"/>
      <c r="BI15" s="91"/>
      <c r="BJ15" s="93"/>
      <c r="BK15" s="92"/>
      <c r="BL15" s="92"/>
      <c r="BM15" s="91"/>
    </row>
    <row r="16" spans="2:65">
      <c r="C16" s="89" t="s">
        <v>284</v>
      </c>
      <c r="D16" s="88" t="s">
        <v>273</v>
      </c>
      <c r="E16" s="210">
        <f>SUMIFS('HIS_DATA - Time Series'!AU$5:AU$721,'HIS_DATA - Time Series'!$A$5:$A$721,'Scen BF2019'!$B16)*-1/1000</f>
        <v>0</v>
      </c>
      <c r="F16" s="210">
        <f>SUMIFS('HIS_DATA - Time Series'!AV$5:AV$721,'HIS_DATA - Time Series'!$A$5:$A$721,'Scen BF2019'!$B16)*-1/1000</f>
        <v>0</v>
      </c>
      <c r="G16" s="210">
        <f>SUMIFS('HIS_DATA - Time Series'!AW$5:AW$721,'HIS_DATA - Time Series'!$A$5:$A$721,'Scen BF2019'!$B16)*-1/1000</f>
        <v>0</v>
      </c>
      <c r="H16" s="210">
        <f>SUMIFS('HIS_DATA - Time Series'!AX$5:AX$721,'HIS_DATA - Time Series'!$A$5:$A$721,'Scen BF2019'!$B16)*-1/1000</f>
        <v>0</v>
      </c>
      <c r="I16" s="210">
        <f>SUMIFS('HIS_DATA - Time Series'!AY$5:AY$721,'HIS_DATA - Time Series'!$A$5:$A$721,'Scen BF2019'!$B16)*-1/1000</f>
        <v>0</v>
      </c>
      <c r="J16" s="210">
        <f>SUMIFS('HIS_DATA - Time Series'!AZ$5:AZ$721,'HIS_DATA - Time Series'!$A$5:$A$721,'Scen BF2019'!$B16)*-1/1000</f>
        <v>0</v>
      </c>
      <c r="K16" s="210">
        <f>SUMIFS('HIS_DATA - Time Series'!BA$5:BA$721,'HIS_DATA - Time Series'!$A$5:$A$721,'Scen BF2019'!$B16)*-1/1000</f>
        <v>0</v>
      </c>
      <c r="L16" s="210">
        <f>SUMIFS('HIS_DATA - Time Series'!BB$5:BB$721,'HIS_DATA - Time Series'!$A$5:$A$721,'Scen BF2019'!$B16)*-1/1000</f>
        <v>0</v>
      </c>
      <c r="M16" s="210">
        <f>SUMIFS('HIS_DATA - Time Series'!BC$5:BC$721,'HIS_DATA - Time Series'!$A$5:$A$721,'Scen BF2019'!$B16)*-1/1000</f>
        <v>0</v>
      </c>
      <c r="N16" s="93"/>
      <c r="O16" s="92"/>
      <c r="P16" s="92"/>
      <c r="Q16" s="91"/>
      <c r="R16" s="93"/>
      <c r="S16" s="92"/>
      <c r="T16" s="92"/>
      <c r="U16" s="91"/>
      <c r="V16" s="93"/>
      <c r="W16" s="92"/>
      <c r="X16" s="92"/>
      <c r="Y16" s="91"/>
      <c r="Z16" s="93"/>
      <c r="AA16" s="92"/>
      <c r="AB16" s="92"/>
      <c r="AC16" s="91"/>
      <c r="AD16" s="93"/>
      <c r="AE16" s="92"/>
      <c r="AF16" s="92"/>
      <c r="AG16" s="91"/>
      <c r="AH16" s="93"/>
      <c r="AI16" s="92"/>
      <c r="AJ16" s="92"/>
      <c r="AK16" s="91"/>
      <c r="AL16" s="93"/>
      <c r="AM16" s="92"/>
      <c r="AN16" s="92"/>
      <c r="AO16" s="91"/>
      <c r="AP16" s="93"/>
      <c r="AQ16" s="92"/>
      <c r="AR16" s="92"/>
      <c r="AS16" s="91"/>
      <c r="AT16" s="93"/>
      <c r="AU16" s="92"/>
      <c r="AV16" s="92"/>
      <c r="AW16" s="91"/>
      <c r="AX16" s="93"/>
      <c r="AY16" s="92"/>
      <c r="AZ16" s="92"/>
      <c r="BA16" s="91"/>
      <c r="BB16" s="93"/>
      <c r="BC16" s="92"/>
      <c r="BD16" s="92"/>
      <c r="BE16" s="91"/>
      <c r="BF16" s="93"/>
      <c r="BG16" s="92"/>
      <c r="BH16" s="92"/>
      <c r="BI16" s="91"/>
      <c r="BJ16" s="93"/>
      <c r="BK16" s="92"/>
      <c r="BL16" s="92"/>
      <c r="BM16" s="91"/>
    </row>
    <row r="17" spans="2:65">
      <c r="B17" s="60" t="s">
        <v>21</v>
      </c>
      <c r="C17" s="89" t="s">
        <v>284</v>
      </c>
      <c r="D17" s="88" t="s">
        <v>195</v>
      </c>
      <c r="E17" s="210">
        <f>SUMIFS('HIS_DATA - Time Series'!AU$5:AU$721,'HIS_DATA - Time Series'!$A$5:$A$721,'Scen BF2019'!$B17)*-1/1000</f>
        <v>157.95918</v>
      </c>
      <c r="F17" s="210">
        <f>SUMIFS('HIS_DATA - Time Series'!AV$5:AV$721,'HIS_DATA - Time Series'!$A$5:$A$721,'Scen BF2019'!$B17)*-1/1000</f>
        <v>130.14967000000001</v>
      </c>
      <c r="G17" s="210">
        <f>SUMIFS('HIS_DATA - Time Series'!AW$5:AW$721,'HIS_DATA - Time Series'!$A$5:$A$721,'Scen BF2019'!$B17)*-1/1000</f>
        <v>101.92535999999998</v>
      </c>
      <c r="H17" s="210">
        <f>SUMIFS('HIS_DATA - Time Series'!AX$5:AX$721,'HIS_DATA - Time Series'!$A$5:$A$721,'Scen BF2019'!$B17)*-1/1000</f>
        <v>130.17578999999998</v>
      </c>
      <c r="I17" s="210">
        <f>SUMIFS('HIS_DATA - Time Series'!AY$5:AY$721,'HIS_DATA - Time Series'!$A$5:$A$721,'Scen BF2019'!$B17)*-1/1000</f>
        <v>102.18665999999999</v>
      </c>
      <c r="J17" s="210">
        <f>SUMIFS('HIS_DATA - Time Series'!AZ$5:AZ$721,'HIS_DATA - Time Series'!$A$5:$A$721,'Scen BF2019'!$B17)*-1/1000</f>
        <v>71.526789999999991</v>
      </c>
      <c r="K17" s="210">
        <f>SUMIFS('HIS_DATA - Time Series'!BA$5:BA$721,'HIS_DATA - Time Series'!$A$5:$A$721,'Scen BF2019'!$B17)*-1/1000</f>
        <v>83.375690000000006</v>
      </c>
      <c r="L17" s="210">
        <f>SUMIFS('HIS_DATA - Time Series'!BB$5:BB$721,'HIS_DATA - Time Series'!$A$5:$A$721,'Scen BF2019'!$B17)*-1/1000</f>
        <v>60.662669999999999</v>
      </c>
      <c r="M17" s="210">
        <f>SUMIFS('HIS_DATA - Time Series'!BC$5:BC$721,'HIS_DATA - Time Series'!$A$5:$A$721,'Scen BF2019'!$B17)*-1/1000</f>
        <v>61.989910000000002</v>
      </c>
      <c r="N17" s="93"/>
      <c r="O17" s="92"/>
      <c r="P17" s="92"/>
      <c r="Q17" s="91"/>
      <c r="R17" s="93"/>
      <c r="S17" s="92"/>
      <c r="T17" s="92"/>
      <c r="U17" s="91"/>
      <c r="V17" s="93"/>
      <c r="W17" s="92"/>
      <c r="X17" s="92"/>
      <c r="Y17" s="91"/>
      <c r="Z17" s="93"/>
      <c r="AA17" s="92"/>
      <c r="AB17" s="92"/>
      <c r="AC17" s="91"/>
      <c r="AD17" s="93"/>
      <c r="AE17" s="92"/>
      <c r="AF17" s="92"/>
      <c r="AG17" s="91"/>
      <c r="AH17" s="93"/>
      <c r="AI17" s="92"/>
      <c r="AJ17" s="92"/>
      <c r="AK17" s="91"/>
      <c r="AL17" s="93"/>
      <c r="AM17" s="92"/>
      <c r="AN17" s="92"/>
      <c r="AO17" s="91"/>
      <c r="AP17" s="93"/>
      <c r="AQ17" s="92"/>
      <c r="AR17" s="92"/>
      <c r="AS17" s="91"/>
      <c r="AT17" s="93"/>
      <c r="AU17" s="92"/>
      <c r="AV17" s="92"/>
      <c r="AW17" s="91"/>
      <c r="AX17" s="93"/>
      <c r="AY17" s="92"/>
      <c r="AZ17" s="92"/>
      <c r="BA17" s="91"/>
      <c r="BB17" s="93"/>
      <c r="BC17" s="92"/>
      <c r="BD17" s="92"/>
      <c r="BE17" s="91"/>
      <c r="BF17" s="93"/>
      <c r="BG17" s="92"/>
      <c r="BH17" s="92"/>
      <c r="BI17" s="91"/>
      <c r="BJ17" s="93"/>
      <c r="BK17" s="92"/>
      <c r="BL17" s="92"/>
      <c r="BM17" s="91"/>
    </row>
    <row r="18" spans="2:65">
      <c r="B18" s="60" t="s">
        <v>20</v>
      </c>
      <c r="C18" s="89" t="s">
        <v>284</v>
      </c>
      <c r="D18" s="88" t="s">
        <v>242</v>
      </c>
      <c r="E18" s="210">
        <f>SUMIFS('HIS_DATA - Time Series'!AU$5:AU$721,'HIS_DATA - Time Series'!$A$5:$A$721,'Scen BF2019'!$B18)*-1/1000</f>
        <v>87.890140000000002</v>
      </c>
      <c r="F18" s="210">
        <f>SUMIFS('HIS_DATA - Time Series'!AV$5:AV$721,'HIS_DATA - Time Series'!$A$5:$A$721,'Scen BF2019'!$B18)*-1/1000</f>
        <v>66.5852</v>
      </c>
      <c r="G18" s="210">
        <f>SUMIFS('HIS_DATA - Time Series'!AW$5:AW$721,'HIS_DATA - Time Series'!$A$5:$A$721,'Scen BF2019'!$B18)*-1/1000</f>
        <v>57.105649999999997</v>
      </c>
      <c r="H18" s="210">
        <f>SUMIFS('HIS_DATA - Time Series'!AX$5:AX$721,'HIS_DATA - Time Series'!$A$5:$A$721,'Scen BF2019'!$B18)*-1/1000</f>
        <v>50.449189999999994</v>
      </c>
      <c r="I18" s="210">
        <f>SUMIFS('HIS_DATA - Time Series'!AY$5:AY$721,'HIS_DATA - Time Series'!$A$5:$A$721,'Scen BF2019'!$B18)*-1/1000</f>
        <v>37.609590000000004</v>
      </c>
      <c r="J18" s="210">
        <f>SUMIFS('HIS_DATA - Time Series'!AZ$5:AZ$721,'HIS_DATA - Time Series'!$A$5:$A$721,'Scen BF2019'!$B18)*-1/1000</f>
        <v>36.623080000000009</v>
      </c>
      <c r="K18" s="210">
        <f>SUMIFS('HIS_DATA - Time Series'!BA$5:BA$721,'HIS_DATA - Time Series'!$A$5:$A$721,'Scen BF2019'!$B18)*-1/1000</f>
        <v>39.490210000000005</v>
      </c>
      <c r="L18" s="210">
        <f>SUMIFS('HIS_DATA - Time Series'!BB$5:BB$721,'HIS_DATA - Time Series'!$A$5:$A$721,'Scen BF2019'!$B18)*-1/1000</f>
        <v>33.321280000000002</v>
      </c>
      <c r="M18" s="210">
        <f>SUMIFS('HIS_DATA - Time Series'!BC$5:BC$721,'HIS_DATA - Time Series'!$A$5:$A$721,'Scen BF2019'!$B18)*-1/1000</f>
        <v>32.883749999999999</v>
      </c>
      <c r="N18" s="93"/>
      <c r="O18" s="92"/>
      <c r="P18" s="92"/>
      <c r="Q18" s="91"/>
      <c r="R18" s="93"/>
      <c r="S18" s="92"/>
      <c r="T18" s="92"/>
      <c r="U18" s="91"/>
      <c r="V18" s="93"/>
      <c r="W18" s="92"/>
      <c r="X18" s="92"/>
      <c r="Y18" s="91"/>
      <c r="Z18" s="93"/>
      <c r="AA18" s="92"/>
      <c r="AB18" s="92"/>
      <c r="AC18" s="91"/>
      <c r="AD18" s="93"/>
      <c r="AE18" s="92"/>
      <c r="AF18" s="92"/>
      <c r="AG18" s="91"/>
      <c r="AH18" s="93"/>
      <c r="AI18" s="92"/>
      <c r="AJ18" s="92"/>
      <c r="AK18" s="91"/>
      <c r="AL18" s="93"/>
      <c r="AM18" s="92"/>
      <c r="AN18" s="92"/>
      <c r="AO18" s="91"/>
      <c r="AP18" s="93"/>
      <c r="AQ18" s="92"/>
      <c r="AR18" s="92"/>
      <c r="AS18" s="91"/>
      <c r="AT18" s="93"/>
      <c r="AU18" s="92"/>
      <c r="AV18" s="92"/>
      <c r="AW18" s="91"/>
      <c r="AX18" s="93"/>
      <c r="AY18" s="92"/>
      <c r="AZ18" s="92"/>
      <c r="BA18" s="91"/>
      <c r="BB18" s="93"/>
      <c r="BC18" s="92"/>
      <c r="BD18" s="92"/>
      <c r="BE18" s="91"/>
      <c r="BF18" s="93"/>
      <c r="BG18" s="92"/>
      <c r="BH18" s="92"/>
      <c r="BI18" s="91"/>
      <c r="BJ18" s="93"/>
      <c r="BK18" s="92"/>
      <c r="BL18" s="92"/>
      <c r="BM18" s="91"/>
    </row>
    <row r="19" spans="2:65">
      <c r="B19" s="60" t="s">
        <v>715</v>
      </c>
      <c r="C19" s="89" t="s">
        <v>284</v>
      </c>
      <c r="D19" s="88" t="s">
        <v>272</v>
      </c>
      <c r="E19" s="210">
        <f>SUMIFS('HIS_DATA - Time Series'!AU$5:AU$721,'HIS_DATA - Time Series'!$A$5:$A$721,'Scen BF2019'!$B19)*-1/1000</f>
        <v>7.061370000000001</v>
      </c>
      <c r="F19" s="210">
        <f>SUMIFS('HIS_DATA - Time Series'!AV$5:AV$721,'HIS_DATA - Time Series'!$A$5:$A$721,'Scen BF2019'!$B19)*-1/1000</f>
        <v>3.1901700000000006</v>
      </c>
      <c r="G19" s="210">
        <f>SUMIFS('HIS_DATA - Time Series'!AW$5:AW$721,'HIS_DATA - Time Series'!$A$5:$A$721,'Scen BF2019'!$B19)*-1/1000</f>
        <v>2.6545199999999998</v>
      </c>
      <c r="H19" s="210">
        <f>SUMIFS('HIS_DATA - Time Series'!AX$5:AX$721,'HIS_DATA - Time Series'!$A$5:$A$721,'Scen BF2019'!$B19)*-1/1000</f>
        <v>2.7355299999999998</v>
      </c>
      <c r="I19" s="210">
        <f>SUMIFS('HIS_DATA - Time Series'!AY$5:AY$721,'HIS_DATA - Time Series'!$A$5:$A$721,'Scen BF2019'!$B19)*-1/1000</f>
        <v>1.6780200000000001</v>
      </c>
      <c r="J19" s="210">
        <f>SUMIFS('HIS_DATA - Time Series'!AZ$5:AZ$721,'HIS_DATA - Time Series'!$A$5:$A$721,'Scen BF2019'!$B19)*-1/1000</f>
        <v>1.7225899999999996</v>
      </c>
      <c r="K19" s="210">
        <f>SUMIFS('HIS_DATA - Time Series'!BA$5:BA$721,'HIS_DATA - Time Series'!$A$5:$A$721,'Scen BF2019'!$B19)*-1/1000</f>
        <v>1.6939200000000003</v>
      </c>
      <c r="L19" s="210">
        <f>SUMIFS('HIS_DATA - Time Series'!BB$5:BB$721,'HIS_DATA - Time Series'!$A$5:$A$721,'Scen BF2019'!$B19)*-1/1000</f>
        <v>1.4125099999999999</v>
      </c>
      <c r="M19" s="210">
        <f>SUMIFS('HIS_DATA - Time Series'!BC$5:BC$721,'HIS_DATA - Time Series'!$A$5:$A$721,'Scen BF2019'!$B19)*-1/1000</f>
        <v>1.3179400000000001</v>
      </c>
      <c r="N19" s="93"/>
      <c r="O19" s="92"/>
      <c r="P19" s="92"/>
      <c r="Q19" s="91"/>
      <c r="R19" s="93"/>
      <c r="S19" s="92"/>
      <c r="T19" s="92"/>
      <c r="U19" s="91"/>
      <c r="V19" s="93"/>
      <c r="W19" s="92"/>
      <c r="X19" s="92"/>
      <c r="Y19" s="91"/>
      <c r="Z19" s="93"/>
      <c r="AA19" s="92"/>
      <c r="AB19" s="92"/>
      <c r="AC19" s="91"/>
      <c r="AD19" s="93"/>
      <c r="AE19" s="92"/>
      <c r="AF19" s="92"/>
      <c r="AG19" s="91"/>
      <c r="AH19" s="93"/>
      <c r="AI19" s="92"/>
      <c r="AJ19" s="92"/>
      <c r="AK19" s="91"/>
      <c r="AL19" s="93"/>
      <c r="AM19" s="92"/>
      <c r="AN19" s="92"/>
      <c r="AO19" s="91"/>
      <c r="AP19" s="93"/>
      <c r="AQ19" s="92"/>
      <c r="AR19" s="92"/>
      <c r="AS19" s="91"/>
      <c r="AT19" s="93"/>
      <c r="AU19" s="92"/>
      <c r="AV19" s="92"/>
      <c r="AW19" s="91"/>
      <c r="AX19" s="93"/>
      <c r="AY19" s="92"/>
      <c r="AZ19" s="92"/>
      <c r="BA19" s="91"/>
      <c r="BB19" s="93"/>
      <c r="BC19" s="92"/>
      <c r="BD19" s="92"/>
      <c r="BE19" s="91"/>
      <c r="BF19" s="93"/>
      <c r="BG19" s="92"/>
      <c r="BH19" s="92"/>
      <c r="BI19" s="91"/>
      <c r="BJ19" s="93"/>
      <c r="BK19" s="92"/>
      <c r="BL19" s="92"/>
      <c r="BM19" s="91"/>
    </row>
    <row r="20" spans="2:65">
      <c r="B20" s="60" t="s">
        <v>288</v>
      </c>
      <c r="C20" s="89" t="s">
        <v>284</v>
      </c>
      <c r="D20" s="88" t="s">
        <v>270</v>
      </c>
      <c r="E20" s="210">
        <f>SUMIFS('HIS_DATA - Time Series'!AU$5:AU$721,'HIS_DATA - Time Series'!$A$5:$A$721,'Scen BF2019'!$B20)*-1/1000</f>
        <v>0</v>
      </c>
      <c r="F20" s="210">
        <f>SUMIFS('HIS_DATA - Time Series'!AV$5:AV$721,'HIS_DATA - Time Series'!$A$5:$A$721,'Scen BF2019'!$B20)*-1/1000</f>
        <v>0</v>
      </c>
      <c r="G20" s="210">
        <f>SUMIFS('HIS_DATA - Time Series'!AW$5:AW$721,'HIS_DATA - Time Series'!$A$5:$A$721,'Scen BF2019'!$B20)*-1/1000</f>
        <v>0</v>
      </c>
      <c r="H20" s="210">
        <f>SUMIFS('HIS_DATA - Time Series'!AX$5:AX$721,'HIS_DATA - Time Series'!$A$5:$A$721,'Scen BF2019'!$B20)*-1/1000</f>
        <v>0</v>
      </c>
      <c r="I20" s="210">
        <f>SUMIFS('HIS_DATA - Time Series'!AY$5:AY$721,'HIS_DATA - Time Series'!$A$5:$A$721,'Scen BF2019'!$B20)*-1/1000</f>
        <v>0</v>
      </c>
      <c r="J20" s="210">
        <f>SUMIFS('HIS_DATA - Time Series'!AZ$5:AZ$721,'HIS_DATA - Time Series'!$A$5:$A$721,'Scen BF2019'!$B20)*-1/1000</f>
        <v>0</v>
      </c>
      <c r="K20" s="210">
        <f>SUMIFS('HIS_DATA - Time Series'!BA$5:BA$721,'HIS_DATA - Time Series'!$A$5:$A$721,'Scen BF2019'!$B20)*-1/1000</f>
        <v>0</v>
      </c>
      <c r="L20" s="210">
        <f>SUMIFS('HIS_DATA - Time Series'!BB$5:BB$721,'HIS_DATA - Time Series'!$A$5:$A$721,'Scen BF2019'!$B20)*-1/1000</f>
        <v>0</v>
      </c>
      <c r="M20" s="210">
        <f>SUMIFS('HIS_DATA - Time Series'!BC$5:BC$721,'HIS_DATA - Time Series'!$A$5:$A$721,'Scen BF2019'!$B20)*-1/1000</f>
        <v>0</v>
      </c>
      <c r="N20" s="93"/>
      <c r="O20" s="92"/>
      <c r="P20" s="92"/>
      <c r="Q20" s="91"/>
      <c r="R20" s="93"/>
      <c r="S20" s="92"/>
      <c r="T20" s="92"/>
      <c r="U20" s="91"/>
      <c r="V20" s="93"/>
      <c r="W20" s="92"/>
      <c r="X20" s="92"/>
      <c r="Y20" s="91"/>
      <c r="Z20" s="93"/>
      <c r="AA20" s="92"/>
      <c r="AB20" s="92"/>
      <c r="AC20" s="91"/>
      <c r="AD20" s="93"/>
      <c r="AE20" s="92"/>
      <c r="AF20" s="92"/>
      <c r="AG20" s="91"/>
      <c r="AH20" s="93"/>
      <c r="AI20" s="92"/>
      <c r="AJ20" s="92"/>
      <c r="AK20" s="91"/>
      <c r="AL20" s="93"/>
      <c r="AM20" s="92"/>
      <c r="AN20" s="92"/>
      <c r="AO20" s="91"/>
      <c r="AP20" s="93"/>
      <c r="AQ20" s="92"/>
      <c r="AR20" s="92"/>
      <c r="AS20" s="91"/>
      <c r="AT20" s="93"/>
      <c r="AU20" s="92"/>
      <c r="AV20" s="92"/>
      <c r="AW20" s="91"/>
      <c r="AX20" s="93"/>
      <c r="AY20" s="92"/>
      <c r="AZ20" s="92"/>
      <c r="BA20" s="91"/>
      <c r="BB20" s="93"/>
      <c r="BC20" s="92"/>
      <c r="BD20" s="92"/>
      <c r="BE20" s="91"/>
      <c r="BF20" s="93"/>
      <c r="BG20" s="92"/>
      <c r="BH20" s="92"/>
      <c r="BI20" s="91"/>
      <c r="BJ20" s="93"/>
      <c r="BK20" s="92"/>
      <c r="BL20" s="92"/>
      <c r="BM20" s="91"/>
    </row>
    <row r="21" spans="2:65">
      <c r="B21" s="60" t="s">
        <v>287</v>
      </c>
      <c r="C21" s="89" t="s">
        <v>284</v>
      </c>
      <c r="D21" s="88" t="s">
        <v>243</v>
      </c>
      <c r="E21" s="210">
        <f>SUMIFS('HIS_DATA - Time Series'!AU$5:AU$721,'HIS_DATA - Time Series'!$A$5:$A$721,'Scen BF2019'!$B21)*-1/1000</f>
        <v>6.6509999999999986E-2</v>
      </c>
      <c r="F21" s="210">
        <f>SUMIFS('HIS_DATA - Time Series'!AV$5:AV$721,'HIS_DATA - Time Series'!$A$5:$A$721,'Scen BF2019'!$B21)*-1/1000</f>
        <v>2.5190000000000001E-2</v>
      </c>
      <c r="G21" s="210">
        <f>SUMIFS('HIS_DATA - Time Series'!AW$5:AW$721,'HIS_DATA - Time Series'!$A$5:$A$721,'Scen BF2019'!$B21)*-1/1000</f>
        <v>3.1829999999999997E-2</v>
      </c>
      <c r="H21" s="210">
        <f>SUMIFS('HIS_DATA - Time Series'!AX$5:AX$721,'HIS_DATA - Time Series'!$A$5:$A$721,'Scen BF2019'!$B21)*-1/1000</f>
        <v>4.4699999999999997E-2</v>
      </c>
      <c r="I21" s="210">
        <f>SUMIFS('HIS_DATA - Time Series'!AY$5:AY$721,'HIS_DATA - Time Series'!$A$5:$A$721,'Scen BF2019'!$B21)*-1/1000</f>
        <v>3.2329999999999998E-2</v>
      </c>
      <c r="J21" s="210">
        <f>SUMIFS('HIS_DATA - Time Series'!AZ$5:AZ$721,'HIS_DATA - Time Series'!$A$5:$A$721,'Scen BF2019'!$B21)*-1/1000</f>
        <v>3.9479999999999994E-2</v>
      </c>
      <c r="K21" s="210">
        <f>SUMIFS('HIS_DATA - Time Series'!BA$5:BA$721,'HIS_DATA - Time Series'!$A$5:$A$721,'Scen BF2019'!$B21)*-1/1000</f>
        <v>3.7109999999999997E-2</v>
      </c>
      <c r="L21" s="210">
        <f>SUMIFS('HIS_DATA - Time Series'!BB$5:BB$721,'HIS_DATA - Time Series'!$A$5:$A$721,'Scen BF2019'!$B21)*-1/1000</f>
        <v>1.9240000000000004E-2</v>
      </c>
      <c r="M21" s="210">
        <f>SUMIFS('HIS_DATA - Time Series'!BC$5:BC$721,'HIS_DATA - Time Series'!$A$5:$A$721,'Scen BF2019'!$B21)*-1/1000</f>
        <v>1.1999999999999999E-3</v>
      </c>
      <c r="N21" s="93"/>
      <c r="O21" s="92"/>
      <c r="P21" s="92"/>
      <c r="Q21" s="91"/>
      <c r="R21" s="93"/>
      <c r="S21" s="92"/>
      <c r="T21" s="92"/>
      <c r="U21" s="91"/>
      <c r="V21" s="93"/>
      <c r="W21" s="92"/>
      <c r="X21" s="92"/>
      <c r="Y21" s="91"/>
      <c r="Z21" s="93"/>
      <c r="AA21" s="92"/>
      <c r="AB21" s="92"/>
      <c r="AC21" s="91"/>
      <c r="AD21" s="93"/>
      <c r="AE21" s="92"/>
      <c r="AF21" s="92"/>
      <c r="AG21" s="91"/>
      <c r="AH21" s="93"/>
      <c r="AI21" s="92"/>
      <c r="AJ21" s="92"/>
      <c r="AK21" s="91"/>
      <c r="AL21" s="93"/>
      <c r="AM21" s="92"/>
      <c r="AN21" s="92"/>
      <c r="AO21" s="91"/>
      <c r="AP21" s="93"/>
      <c r="AQ21" s="92"/>
      <c r="AR21" s="92"/>
      <c r="AS21" s="91"/>
      <c r="AT21" s="93"/>
      <c r="AU21" s="92"/>
      <c r="AV21" s="92"/>
      <c r="AW21" s="91"/>
      <c r="AX21" s="93"/>
      <c r="AY21" s="92"/>
      <c r="AZ21" s="92"/>
      <c r="BA21" s="91"/>
      <c r="BB21" s="93"/>
      <c r="BC21" s="92"/>
      <c r="BD21" s="92"/>
      <c r="BE21" s="91"/>
      <c r="BF21" s="93"/>
      <c r="BG21" s="92"/>
      <c r="BH21" s="92"/>
      <c r="BI21" s="91"/>
      <c r="BJ21" s="93"/>
      <c r="BK21" s="92"/>
      <c r="BL21" s="92"/>
      <c r="BM21" s="91"/>
    </row>
    <row r="22" spans="2:65">
      <c r="B22" s="60" t="s">
        <v>225</v>
      </c>
      <c r="C22" s="89" t="s">
        <v>284</v>
      </c>
      <c r="D22" s="88" t="s">
        <v>17</v>
      </c>
      <c r="E22" s="210">
        <f>SUMIFS('HIS_DATA - Time Series'!AU$5:AU$721,'HIS_DATA - Time Series'!$A$5:$A$721,'Scen BF2019'!$B22)*-1/1000</f>
        <v>0.77841999999999989</v>
      </c>
      <c r="F22" s="210">
        <f>SUMIFS('HIS_DATA - Time Series'!AV$5:AV$721,'HIS_DATA - Time Series'!$A$5:$A$721,'Scen BF2019'!$B22)*-1/1000</f>
        <v>0.72711999999999999</v>
      </c>
      <c r="G22" s="210">
        <f>SUMIFS('HIS_DATA - Time Series'!AW$5:AW$721,'HIS_DATA - Time Series'!$A$5:$A$721,'Scen BF2019'!$B22)*-1/1000</f>
        <v>0.77678999999999998</v>
      </c>
      <c r="H22" s="210">
        <f>SUMIFS('HIS_DATA - Time Series'!AX$5:AX$721,'HIS_DATA - Time Series'!$A$5:$A$721,'Scen BF2019'!$B22)*-1/1000</f>
        <v>0.67118000000000011</v>
      </c>
      <c r="I22" s="210">
        <f>SUMIFS('HIS_DATA - Time Series'!AY$5:AY$721,'HIS_DATA - Time Series'!$A$5:$A$721,'Scen BF2019'!$B22)*-1/1000</f>
        <v>0.94801999999999986</v>
      </c>
      <c r="J22" s="210">
        <f>SUMIFS('HIS_DATA - Time Series'!AZ$5:AZ$721,'HIS_DATA - Time Series'!$A$5:$A$721,'Scen BF2019'!$B22)*-1/1000</f>
        <v>0.92138999999999993</v>
      </c>
      <c r="K22" s="210">
        <f>SUMIFS('HIS_DATA - Time Series'!BA$5:BA$721,'HIS_DATA - Time Series'!$A$5:$A$721,'Scen BF2019'!$B22)*-1/1000</f>
        <v>0.88151999999999997</v>
      </c>
      <c r="L22" s="210">
        <f>SUMIFS('HIS_DATA - Time Series'!BB$5:BB$721,'HIS_DATA - Time Series'!$A$5:$A$721,'Scen BF2019'!$B22)*-1/1000</f>
        <v>0.92125000000000001</v>
      </c>
      <c r="M22" s="210">
        <f>SUMIFS('HIS_DATA - Time Series'!BC$5:BC$721,'HIS_DATA - Time Series'!$A$5:$A$721,'Scen BF2019'!$B22)*-1/1000</f>
        <v>0.95104</v>
      </c>
      <c r="N22" s="93"/>
      <c r="O22" s="92"/>
      <c r="P22" s="92"/>
      <c r="Q22" s="91"/>
      <c r="R22" s="93"/>
      <c r="S22" s="92"/>
      <c r="T22" s="92"/>
      <c r="U22" s="91"/>
      <c r="V22" s="93"/>
      <c r="W22" s="92"/>
      <c r="X22" s="92"/>
      <c r="Y22" s="91"/>
      <c r="Z22" s="93"/>
      <c r="AA22" s="92"/>
      <c r="AB22" s="92"/>
      <c r="AC22" s="91"/>
      <c r="AD22" s="93"/>
      <c r="AE22" s="92"/>
      <c r="AF22" s="92"/>
      <c r="AG22" s="91"/>
      <c r="AH22" s="93"/>
      <c r="AI22" s="92"/>
      <c r="AJ22" s="92"/>
      <c r="AK22" s="91"/>
      <c r="AL22" s="93"/>
      <c r="AM22" s="92"/>
      <c r="AN22" s="92"/>
      <c r="AO22" s="91"/>
      <c r="AP22" s="93"/>
      <c r="AQ22" s="92"/>
      <c r="AR22" s="92"/>
      <c r="AS22" s="91"/>
      <c r="AT22" s="93"/>
      <c r="AU22" s="92"/>
      <c r="AV22" s="92"/>
      <c r="AW22" s="91"/>
      <c r="AX22" s="93"/>
      <c r="AY22" s="92"/>
      <c r="AZ22" s="92"/>
      <c r="BA22" s="91"/>
      <c r="BB22" s="93"/>
      <c r="BC22" s="92"/>
      <c r="BD22" s="92"/>
      <c r="BE22" s="91"/>
      <c r="BF22" s="93"/>
      <c r="BG22" s="92"/>
      <c r="BH22" s="92"/>
      <c r="BI22" s="91"/>
      <c r="BJ22" s="93"/>
      <c r="BK22" s="92"/>
      <c r="BL22" s="92"/>
      <c r="BM22" s="91"/>
    </row>
    <row r="23" spans="2:65">
      <c r="B23" s="60" t="s">
        <v>286</v>
      </c>
      <c r="C23" s="89" t="s">
        <v>284</v>
      </c>
      <c r="D23" s="88" t="s">
        <v>240</v>
      </c>
      <c r="E23" s="210">
        <f>SUMIFS('HIS_DATA - Time Series'!AU$5:AU$721,'HIS_DATA - Time Series'!$A$5:$A$721,'Scen BF2019'!$B23)*-1/1000</f>
        <v>0</v>
      </c>
      <c r="F23" s="210">
        <f>SUMIFS('HIS_DATA - Time Series'!AV$5:AV$721,'HIS_DATA - Time Series'!$A$5:$A$721,'Scen BF2019'!$B23)*-1/1000</f>
        <v>0</v>
      </c>
      <c r="G23" s="210">
        <f>SUMIFS('HIS_DATA - Time Series'!AW$5:AW$721,'HIS_DATA - Time Series'!$A$5:$A$721,'Scen BF2019'!$B23)*-1/1000</f>
        <v>0</v>
      </c>
      <c r="H23" s="210">
        <f>SUMIFS('HIS_DATA - Time Series'!AX$5:AX$721,'HIS_DATA - Time Series'!$A$5:$A$721,'Scen BF2019'!$B23)*-1/1000</f>
        <v>4.752E-2</v>
      </c>
      <c r="I23" s="210">
        <f>SUMIFS('HIS_DATA - Time Series'!AY$5:AY$721,'HIS_DATA - Time Series'!$A$5:$A$721,'Scen BF2019'!$B23)*-1/1000</f>
        <v>0.11367000000000001</v>
      </c>
      <c r="J23" s="210">
        <f>SUMIFS('HIS_DATA - Time Series'!AZ$5:AZ$721,'HIS_DATA - Time Series'!$A$5:$A$721,'Scen BF2019'!$B23)*-1/1000</f>
        <v>0.44108000000000003</v>
      </c>
      <c r="K23" s="210">
        <f>SUMIFS('HIS_DATA - Time Series'!BA$5:BA$721,'HIS_DATA - Time Series'!$A$5:$A$721,'Scen BF2019'!$B23)*-1/1000</f>
        <v>1.1182499999999997</v>
      </c>
      <c r="L23" s="210">
        <f>SUMIFS('HIS_DATA - Time Series'!BB$5:BB$721,'HIS_DATA - Time Series'!$A$5:$A$721,'Scen BF2019'!$B23)*-1/1000</f>
        <v>1.6185799999999999</v>
      </c>
      <c r="M23" s="210">
        <f>SUMIFS('HIS_DATA - Time Series'!BC$5:BC$721,'HIS_DATA - Time Series'!$A$5:$A$721,'Scen BF2019'!$B23)*-1/1000</f>
        <v>2.2065499999999996</v>
      </c>
      <c r="N23" s="93"/>
      <c r="O23" s="92"/>
      <c r="P23" s="92"/>
      <c r="Q23" s="91"/>
      <c r="R23" s="93"/>
      <c r="S23" s="92"/>
      <c r="T23" s="92"/>
      <c r="U23" s="91"/>
      <c r="V23" s="93"/>
      <c r="W23" s="92"/>
      <c r="X23" s="92"/>
      <c r="Y23" s="91"/>
      <c r="Z23" s="93"/>
      <c r="AA23" s="92"/>
      <c r="AB23" s="92"/>
      <c r="AC23" s="91"/>
      <c r="AD23" s="93"/>
      <c r="AE23" s="92"/>
      <c r="AF23" s="92"/>
      <c r="AG23" s="91"/>
      <c r="AH23" s="93"/>
      <c r="AI23" s="92"/>
      <c r="AJ23" s="92"/>
      <c r="AK23" s="91"/>
      <c r="AL23" s="93"/>
      <c r="AM23" s="92"/>
      <c r="AN23" s="92"/>
      <c r="AO23" s="91"/>
      <c r="AP23" s="93"/>
      <c r="AQ23" s="92"/>
      <c r="AR23" s="92"/>
      <c r="AS23" s="91"/>
      <c r="AT23" s="93"/>
      <c r="AU23" s="92"/>
      <c r="AV23" s="92"/>
      <c r="AW23" s="91"/>
      <c r="AX23" s="93"/>
      <c r="AY23" s="92"/>
      <c r="AZ23" s="92"/>
      <c r="BA23" s="91"/>
      <c r="BB23" s="93"/>
      <c r="BC23" s="92"/>
      <c r="BD23" s="92"/>
      <c r="BE23" s="91"/>
      <c r="BF23" s="93"/>
      <c r="BG23" s="92"/>
      <c r="BH23" s="92"/>
      <c r="BI23" s="91"/>
      <c r="BJ23" s="93"/>
      <c r="BK23" s="92"/>
      <c r="BL23" s="92"/>
      <c r="BM23" s="91"/>
    </row>
    <row r="24" spans="2:65">
      <c r="B24" s="60" t="s">
        <v>34</v>
      </c>
      <c r="C24" s="89" t="s">
        <v>284</v>
      </c>
      <c r="D24" s="88" t="s">
        <v>224</v>
      </c>
      <c r="E24" s="210">
        <f>SUMIFS('HIS_DATA - Time Series'!AU$5:AU$721,'HIS_DATA - Time Series'!$A$5:$A$721,'Scen BF2019'!$B24)*-1/1000</f>
        <v>18.6632</v>
      </c>
      <c r="F24" s="210">
        <f>SUMIFS('HIS_DATA - Time Series'!AV$5:AV$721,'HIS_DATA - Time Series'!$A$5:$A$721,'Scen BF2019'!$B24)*-1/1000</f>
        <v>18.686</v>
      </c>
      <c r="G24" s="210">
        <f>SUMIFS('HIS_DATA - Time Series'!AW$5:AW$721,'HIS_DATA - Time Series'!$A$5:$A$721,'Scen BF2019'!$B24)*-1/1000</f>
        <v>21.16207</v>
      </c>
      <c r="H24" s="210">
        <f>SUMIFS('HIS_DATA - Time Series'!AX$5:AX$721,'HIS_DATA - Time Series'!$A$5:$A$721,'Scen BF2019'!$B24)*-1/1000</f>
        <v>19.792480000000001</v>
      </c>
      <c r="I24" s="210">
        <f>SUMIFS('HIS_DATA - Time Series'!AY$5:AY$721,'HIS_DATA - Time Series'!$A$5:$A$721,'Scen BF2019'!$B24)*-1/1000</f>
        <v>21.111540000000005</v>
      </c>
      <c r="J24" s="210">
        <f>SUMIFS('HIS_DATA - Time Series'!AZ$5:AZ$721,'HIS_DATA - Time Series'!$A$5:$A$721,'Scen BF2019'!$B24)*-1/1000</f>
        <v>22.529580000000003</v>
      </c>
      <c r="K24" s="210">
        <f>SUMIFS('HIS_DATA - Time Series'!BA$5:BA$721,'HIS_DATA - Time Series'!$A$5:$A$721,'Scen BF2019'!$B24)*-1/1000</f>
        <v>24.258709999999997</v>
      </c>
      <c r="L24" s="210">
        <f>SUMIFS('HIS_DATA - Time Series'!BB$5:BB$721,'HIS_DATA - Time Series'!$A$5:$A$721,'Scen BF2019'!$B24)*-1/1000</f>
        <v>26.209529999999997</v>
      </c>
      <c r="M24" s="210">
        <f>SUMIFS('HIS_DATA - Time Series'!BC$5:BC$721,'HIS_DATA - Time Series'!$A$5:$A$721,'Scen BF2019'!$B24)*-1/1000</f>
        <v>30.88613999999999</v>
      </c>
      <c r="N24" s="93"/>
      <c r="O24" s="92"/>
      <c r="P24" s="92"/>
      <c r="Q24" s="91"/>
      <c r="R24" s="93"/>
      <c r="S24" s="92"/>
      <c r="T24" s="92"/>
      <c r="U24" s="91"/>
      <c r="V24" s="93"/>
      <c r="W24" s="92"/>
      <c r="X24" s="92"/>
      <c r="Y24" s="91"/>
      <c r="Z24" s="93"/>
      <c r="AA24" s="92"/>
      <c r="AB24" s="92"/>
      <c r="AC24" s="91"/>
      <c r="AD24" s="93"/>
      <c r="AE24" s="92"/>
      <c r="AF24" s="92"/>
      <c r="AG24" s="91"/>
      <c r="AH24" s="93"/>
      <c r="AI24" s="92"/>
      <c r="AJ24" s="92"/>
      <c r="AK24" s="91"/>
      <c r="AL24" s="93"/>
      <c r="AM24" s="92"/>
      <c r="AN24" s="92"/>
      <c r="AO24" s="91"/>
      <c r="AP24" s="93"/>
      <c r="AQ24" s="92"/>
      <c r="AR24" s="92"/>
      <c r="AS24" s="91"/>
      <c r="AT24" s="93"/>
      <c r="AU24" s="92"/>
      <c r="AV24" s="92"/>
      <c r="AW24" s="91"/>
      <c r="AX24" s="93"/>
      <c r="AY24" s="92"/>
      <c r="AZ24" s="92"/>
      <c r="BA24" s="91"/>
      <c r="BB24" s="93"/>
      <c r="BC24" s="92"/>
      <c r="BD24" s="92"/>
      <c r="BE24" s="91"/>
      <c r="BF24" s="93"/>
      <c r="BG24" s="92"/>
      <c r="BH24" s="92"/>
      <c r="BI24" s="91"/>
      <c r="BJ24" s="93"/>
      <c r="BK24" s="92"/>
      <c r="BL24" s="92"/>
      <c r="BM24" s="91"/>
    </row>
    <row r="25" spans="2:65">
      <c r="B25" s="60" t="s">
        <v>33</v>
      </c>
      <c r="C25" s="89" t="s">
        <v>284</v>
      </c>
      <c r="D25" s="88" t="s">
        <v>278</v>
      </c>
      <c r="E25" s="210">
        <f>SUMIFS('HIS_DATA - Time Series'!AU$5:AU$721,'HIS_DATA - Time Series'!$A$5:$A$721,'Scen BF2019'!$B25)*-1/1000</f>
        <v>18.193680000000001</v>
      </c>
      <c r="F25" s="210">
        <f>SUMIFS('HIS_DATA - Time Series'!AV$5:AV$721,'HIS_DATA - Time Series'!$A$5:$A$721,'Scen BF2019'!$B25)*-1/1000</f>
        <v>19.464900000000004</v>
      </c>
      <c r="G25" s="210">
        <f>SUMIFS('HIS_DATA - Time Series'!AW$5:AW$721,'HIS_DATA - Time Series'!$A$5:$A$721,'Scen BF2019'!$B25)*-1/1000</f>
        <v>23.201649999999997</v>
      </c>
      <c r="H25" s="210">
        <f>SUMIFS('HIS_DATA - Time Series'!AX$5:AX$721,'HIS_DATA - Time Series'!$A$5:$A$721,'Scen BF2019'!$B25)*-1/1000</f>
        <v>23.258879999999998</v>
      </c>
      <c r="I25" s="210">
        <f>SUMIFS('HIS_DATA - Time Series'!AY$5:AY$721,'HIS_DATA - Time Series'!$A$5:$A$721,'Scen BF2019'!$B25)*-1/1000</f>
        <v>23.601980000000005</v>
      </c>
      <c r="J25" s="210">
        <f>SUMIFS('HIS_DATA - Time Series'!AZ$5:AZ$721,'HIS_DATA - Time Series'!$A$5:$A$721,'Scen BF2019'!$B25)*-1/1000</f>
        <v>21.511279999999996</v>
      </c>
      <c r="K25" s="210">
        <f>SUMIFS('HIS_DATA - Time Series'!BA$5:BA$721,'HIS_DATA - Time Series'!$A$5:$A$721,'Scen BF2019'!$B25)*-1/1000</f>
        <v>27.238720000000001</v>
      </c>
      <c r="L25" s="210">
        <f>SUMIFS('HIS_DATA - Time Series'!BB$5:BB$721,'HIS_DATA - Time Series'!$A$5:$A$721,'Scen BF2019'!$B25)*-1/1000</f>
        <v>39.851790000000001</v>
      </c>
      <c r="M25" s="210">
        <f>SUMIFS('HIS_DATA - Time Series'!BC$5:BC$721,'HIS_DATA - Time Series'!$A$5:$A$721,'Scen BF2019'!$B25)*-1/1000</f>
        <v>36.611039999999996</v>
      </c>
      <c r="N25" s="93"/>
      <c r="O25" s="92"/>
      <c r="P25" s="92"/>
      <c r="Q25" s="91"/>
      <c r="R25" s="93"/>
      <c r="S25" s="92"/>
      <c r="T25" s="92"/>
      <c r="U25" s="91"/>
      <c r="V25" s="93"/>
      <c r="W25" s="92"/>
      <c r="X25" s="92"/>
      <c r="Y25" s="91"/>
      <c r="Z25" s="93"/>
      <c r="AA25" s="92"/>
      <c r="AB25" s="92"/>
      <c r="AC25" s="91"/>
      <c r="AD25" s="93"/>
      <c r="AE25" s="92"/>
      <c r="AF25" s="92"/>
      <c r="AG25" s="91"/>
      <c r="AH25" s="93"/>
      <c r="AI25" s="92"/>
      <c r="AJ25" s="92"/>
      <c r="AK25" s="91"/>
      <c r="AL25" s="93"/>
      <c r="AM25" s="92"/>
      <c r="AN25" s="92"/>
      <c r="AO25" s="91"/>
      <c r="AP25" s="93"/>
      <c r="AQ25" s="92"/>
      <c r="AR25" s="92"/>
      <c r="AS25" s="91"/>
      <c r="AT25" s="93"/>
      <c r="AU25" s="92"/>
      <c r="AV25" s="92"/>
      <c r="AW25" s="91"/>
      <c r="AX25" s="93"/>
      <c r="AY25" s="92"/>
      <c r="AZ25" s="92"/>
      <c r="BA25" s="91"/>
      <c r="BB25" s="93"/>
      <c r="BC25" s="92"/>
      <c r="BD25" s="92"/>
      <c r="BE25" s="91"/>
      <c r="BF25" s="93"/>
      <c r="BG25" s="92"/>
      <c r="BH25" s="92"/>
      <c r="BI25" s="91"/>
      <c r="BJ25" s="93"/>
      <c r="BK25" s="92"/>
      <c r="BL25" s="92"/>
      <c r="BM25" s="91"/>
    </row>
    <row r="26" spans="2:65">
      <c r="B26" s="60" t="s">
        <v>22</v>
      </c>
      <c r="C26" s="89" t="s">
        <v>284</v>
      </c>
      <c r="D26" s="88" t="s">
        <v>264</v>
      </c>
      <c r="E26" s="210">
        <f>SUMIFS('HIS_DATA - Time Series'!AU$5:AU$721,'HIS_DATA - Time Series'!$A$5:$A$721,'Scen BF2019'!$B26)*-1/1000</f>
        <v>18.481630000000003</v>
      </c>
      <c r="F26" s="210">
        <f>SUMIFS('HIS_DATA - Time Series'!AV$5:AV$721,'HIS_DATA - Time Series'!$A$5:$A$721,'Scen BF2019'!$B26)*-1/1000</f>
        <v>15.40287</v>
      </c>
      <c r="G26" s="210">
        <f>SUMIFS('HIS_DATA - Time Series'!AW$5:AW$721,'HIS_DATA - Time Series'!$A$5:$A$721,'Scen BF2019'!$B26)*-1/1000</f>
        <v>13.482130000000002</v>
      </c>
      <c r="H26" s="210">
        <f>SUMIFS('HIS_DATA - Time Series'!AX$5:AX$721,'HIS_DATA - Time Series'!$A$5:$A$721,'Scen BF2019'!$B26)*-1/1000</f>
        <v>15.474</v>
      </c>
      <c r="I26" s="210">
        <f>SUMIFS('HIS_DATA - Time Series'!AY$5:AY$721,'HIS_DATA - Time Series'!$A$5:$A$721,'Scen BF2019'!$B26)*-1/1000</f>
        <v>13.742789999999999</v>
      </c>
      <c r="J26" s="210">
        <f>SUMIFS('HIS_DATA - Time Series'!AZ$5:AZ$721,'HIS_DATA - Time Series'!$A$5:$A$721,'Scen BF2019'!$B26)*-1/1000</f>
        <v>14.873490000000002</v>
      </c>
      <c r="K26" s="210">
        <f>SUMIFS('HIS_DATA - Time Series'!BA$5:BA$721,'HIS_DATA - Time Series'!$A$5:$A$721,'Scen BF2019'!$B26)*-1/1000</f>
        <v>14.7399</v>
      </c>
      <c r="L26" s="210">
        <f>SUMIFS('HIS_DATA - Time Series'!BB$5:BB$721,'HIS_DATA - Time Series'!$A$5:$A$721,'Scen BF2019'!$B26)*-1/1000</f>
        <v>15.254390000000001</v>
      </c>
      <c r="M26" s="210">
        <f>SUMIFS('HIS_DATA - Time Series'!BC$5:BC$721,'HIS_DATA - Time Series'!$A$5:$A$721,'Scen BF2019'!$B26)*-1/1000</f>
        <v>12.693220000000002</v>
      </c>
      <c r="N26" s="93"/>
      <c r="O26" s="92"/>
      <c r="P26" s="92"/>
      <c r="Q26" s="91"/>
      <c r="R26" s="93"/>
      <c r="S26" s="92"/>
      <c r="T26" s="92"/>
      <c r="U26" s="91"/>
      <c r="V26" s="93"/>
      <c r="W26" s="92"/>
      <c r="X26" s="92"/>
      <c r="Y26" s="91"/>
      <c r="Z26" s="93"/>
      <c r="AA26" s="92"/>
      <c r="AB26" s="92"/>
      <c r="AC26" s="91"/>
      <c r="AD26" s="93"/>
      <c r="AE26" s="92"/>
      <c r="AF26" s="92"/>
      <c r="AG26" s="91"/>
      <c r="AH26" s="93"/>
      <c r="AI26" s="92"/>
      <c r="AJ26" s="92"/>
      <c r="AK26" s="91"/>
      <c r="AL26" s="93"/>
      <c r="AM26" s="92"/>
      <c r="AN26" s="92"/>
      <c r="AO26" s="91"/>
      <c r="AP26" s="93"/>
      <c r="AQ26" s="92"/>
      <c r="AR26" s="92"/>
      <c r="AS26" s="91"/>
      <c r="AT26" s="93"/>
      <c r="AU26" s="92"/>
      <c r="AV26" s="92"/>
      <c r="AW26" s="91"/>
      <c r="AX26" s="93"/>
      <c r="AY26" s="92"/>
      <c r="AZ26" s="92"/>
      <c r="BA26" s="91"/>
      <c r="BB26" s="93"/>
      <c r="BC26" s="92"/>
      <c r="BD26" s="92"/>
      <c r="BE26" s="91"/>
      <c r="BF26" s="93"/>
      <c r="BG26" s="92"/>
      <c r="BH26" s="92"/>
      <c r="BI26" s="91"/>
      <c r="BJ26" s="93"/>
      <c r="BK26" s="92"/>
      <c r="BL26" s="92"/>
      <c r="BM26" s="91"/>
    </row>
    <row r="27" spans="2:65">
      <c r="B27" s="60" t="s">
        <v>217</v>
      </c>
      <c r="C27" s="89" t="s">
        <v>284</v>
      </c>
      <c r="D27" s="88" t="s">
        <v>276</v>
      </c>
      <c r="E27" s="210">
        <f>SUMIFS('HIS_DATA - Time Series'!AU$5:AU$721,'HIS_DATA - Time Series'!$A$5:$A$721,'Scen BF2019'!$B27)*-1/1000</f>
        <v>36.015740000000001</v>
      </c>
      <c r="F27" s="210">
        <f>SUMIFS('HIS_DATA - Time Series'!AV$5:AV$721,'HIS_DATA - Time Series'!$A$5:$A$721,'Scen BF2019'!$B27)*-1/1000</f>
        <v>36.219010000000004</v>
      </c>
      <c r="G27" s="210">
        <f>SUMIFS('HIS_DATA - Time Series'!AW$5:AW$721,'HIS_DATA - Time Series'!$A$5:$A$721,'Scen BF2019'!$B27)*-1/1000</f>
        <v>35.347819999999999</v>
      </c>
      <c r="H27" s="210">
        <f>SUMIFS('HIS_DATA - Time Series'!AX$5:AX$721,'HIS_DATA - Time Series'!$A$5:$A$721,'Scen BF2019'!$B27)*-1/1000</f>
        <v>35.48348</v>
      </c>
      <c r="I27" s="210">
        <f>SUMIFS('HIS_DATA - Time Series'!AY$5:AY$721,'HIS_DATA - Time Series'!$A$5:$A$721,'Scen BF2019'!$B27)*-1/1000</f>
        <v>36.486479999999993</v>
      </c>
      <c r="J27" s="210">
        <f>SUMIFS('HIS_DATA - Time Series'!AZ$5:AZ$721,'HIS_DATA - Time Series'!$A$5:$A$721,'Scen BF2019'!$B27)*-1/1000</f>
        <v>37.913290000000003</v>
      </c>
      <c r="K27" s="210">
        <f>SUMIFS('HIS_DATA - Time Series'!BA$5:BA$721,'HIS_DATA - Time Series'!$A$5:$A$721,'Scen BF2019'!$B27)*-1/1000</f>
        <v>37.568660000000001</v>
      </c>
      <c r="L27" s="210">
        <f>SUMIFS('HIS_DATA - Time Series'!BB$5:BB$721,'HIS_DATA - Time Series'!$A$5:$A$721,'Scen BF2019'!$B27)*-1/1000</f>
        <v>37.534089999999999</v>
      </c>
      <c r="M27" s="210">
        <f>SUMIFS('HIS_DATA - Time Series'!BC$5:BC$721,'HIS_DATA - Time Series'!$A$5:$A$721,'Scen BF2019'!$B27)*-1/1000</f>
        <v>36.245800000000003</v>
      </c>
      <c r="N27" s="97"/>
      <c r="O27" s="96"/>
      <c r="P27" s="96"/>
      <c r="Q27" s="95"/>
      <c r="R27" s="97"/>
      <c r="S27" s="96"/>
      <c r="T27" s="96"/>
      <c r="U27" s="95"/>
      <c r="V27" s="97"/>
      <c r="W27" s="96"/>
      <c r="X27" s="96"/>
      <c r="Y27" s="95"/>
      <c r="Z27" s="97"/>
      <c r="AA27" s="96"/>
      <c r="AB27" s="96"/>
      <c r="AC27" s="95"/>
      <c r="AD27" s="97"/>
      <c r="AE27" s="96"/>
      <c r="AF27" s="96"/>
      <c r="AG27" s="95"/>
      <c r="AH27" s="97"/>
      <c r="AI27" s="96"/>
      <c r="AJ27" s="96"/>
      <c r="AK27" s="95"/>
      <c r="AL27" s="97"/>
      <c r="AM27" s="96"/>
      <c r="AN27" s="96"/>
      <c r="AO27" s="95"/>
      <c r="AP27" s="97"/>
      <c r="AQ27" s="96"/>
      <c r="AR27" s="96"/>
      <c r="AS27" s="95"/>
      <c r="AT27" s="97"/>
      <c r="AU27" s="96"/>
      <c r="AV27" s="96"/>
      <c r="AW27" s="95"/>
      <c r="AX27" s="97"/>
      <c r="AY27" s="96"/>
      <c r="AZ27" s="96"/>
      <c r="BA27" s="95"/>
      <c r="BB27" s="97"/>
      <c r="BC27" s="96"/>
      <c r="BD27" s="96"/>
      <c r="BE27" s="95"/>
      <c r="BF27" s="97"/>
      <c r="BG27" s="96"/>
      <c r="BH27" s="96"/>
      <c r="BI27" s="95"/>
      <c r="BJ27" s="97"/>
      <c r="BK27" s="96"/>
      <c r="BL27" s="96"/>
      <c r="BM27" s="95"/>
    </row>
    <row r="28" spans="2:65">
      <c r="B28" s="60" t="s">
        <v>285</v>
      </c>
      <c r="C28" s="99" t="s">
        <v>284</v>
      </c>
      <c r="D28" s="98" t="s">
        <v>197</v>
      </c>
      <c r="E28" s="210">
        <f>SUMIFS('HIS_DATA - Time Series'!AU$5:AU$721,'HIS_DATA - Time Series'!$A$5:$A$721,'Scen BF2019'!$B28)*-1/1000</f>
        <v>28.113919999999997</v>
      </c>
      <c r="F28" s="210">
        <f>SUMIFS('HIS_DATA - Time Series'!AV$5:AV$721,'HIS_DATA - Time Series'!$A$5:$A$721,'Scen BF2019'!$B28)*-1/1000</f>
        <v>35.187059999999995</v>
      </c>
      <c r="G28" s="210">
        <f>SUMIFS('HIS_DATA - Time Series'!AW$5:AW$721,'HIS_DATA - Time Series'!$A$5:$A$721,'Scen BF2019'!$B28)*-1/1000</f>
        <v>36.971779999999995</v>
      </c>
      <c r="H28" s="210">
        <f>SUMIFS('HIS_DATA - Time Series'!AX$5:AX$721,'HIS_DATA - Time Series'!$A$5:$A$721,'Scen BF2019'!$B28)*-1/1000</f>
        <v>40.043790000000001</v>
      </c>
      <c r="I28" s="210">
        <f>SUMIFS('HIS_DATA - Time Series'!AY$5:AY$721,'HIS_DATA - Time Series'!$A$5:$A$721,'Scen BF2019'!$B28)*-1/1000</f>
        <v>47.082610000000003</v>
      </c>
      <c r="J28" s="210">
        <f>SUMIFS('HIS_DATA - Time Series'!AZ$5:AZ$721,'HIS_DATA - Time Series'!$A$5:$A$721,'Scen BF2019'!$B28)*-1/1000</f>
        <v>50.879129999999996</v>
      </c>
      <c r="K28" s="210">
        <f>SUMIFS('HIS_DATA - Time Series'!BA$5:BA$721,'HIS_DATA - Time Series'!$A$5:$A$721,'Scen BF2019'!$B28)*-1/1000</f>
        <v>46.014230000000005</v>
      </c>
      <c r="L28" s="210">
        <f>SUMIFS('HIS_DATA - Time Series'!BB$5:BB$721,'HIS_DATA - Time Series'!$A$5:$A$721,'Scen BF2019'!$B28)*-1/1000</f>
        <v>53.207999999999998</v>
      </c>
      <c r="M28" s="210">
        <f>SUMIFS('HIS_DATA - Time Series'!BC$5:BC$721,'HIS_DATA - Time Series'!$A$5:$A$721,'Scen BF2019'!$B28)*-1/1000</f>
        <v>50.035690000000002</v>
      </c>
      <c r="N28" s="97"/>
      <c r="O28" s="96"/>
      <c r="P28" s="96"/>
      <c r="Q28" s="95"/>
      <c r="R28" s="97"/>
      <c r="S28" s="96"/>
      <c r="T28" s="96"/>
      <c r="U28" s="95"/>
      <c r="V28" s="97"/>
      <c r="W28" s="96"/>
      <c r="X28" s="96"/>
      <c r="Y28" s="95"/>
      <c r="Z28" s="97"/>
      <c r="AA28" s="96"/>
      <c r="AB28" s="96"/>
      <c r="AC28" s="95"/>
      <c r="AD28" s="97"/>
      <c r="AE28" s="96"/>
      <c r="AF28" s="96"/>
      <c r="AG28" s="95"/>
      <c r="AH28" s="97"/>
      <c r="AI28" s="96"/>
      <c r="AJ28" s="96"/>
      <c r="AK28" s="95"/>
      <c r="AL28" s="97"/>
      <c r="AM28" s="96"/>
      <c r="AN28" s="96"/>
      <c r="AO28" s="95"/>
      <c r="AP28" s="97"/>
      <c r="AQ28" s="96"/>
      <c r="AR28" s="96"/>
      <c r="AS28" s="95"/>
      <c r="AT28" s="97"/>
      <c r="AU28" s="96"/>
      <c r="AV28" s="96"/>
      <c r="AW28" s="95"/>
      <c r="AX28" s="97"/>
      <c r="AY28" s="96"/>
      <c r="AZ28" s="96"/>
      <c r="BA28" s="95"/>
      <c r="BB28" s="97"/>
      <c r="BC28" s="96"/>
      <c r="BD28" s="96"/>
      <c r="BE28" s="95"/>
      <c r="BF28" s="97"/>
      <c r="BG28" s="96"/>
      <c r="BH28" s="96"/>
      <c r="BI28" s="95"/>
      <c r="BJ28" s="97"/>
      <c r="BK28" s="96"/>
      <c r="BL28" s="96"/>
      <c r="BM28" s="95"/>
    </row>
    <row r="29" spans="2:65" ht="13.8" thickBot="1">
      <c r="B29" s="60" t="s">
        <v>78</v>
      </c>
      <c r="C29" s="94" t="s">
        <v>284</v>
      </c>
      <c r="D29" s="207" t="s">
        <v>196</v>
      </c>
      <c r="E29" s="210">
        <f>SUMIFS('HIS_DATA - Time Series'!AU$5:AU$721,'HIS_DATA - Time Series'!$A$5:$A$721,'Scen BF2019'!$B29)*-1/1000</f>
        <v>0.16497000000000001</v>
      </c>
      <c r="F29" s="210">
        <f>SUMIFS('HIS_DATA - Time Series'!AV$5:AV$721,'HIS_DATA - Time Series'!$A$5:$A$721,'Scen BF2019'!$B29)*-1/1000</f>
        <v>0.27110000000000001</v>
      </c>
      <c r="G29" s="210">
        <f>SUMIFS('HIS_DATA - Time Series'!AW$5:AW$721,'HIS_DATA - Time Series'!$A$5:$A$721,'Scen BF2019'!$B29)*-1/1000</f>
        <v>0.71936999999999995</v>
      </c>
      <c r="H29" s="210">
        <f>SUMIFS('HIS_DATA - Time Series'!AX$5:AX$721,'HIS_DATA - Time Series'!$A$5:$A$721,'Scen BF2019'!$B29)*-1/1000</f>
        <v>2.33832</v>
      </c>
      <c r="I29" s="210">
        <f>SUMIFS('HIS_DATA - Time Series'!AY$5:AY$721,'HIS_DATA - Time Series'!$A$5:$A$721,'Scen BF2019'!$B29)*-1/1000</f>
        <v>2.8799099999999997</v>
      </c>
      <c r="J29" s="210">
        <f>SUMIFS('HIS_DATA - Time Series'!AZ$5:AZ$721,'HIS_DATA - Time Series'!$A$5:$A$721,'Scen BF2019'!$B29)*-1/1000</f>
        <v>3.1318100000000002</v>
      </c>
      <c r="K29" s="210">
        <f>SUMIFS('HIS_DATA - Time Series'!BA$5:BA$721,'HIS_DATA - Time Series'!$A$5:$A$721,'Scen BF2019'!$B29)*-1/1000</f>
        <v>4.0696000000000003</v>
      </c>
      <c r="L29" s="210">
        <f>SUMIFS('HIS_DATA - Time Series'!BB$5:BB$721,'HIS_DATA - Time Series'!$A$5:$A$721,'Scen BF2019'!$B29)*-1/1000</f>
        <v>4.4711499999999997</v>
      </c>
      <c r="M29" s="210">
        <f>SUMIFS('HIS_DATA - Time Series'!BC$5:BC$721,'HIS_DATA - Time Series'!$A$5:$A$721,'Scen BF2019'!$B29)*-1/1000</f>
        <v>5.5914099999999998</v>
      </c>
      <c r="N29" s="83"/>
      <c r="O29" s="82"/>
      <c r="P29" s="82"/>
      <c r="Q29" s="81"/>
      <c r="R29" s="83"/>
      <c r="S29" s="82"/>
      <c r="T29" s="82"/>
      <c r="U29" s="81"/>
      <c r="V29" s="83"/>
      <c r="W29" s="82"/>
      <c r="X29" s="82"/>
      <c r="Y29" s="81"/>
      <c r="Z29" s="83"/>
      <c r="AA29" s="82"/>
      <c r="AB29" s="82"/>
      <c r="AC29" s="81"/>
      <c r="AD29" s="83"/>
      <c r="AE29" s="82"/>
      <c r="AF29" s="82"/>
      <c r="AG29" s="81"/>
      <c r="AH29" s="83"/>
      <c r="AI29" s="82"/>
      <c r="AJ29" s="82"/>
      <c r="AK29" s="81"/>
      <c r="AL29" s="83"/>
      <c r="AM29" s="82"/>
      <c r="AN29" s="82"/>
      <c r="AO29" s="81"/>
      <c r="AP29" s="83"/>
      <c r="AQ29" s="82"/>
      <c r="AR29" s="82"/>
      <c r="AS29" s="81"/>
      <c r="AT29" s="83"/>
      <c r="AU29" s="82"/>
      <c r="AV29" s="82"/>
      <c r="AW29" s="81"/>
      <c r="AX29" s="83"/>
      <c r="AY29" s="82"/>
      <c r="AZ29" s="82"/>
      <c r="BA29" s="81"/>
      <c r="BB29" s="83"/>
      <c r="BC29" s="82"/>
      <c r="BD29" s="82"/>
      <c r="BE29" s="81"/>
      <c r="BF29" s="83"/>
      <c r="BG29" s="82"/>
      <c r="BH29" s="82"/>
      <c r="BI29" s="81"/>
      <c r="BJ29" s="83"/>
      <c r="BK29" s="82"/>
      <c r="BL29" s="82"/>
      <c r="BM29" s="81"/>
    </row>
    <row r="30" spans="2:65">
      <c r="B30" s="60" t="s">
        <v>228</v>
      </c>
      <c r="C30" s="89" t="s">
        <v>277</v>
      </c>
      <c r="D30" s="88" t="s">
        <v>198</v>
      </c>
      <c r="E30" s="210">
        <f>SUMIFS('HIS_DATA - Time Series'!AU$5:AU$721,'HIS_DATA - Time Series'!$A$5:$A$721,'Scen BF2019'!$B30)*-1/1000</f>
        <v>76.767359999999996</v>
      </c>
      <c r="F30" s="210">
        <f>SUMIFS('HIS_DATA - Time Series'!AV$5:AV$721,'HIS_DATA - Time Series'!$A$5:$A$721,'Scen BF2019'!$B30)*-1/1000</f>
        <v>76.238329999999991</v>
      </c>
      <c r="G30" s="210">
        <f>SUMIFS('HIS_DATA - Time Series'!AW$5:AW$721,'HIS_DATA - Time Series'!$A$5:$A$721,'Scen BF2019'!$B30)*-1/1000</f>
        <v>74.752189999999999</v>
      </c>
      <c r="H30" s="210">
        <f>SUMIFS('HIS_DATA - Time Series'!AX$5:AX$721,'HIS_DATA - Time Series'!$A$5:$A$721,'Scen BF2019'!$B30)*-1/1000</f>
        <v>73.662499999999994</v>
      </c>
      <c r="I30" s="210">
        <f>SUMIFS('HIS_DATA - Time Series'!AY$5:AY$721,'HIS_DATA - Time Series'!$A$5:$A$721,'Scen BF2019'!$B30)*-1/1000</f>
        <v>73.026469999999989</v>
      </c>
      <c r="J30" s="210">
        <f>SUMIFS('HIS_DATA - Time Series'!AZ$5:AZ$721,'HIS_DATA - Time Series'!$A$5:$A$721,'Scen BF2019'!$B30)*-1/1000</f>
        <v>72.847229999999996</v>
      </c>
      <c r="K30" s="210">
        <f>SUMIFS('HIS_DATA - Time Series'!BA$5:BA$721,'HIS_DATA - Time Series'!$A$5:$A$721,'Scen BF2019'!$B30)*-1/1000</f>
        <v>73.371880000000004</v>
      </c>
      <c r="L30" s="210">
        <f>SUMIFS('HIS_DATA - Time Series'!BB$5:BB$721,'HIS_DATA - Time Series'!$A$5:$A$721,'Scen BF2019'!$B30)*-1/1000</f>
        <v>75.666690000000003</v>
      </c>
      <c r="M30" s="210">
        <f>SUMIFS('HIS_DATA - Time Series'!BC$5:BC$721,'HIS_DATA - Time Series'!$A$5:$A$721,'Scen BF2019'!$B30)*-1/1000</f>
        <v>75.269930000000002</v>
      </c>
      <c r="N30" s="87"/>
      <c r="O30" s="86"/>
      <c r="P30" s="86"/>
      <c r="Q30" s="85"/>
      <c r="R30" s="87"/>
      <c r="S30" s="86"/>
      <c r="T30" s="86"/>
      <c r="U30" s="85"/>
      <c r="V30" s="87"/>
      <c r="W30" s="86"/>
      <c r="X30" s="86"/>
      <c r="Y30" s="85"/>
      <c r="Z30" s="87"/>
      <c r="AA30" s="86"/>
      <c r="AB30" s="86"/>
      <c r="AC30" s="85"/>
      <c r="AD30" s="87"/>
      <c r="AE30" s="86"/>
      <c r="AF30" s="86"/>
      <c r="AG30" s="85"/>
      <c r="AH30" s="87"/>
      <c r="AI30" s="86"/>
      <c r="AJ30" s="86"/>
      <c r="AK30" s="85"/>
      <c r="AL30" s="87"/>
      <c r="AM30" s="86"/>
      <c r="AN30" s="86"/>
      <c r="AO30" s="85"/>
      <c r="AP30" s="87"/>
      <c r="AQ30" s="86"/>
      <c r="AR30" s="86"/>
      <c r="AS30" s="85"/>
      <c r="AT30" s="87"/>
      <c r="AU30" s="86"/>
      <c r="AV30" s="86"/>
      <c r="AW30" s="85"/>
      <c r="AX30" s="87"/>
      <c r="AY30" s="86"/>
      <c r="AZ30" s="86"/>
      <c r="BA30" s="85"/>
      <c r="BB30" s="87"/>
      <c r="BC30" s="86"/>
      <c r="BD30" s="86"/>
      <c r="BE30" s="85"/>
      <c r="BF30" s="87"/>
      <c r="BG30" s="86"/>
      <c r="BH30" s="86"/>
      <c r="BI30" s="85"/>
      <c r="BJ30" s="87"/>
      <c r="BK30" s="86"/>
      <c r="BL30" s="86"/>
      <c r="BM30" s="85"/>
    </row>
    <row r="31" spans="2:65">
      <c r="B31" s="60" t="s">
        <v>283</v>
      </c>
      <c r="C31" s="89" t="s">
        <v>277</v>
      </c>
      <c r="D31" s="88" t="s">
        <v>199</v>
      </c>
      <c r="E31" s="210">
        <f>SUMIFS('HIS_DATA - Time Series'!AU$5:AU$721,'HIS_DATA - Time Series'!$A$5:$A$721,'Scen BF2019'!$B31)*-1/1000</f>
        <v>42.266120000000001</v>
      </c>
      <c r="F31" s="210">
        <f>SUMIFS('HIS_DATA - Time Series'!AV$5:AV$721,'HIS_DATA - Time Series'!$A$5:$A$721,'Scen BF2019'!$B31)*-1/1000</f>
        <v>37.434710000000003</v>
      </c>
      <c r="G31" s="210">
        <f>SUMIFS('HIS_DATA - Time Series'!AW$5:AW$721,'HIS_DATA - Time Series'!$A$5:$A$721,'Scen BF2019'!$B31)*-1/1000</f>
        <v>38.754100000000001</v>
      </c>
      <c r="H31" s="210">
        <f>SUMIFS('HIS_DATA - Time Series'!AX$5:AX$721,'HIS_DATA - Time Series'!$A$5:$A$721,'Scen BF2019'!$B31)*-1/1000</f>
        <v>37.754309999999997</v>
      </c>
      <c r="I31" s="210">
        <f>SUMIFS('HIS_DATA - Time Series'!AY$5:AY$721,'HIS_DATA - Time Series'!$A$5:$A$721,'Scen BF2019'!$B31)*-1/1000</f>
        <v>33.700669999999995</v>
      </c>
      <c r="J31" s="210">
        <f>SUMIFS('HIS_DATA - Time Series'!AZ$5:AZ$721,'HIS_DATA - Time Series'!$A$5:$A$721,'Scen BF2019'!$B31)*-1/1000</f>
        <v>35.340789999999998</v>
      </c>
      <c r="K31" s="210">
        <f>SUMIFS('HIS_DATA - Time Series'!BA$5:BA$721,'HIS_DATA - Time Series'!$A$5:$A$721,'Scen BF2019'!$B31)*-1/1000</f>
        <v>37.193440000000002</v>
      </c>
      <c r="L31" s="210">
        <f>SUMIFS('HIS_DATA - Time Series'!BB$5:BB$721,'HIS_DATA - Time Series'!$A$5:$A$721,'Scen BF2019'!$B31)*-1/1000</f>
        <v>37.371400000000001</v>
      </c>
      <c r="M31" s="210">
        <f>SUMIFS('HIS_DATA - Time Series'!BC$5:BC$721,'HIS_DATA - Time Series'!$A$5:$A$721,'Scen BF2019'!$B31)*-1/1000</f>
        <v>37.142619999999994</v>
      </c>
      <c r="N31" s="93"/>
      <c r="O31" s="92"/>
      <c r="P31" s="92"/>
      <c r="Q31" s="91"/>
      <c r="R31" s="93"/>
      <c r="S31" s="92"/>
      <c r="T31" s="92"/>
      <c r="U31" s="91"/>
      <c r="V31" s="93"/>
      <c r="W31" s="92"/>
      <c r="X31" s="92"/>
      <c r="Y31" s="91"/>
      <c r="Z31" s="93"/>
      <c r="AA31" s="92"/>
      <c r="AB31" s="92"/>
      <c r="AC31" s="91"/>
      <c r="AD31" s="93"/>
      <c r="AE31" s="92"/>
      <c r="AF31" s="92"/>
      <c r="AG31" s="91"/>
      <c r="AH31" s="93"/>
      <c r="AI31" s="92"/>
      <c r="AJ31" s="92"/>
      <c r="AK31" s="91"/>
      <c r="AL31" s="93"/>
      <c r="AM31" s="92"/>
      <c r="AN31" s="92"/>
      <c r="AO31" s="91"/>
      <c r="AP31" s="93"/>
      <c r="AQ31" s="92"/>
      <c r="AR31" s="92"/>
      <c r="AS31" s="91"/>
      <c r="AT31" s="93"/>
      <c r="AU31" s="92"/>
      <c r="AV31" s="92"/>
      <c r="AW31" s="91"/>
      <c r="AX31" s="93"/>
      <c r="AY31" s="92"/>
      <c r="AZ31" s="92"/>
      <c r="BA31" s="91"/>
      <c r="BB31" s="93"/>
      <c r="BC31" s="92"/>
      <c r="BD31" s="92"/>
      <c r="BE31" s="91"/>
      <c r="BF31" s="93"/>
      <c r="BG31" s="92"/>
      <c r="BH31" s="92"/>
      <c r="BI31" s="91"/>
      <c r="BJ31" s="93"/>
      <c r="BK31" s="92"/>
      <c r="BL31" s="92"/>
      <c r="BM31" s="91"/>
    </row>
    <row r="32" spans="2:65">
      <c r="C32" s="89" t="s">
        <v>277</v>
      </c>
      <c r="D32" s="88" t="s">
        <v>273</v>
      </c>
      <c r="E32" s="210">
        <f>SUMIFS('HIS_DATA - Time Series'!AU$5:AU$721,'HIS_DATA - Time Series'!$A$5:$A$721,'Scen BF2019'!$B32)*-1/1000</f>
        <v>0</v>
      </c>
      <c r="F32" s="210">
        <f>SUMIFS('HIS_DATA - Time Series'!AV$5:AV$721,'HIS_DATA - Time Series'!$A$5:$A$721,'Scen BF2019'!$B32)*-1/1000</f>
        <v>0</v>
      </c>
      <c r="G32" s="210">
        <f>SUMIFS('HIS_DATA - Time Series'!AW$5:AW$721,'HIS_DATA - Time Series'!$A$5:$A$721,'Scen BF2019'!$B32)*-1/1000</f>
        <v>0</v>
      </c>
      <c r="H32" s="210">
        <f>SUMIFS('HIS_DATA - Time Series'!AX$5:AX$721,'HIS_DATA - Time Series'!$A$5:$A$721,'Scen BF2019'!$B32)*-1/1000</f>
        <v>0</v>
      </c>
      <c r="I32" s="210">
        <f>SUMIFS('HIS_DATA - Time Series'!AY$5:AY$721,'HIS_DATA - Time Series'!$A$5:$A$721,'Scen BF2019'!$B32)*-1/1000</f>
        <v>0</v>
      </c>
      <c r="J32" s="210">
        <f>SUMIFS('HIS_DATA - Time Series'!AZ$5:AZ$721,'HIS_DATA - Time Series'!$A$5:$A$721,'Scen BF2019'!$B32)*-1/1000</f>
        <v>0</v>
      </c>
      <c r="K32" s="210">
        <f>SUMIFS('HIS_DATA - Time Series'!BA$5:BA$721,'HIS_DATA - Time Series'!$A$5:$A$721,'Scen BF2019'!$B32)*-1/1000</f>
        <v>0</v>
      </c>
      <c r="L32" s="210">
        <f>SUMIFS('HIS_DATA - Time Series'!BB$5:BB$721,'HIS_DATA - Time Series'!$A$5:$A$721,'Scen BF2019'!$B32)*-1/1000</f>
        <v>0</v>
      </c>
      <c r="M32" s="210">
        <f>SUMIFS('HIS_DATA - Time Series'!BC$5:BC$721,'HIS_DATA - Time Series'!$A$5:$A$721,'Scen BF2019'!$B32)*-1/1000</f>
        <v>0</v>
      </c>
      <c r="N32" s="93"/>
      <c r="O32" s="92"/>
      <c r="P32" s="92"/>
      <c r="Q32" s="91"/>
      <c r="R32" s="93"/>
      <c r="S32" s="92"/>
      <c r="T32" s="92"/>
      <c r="U32" s="91"/>
      <c r="V32" s="93"/>
      <c r="W32" s="92"/>
      <c r="X32" s="92"/>
      <c r="Y32" s="91"/>
      <c r="Z32" s="93"/>
      <c r="AA32" s="92"/>
      <c r="AB32" s="92"/>
      <c r="AC32" s="91"/>
      <c r="AD32" s="93"/>
      <c r="AE32" s="92"/>
      <c r="AF32" s="92"/>
      <c r="AG32" s="91"/>
      <c r="AH32" s="93"/>
      <c r="AI32" s="92"/>
      <c r="AJ32" s="92"/>
      <c r="AK32" s="91"/>
      <c r="AL32" s="93"/>
      <c r="AM32" s="92"/>
      <c r="AN32" s="92"/>
      <c r="AO32" s="91"/>
      <c r="AP32" s="93"/>
      <c r="AQ32" s="92"/>
      <c r="AR32" s="92"/>
      <c r="AS32" s="91"/>
      <c r="AT32" s="93"/>
      <c r="AU32" s="92"/>
      <c r="AV32" s="92"/>
      <c r="AW32" s="91"/>
      <c r="AX32" s="93"/>
      <c r="AY32" s="92"/>
      <c r="AZ32" s="92"/>
      <c r="BA32" s="91"/>
      <c r="BB32" s="93"/>
      <c r="BC32" s="92"/>
      <c r="BD32" s="92"/>
      <c r="BE32" s="91"/>
      <c r="BF32" s="93"/>
      <c r="BG32" s="92"/>
      <c r="BH32" s="92"/>
      <c r="BI32" s="91"/>
      <c r="BJ32" s="93"/>
      <c r="BK32" s="92"/>
      <c r="BL32" s="92"/>
      <c r="BM32" s="91"/>
    </row>
    <row r="33" spans="2:65">
      <c r="B33" s="60" t="s">
        <v>229</v>
      </c>
      <c r="C33" s="89" t="s">
        <v>277</v>
      </c>
      <c r="D33" s="88" t="s">
        <v>195</v>
      </c>
      <c r="E33" s="210">
        <f>SUMIFS('HIS_DATA - Time Series'!AU$5:AU$721,'HIS_DATA - Time Series'!$A$5:$A$721,'Scen BF2019'!$B33)*-1/1000</f>
        <v>10.154059999999999</v>
      </c>
      <c r="F33" s="210">
        <f>SUMIFS('HIS_DATA - Time Series'!AV$5:AV$721,'HIS_DATA - Time Series'!$A$5:$A$721,'Scen BF2019'!$B33)*-1/1000</f>
        <v>11.83459</v>
      </c>
      <c r="G33" s="210">
        <f>SUMIFS('HIS_DATA - Time Series'!AW$5:AW$721,'HIS_DATA - Time Series'!$A$5:$A$721,'Scen BF2019'!$B33)*-1/1000</f>
        <v>10.9299</v>
      </c>
      <c r="H33" s="210">
        <f>SUMIFS('HIS_DATA - Time Series'!AX$5:AX$721,'HIS_DATA - Time Series'!$A$5:$A$721,'Scen BF2019'!$B33)*-1/1000</f>
        <v>10.891080000000001</v>
      </c>
      <c r="I33" s="210">
        <f>SUMIFS('HIS_DATA - Time Series'!AY$5:AY$721,'HIS_DATA - Time Series'!$A$5:$A$721,'Scen BF2019'!$B33)*-1/1000</f>
        <v>11.390740000000001</v>
      </c>
      <c r="J33" s="210">
        <f>SUMIFS('HIS_DATA - Time Series'!AZ$5:AZ$721,'HIS_DATA - Time Series'!$A$5:$A$721,'Scen BF2019'!$B33)*-1/1000</f>
        <v>11.00193</v>
      </c>
      <c r="K33" s="210">
        <f>SUMIFS('HIS_DATA - Time Series'!BA$5:BA$721,'HIS_DATA - Time Series'!$A$5:$A$721,'Scen BF2019'!$B33)*-1/1000</f>
        <v>12.36698</v>
      </c>
      <c r="L33" s="210">
        <f>SUMIFS('HIS_DATA - Time Series'!BB$5:BB$721,'HIS_DATA - Time Series'!$A$5:$A$721,'Scen BF2019'!$B33)*-1/1000</f>
        <v>13.09198</v>
      </c>
      <c r="M33" s="210">
        <f>SUMIFS('HIS_DATA - Time Series'!BC$5:BC$721,'HIS_DATA - Time Series'!$A$5:$A$721,'Scen BF2019'!$B33)*-1/1000</f>
        <v>12.130600000000001</v>
      </c>
      <c r="N33" s="93"/>
      <c r="O33" s="92"/>
      <c r="P33" s="92"/>
      <c r="Q33" s="91"/>
      <c r="R33" s="93"/>
      <c r="S33" s="92"/>
      <c r="T33" s="92"/>
      <c r="U33" s="91"/>
      <c r="V33" s="93"/>
      <c r="W33" s="92"/>
      <c r="X33" s="92"/>
      <c r="Y33" s="91"/>
      <c r="Z33" s="93"/>
      <c r="AA33" s="92"/>
      <c r="AB33" s="92"/>
      <c r="AC33" s="91"/>
      <c r="AD33" s="93"/>
      <c r="AE33" s="92"/>
      <c r="AF33" s="92"/>
      <c r="AG33" s="91"/>
      <c r="AH33" s="93"/>
      <c r="AI33" s="92"/>
      <c r="AJ33" s="92"/>
      <c r="AK33" s="91"/>
      <c r="AL33" s="93"/>
      <c r="AM33" s="92"/>
      <c r="AN33" s="92"/>
      <c r="AO33" s="91"/>
      <c r="AP33" s="93"/>
      <c r="AQ33" s="92"/>
      <c r="AR33" s="92"/>
      <c r="AS33" s="91"/>
      <c r="AT33" s="93"/>
      <c r="AU33" s="92"/>
      <c r="AV33" s="92"/>
      <c r="AW33" s="91"/>
      <c r="AX33" s="93"/>
      <c r="AY33" s="92"/>
      <c r="AZ33" s="92"/>
      <c r="BA33" s="91"/>
      <c r="BB33" s="93"/>
      <c r="BC33" s="92"/>
      <c r="BD33" s="92"/>
      <c r="BE33" s="91"/>
      <c r="BF33" s="93"/>
      <c r="BG33" s="92"/>
      <c r="BH33" s="92"/>
      <c r="BI33" s="91"/>
      <c r="BJ33" s="93"/>
      <c r="BK33" s="92"/>
      <c r="BL33" s="92"/>
      <c r="BM33" s="91"/>
    </row>
    <row r="34" spans="2:65">
      <c r="B34" s="60" t="s">
        <v>35</v>
      </c>
      <c r="C34" s="89" t="s">
        <v>277</v>
      </c>
      <c r="D34" s="88" t="s">
        <v>242</v>
      </c>
      <c r="E34" s="210">
        <f>SUMIFS('HIS_DATA - Time Series'!AU$5:AU$721,'HIS_DATA - Time Series'!$A$5:$A$721,'Scen BF2019'!$B34)*-1/1000</f>
        <v>41.589400000000005</v>
      </c>
      <c r="F34" s="210">
        <f>SUMIFS('HIS_DATA - Time Series'!AV$5:AV$721,'HIS_DATA - Time Series'!$A$5:$A$721,'Scen BF2019'!$B34)*-1/1000</f>
        <v>39.342309999999991</v>
      </c>
      <c r="G34" s="210">
        <f>SUMIFS('HIS_DATA - Time Series'!AW$5:AW$721,'HIS_DATA - Time Series'!$A$5:$A$721,'Scen BF2019'!$B34)*-1/1000</f>
        <v>38.77749</v>
      </c>
      <c r="H34" s="210">
        <f>SUMIFS('HIS_DATA - Time Series'!AX$5:AX$721,'HIS_DATA - Time Series'!$A$5:$A$721,'Scen BF2019'!$B34)*-1/1000</f>
        <v>38.726299999999995</v>
      </c>
      <c r="I34" s="210">
        <f>SUMIFS('HIS_DATA - Time Series'!AY$5:AY$721,'HIS_DATA - Time Series'!$A$5:$A$721,'Scen BF2019'!$B34)*-1/1000</f>
        <v>36.448389999999996</v>
      </c>
      <c r="J34" s="210">
        <f>SUMIFS('HIS_DATA - Time Series'!AZ$5:AZ$721,'HIS_DATA - Time Series'!$A$5:$A$721,'Scen BF2019'!$B34)*-1/1000</f>
        <v>36.279450000000004</v>
      </c>
      <c r="K34" s="210">
        <f>SUMIFS('HIS_DATA - Time Series'!BA$5:BA$721,'HIS_DATA - Time Series'!$A$5:$A$721,'Scen BF2019'!$B34)*-1/1000</f>
        <v>35.981370000000005</v>
      </c>
      <c r="L34" s="210">
        <f>SUMIFS('HIS_DATA - Time Series'!BB$5:BB$721,'HIS_DATA - Time Series'!$A$5:$A$721,'Scen BF2019'!$B34)*-1/1000</f>
        <v>36.670659999999998</v>
      </c>
      <c r="M34" s="210">
        <f>SUMIFS('HIS_DATA - Time Series'!BC$5:BC$721,'HIS_DATA - Time Series'!$A$5:$A$721,'Scen BF2019'!$B34)*-1/1000</f>
        <v>36.494720000000001</v>
      </c>
      <c r="N34" s="93"/>
      <c r="O34" s="92"/>
      <c r="P34" s="92"/>
      <c r="Q34" s="91"/>
      <c r="R34" s="93"/>
      <c r="S34" s="92"/>
      <c r="T34" s="92"/>
      <c r="U34" s="91"/>
      <c r="V34" s="93"/>
      <c r="W34" s="92"/>
      <c r="X34" s="92"/>
      <c r="Y34" s="91"/>
      <c r="Z34" s="93"/>
      <c r="AA34" s="92"/>
      <c r="AB34" s="92"/>
      <c r="AC34" s="91"/>
      <c r="AD34" s="93"/>
      <c r="AE34" s="92"/>
      <c r="AF34" s="92"/>
      <c r="AG34" s="91"/>
      <c r="AH34" s="93"/>
      <c r="AI34" s="92"/>
      <c r="AJ34" s="92"/>
      <c r="AK34" s="91"/>
      <c r="AL34" s="93"/>
      <c r="AM34" s="92"/>
      <c r="AN34" s="92"/>
      <c r="AO34" s="91"/>
      <c r="AP34" s="93"/>
      <c r="AQ34" s="92"/>
      <c r="AR34" s="92"/>
      <c r="AS34" s="91"/>
      <c r="AT34" s="93"/>
      <c r="AU34" s="92"/>
      <c r="AV34" s="92"/>
      <c r="AW34" s="91"/>
      <c r="AX34" s="93"/>
      <c r="AY34" s="92"/>
      <c r="AZ34" s="92"/>
      <c r="BA34" s="91"/>
      <c r="BB34" s="93"/>
      <c r="BC34" s="92"/>
      <c r="BD34" s="92"/>
      <c r="BE34" s="91"/>
      <c r="BF34" s="93"/>
      <c r="BG34" s="92"/>
      <c r="BH34" s="92"/>
      <c r="BI34" s="91"/>
      <c r="BJ34" s="93"/>
      <c r="BK34" s="92"/>
      <c r="BL34" s="92"/>
      <c r="BM34" s="91"/>
    </row>
    <row r="35" spans="2:65">
      <c r="B35" s="60" t="s">
        <v>32</v>
      </c>
      <c r="C35" s="89" t="s">
        <v>277</v>
      </c>
      <c r="D35" s="88" t="s">
        <v>272</v>
      </c>
      <c r="E35" s="210">
        <f>SUMIFS('HIS_DATA - Time Series'!AU$5:AU$721,'HIS_DATA - Time Series'!$A$5:$A$721,'Scen BF2019'!$B35)*-1/1000</f>
        <v>40.947720000000004</v>
      </c>
      <c r="F35" s="210">
        <f>SUMIFS('HIS_DATA - Time Series'!AV$5:AV$721,'HIS_DATA - Time Series'!$A$5:$A$721,'Scen BF2019'!$B35)*-1/1000</f>
        <v>37.034059999999997</v>
      </c>
      <c r="G35" s="210">
        <f>SUMIFS('HIS_DATA - Time Series'!AW$5:AW$721,'HIS_DATA - Time Series'!$A$5:$A$721,'Scen BF2019'!$B35)*-1/1000</f>
        <v>34.063789999999997</v>
      </c>
      <c r="H35" s="210">
        <f>SUMIFS('HIS_DATA - Time Series'!AX$5:AX$721,'HIS_DATA - Time Series'!$A$5:$A$721,'Scen BF2019'!$B35)*-1/1000</f>
        <v>31.719930000000002</v>
      </c>
      <c r="I35" s="210">
        <f>SUMIFS('HIS_DATA - Time Series'!AY$5:AY$721,'HIS_DATA - Time Series'!$A$5:$A$721,'Scen BF2019'!$B35)*-1/1000</f>
        <v>29.190639999999998</v>
      </c>
      <c r="J35" s="210">
        <f>SUMIFS('HIS_DATA - Time Series'!AZ$5:AZ$721,'HIS_DATA - Time Series'!$A$5:$A$721,'Scen BF2019'!$B35)*-1/1000</f>
        <v>29.90681</v>
      </c>
      <c r="K35" s="210">
        <f>SUMIFS('HIS_DATA - Time Series'!BA$5:BA$721,'HIS_DATA - Time Series'!$A$5:$A$721,'Scen BF2019'!$B35)*-1/1000</f>
        <v>30.084520000000001</v>
      </c>
      <c r="L35" s="210">
        <f>SUMIFS('HIS_DATA - Time Series'!BB$5:BB$721,'HIS_DATA - Time Series'!$A$5:$A$721,'Scen BF2019'!$B35)*-1/1000</f>
        <v>28.620429999999999</v>
      </c>
      <c r="M35" s="210">
        <f>SUMIFS('HIS_DATA - Time Series'!BC$5:BC$721,'HIS_DATA - Time Series'!$A$5:$A$721,'Scen BF2019'!$B35)*-1/1000</f>
        <v>28.307309999999998</v>
      </c>
      <c r="N35" s="93"/>
      <c r="O35" s="92"/>
      <c r="P35" s="92"/>
      <c r="Q35" s="91"/>
      <c r="R35" s="93"/>
      <c r="S35" s="92"/>
      <c r="T35" s="92"/>
      <c r="U35" s="91"/>
      <c r="V35" s="93"/>
      <c r="W35" s="92"/>
      <c r="X35" s="92"/>
      <c r="Y35" s="91"/>
      <c r="Z35" s="93"/>
      <c r="AA35" s="92"/>
      <c r="AB35" s="92"/>
      <c r="AC35" s="91"/>
      <c r="AD35" s="93"/>
      <c r="AE35" s="92"/>
      <c r="AF35" s="92"/>
      <c r="AG35" s="91"/>
      <c r="AH35" s="93"/>
      <c r="AI35" s="92"/>
      <c r="AJ35" s="92"/>
      <c r="AK35" s="91"/>
      <c r="AL35" s="93"/>
      <c r="AM35" s="92"/>
      <c r="AN35" s="92"/>
      <c r="AO35" s="91"/>
      <c r="AP35" s="93"/>
      <c r="AQ35" s="92"/>
      <c r="AR35" s="92"/>
      <c r="AS35" s="91"/>
      <c r="AT35" s="93"/>
      <c r="AU35" s="92"/>
      <c r="AV35" s="92"/>
      <c r="AW35" s="91"/>
      <c r="AX35" s="93"/>
      <c r="AY35" s="92"/>
      <c r="AZ35" s="92"/>
      <c r="BA35" s="91"/>
      <c r="BB35" s="93"/>
      <c r="BC35" s="92"/>
      <c r="BD35" s="92"/>
      <c r="BE35" s="91"/>
      <c r="BF35" s="93"/>
      <c r="BG35" s="92"/>
      <c r="BH35" s="92"/>
      <c r="BI35" s="91"/>
      <c r="BJ35" s="93"/>
      <c r="BK35" s="92"/>
      <c r="BL35" s="92"/>
      <c r="BM35" s="91"/>
    </row>
    <row r="36" spans="2:65">
      <c r="B36" s="60" t="s">
        <v>282</v>
      </c>
      <c r="C36" s="89" t="s">
        <v>277</v>
      </c>
      <c r="D36" s="88" t="s">
        <v>270</v>
      </c>
      <c r="E36" s="210">
        <f>SUMIFS('HIS_DATA - Time Series'!AU$5:AU$721,'HIS_DATA - Time Series'!$A$5:$A$721,'Scen BF2019'!$B36)*-1/1000</f>
        <v>0</v>
      </c>
      <c r="F36" s="210">
        <f>SUMIFS('HIS_DATA - Time Series'!AV$5:AV$721,'HIS_DATA - Time Series'!$A$5:$A$721,'Scen BF2019'!$B36)*-1/1000</f>
        <v>0</v>
      </c>
      <c r="G36" s="210">
        <f>SUMIFS('HIS_DATA - Time Series'!AW$5:AW$721,'HIS_DATA - Time Series'!$A$5:$A$721,'Scen BF2019'!$B36)*-1/1000</f>
        <v>0</v>
      </c>
      <c r="H36" s="210">
        <f>SUMIFS('HIS_DATA - Time Series'!AX$5:AX$721,'HIS_DATA - Time Series'!$A$5:$A$721,'Scen BF2019'!$B36)*-1/1000</f>
        <v>0</v>
      </c>
      <c r="I36" s="210">
        <f>SUMIFS('HIS_DATA - Time Series'!AY$5:AY$721,'HIS_DATA - Time Series'!$A$5:$A$721,'Scen BF2019'!$B36)*-1/1000</f>
        <v>0</v>
      </c>
      <c r="J36" s="210">
        <f>SUMIFS('HIS_DATA - Time Series'!AZ$5:AZ$721,'HIS_DATA - Time Series'!$A$5:$A$721,'Scen BF2019'!$B36)*-1/1000</f>
        <v>0</v>
      </c>
      <c r="K36" s="210">
        <f>SUMIFS('HIS_DATA - Time Series'!BA$5:BA$721,'HIS_DATA - Time Series'!$A$5:$A$721,'Scen BF2019'!$B36)*-1/1000</f>
        <v>0</v>
      </c>
      <c r="L36" s="210">
        <f>SUMIFS('HIS_DATA - Time Series'!BB$5:BB$721,'HIS_DATA - Time Series'!$A$5:$A$721,'Scen BF2019'!$B36)*-1/1000</f>
        <v>0</v>
      </c>
      <c r="M36" s="210">
        <f>SUMIFS('HIS_DATA - Time Series'!BC$5:BC$721,'HIS_DATA - Time Series'!$A$5:$A$721,'Scen BF2019'!$B36)*-1/1000</f>
        <v>0</v>
      </c>
      <c r="N36" s="93"/>
      <c r="O36" s="92"/>
      <c r="P36" s="92"/>
      <c r="Q36" s="91"/>
      <c r="R36" s="93"/>
      <c r="S36" s="92"/>
      <c r="T36" s="92"/>
      <c r="U36" s="91"/>
      <c r="V36" s="93"/>
      <c r="W36" s="92"/>
      <c r="X36" s="92"/>
      <c r="Y36" s="91"/>
      <c r="Z36" s="93"/>
      <c r="AA36" s="92"/>
      <c r="AB36" s="92"/>
      <c r="AC36" s="91"/>
      <c r="AD36" s="93"/>
      <c r="AE36" s="92"/>
      <c r="AF36" s="92"/>
      <c r="AG36" s="91"/>
      <c r="AH36" s="93"/>
      <c r="AI36" s="92"/>
      <c r="AJ36" s="92"/>
      <c r="AK36" s="91"/>
      <c r="AL36" s="93"/>
      <c r="AM36" s="92"/>
      <c r="AN36" s="92"/>
      <c r="AO36" s="91"/>
      <c r="AP36" s="93"/>
      <c r="AQ36" s="92"/>
      <c r="AR36" s="92"/>
      <c r="AS36" s="91"/>
      <c r="AT36" s="93"/>
      <c r="AU36" s="92"/>
      <c r="AV36" s="92"/>
      <c r="AW36" s="91"/>
      <c r="AX36" s="93"/>
      <c r="AY36" s="92"/>
      <c r="AZ36" s="92"/>
      <c r="BA36" s="91"/>
      <c r="BB36" s="93"/>
      <c r="BC36" s="92"/>
      <c r="BD36" s="92"/>
      <c r="BE36" s="91"/>
      <c r="BF36" s="93"/>
      <c r="BG36" s="92"/>
      <c r="BH36" s="92"/>
      <c r="BI36" s="91"/>
      <c r="BJ36" s="93"/>
      <c r="BK36" s="92"/>
      <c r="BL36" s="92"/>
      <c r="BM36" s="91"/>
    </row>
    <row r="37" spans="2:65">
      <c r="B37" s="60" t="s">
        <v>281</v>
      </c>
      <c r="C37" s="89" t="s">
        <v>277</v>
      </c>
      <c r="D37" s="88" t="s">
        <v>243</v>
      </c>
      <c r="E37" s="210">
        <f>SUMIFS('HIS_DATA - Time Series'!AU$5:AU$721,'HIS_DATA - Time Series'!$A$5:$A$721,'Scen BF2019'!$B37)*-1/1000</f>
        <v>1.6728600000000002</v>
      </c>
      <c r="F37" s="210">
        <f>SUMIFS('HIS_DATA - Time Series'!AV$5:AV$721,'HIS_DATA - Time Series'!$A$5:$A$721,'Scen BF2019'!$B37)*-1/1000</f>
        <v>1.5737100000000002</v>
      </c>
      <c r="G37" s="210">
        <f>SUMIFS('HIS_DATA - Time Series'!AW$5:AW$721,'HIS_DATA - Time Series'!$A$5:$A$721,'Scen BF2019'!$B37)*-1/1000</f>
        <v>1.68733</v>
      </c>
      <c r="H37" s="210">
        <f>SUMIFS('HIS_DATA - Time Series'!AX$5:AX$721,'HIS_DATA - Time Series'!$A$5:$A$721,'Scen BF2019'!$B37)*-1/1000</f>
        <v>1.5174799999999997</v>
      </c>
      <c r="I37" s="210">
        <f>SUMIFS('HIS_DATA - Time Series'!AY$5:AY$721,'HIS_DATA - Time Series'!$A$5:$A$721,'Scen BF2019'!$B37)*-1/1000</f>
        <v>1.2943300000000002</v>
      </c>
      <c r="J37" s="210">
        <f>SUMIFS('HIS_DATA - Time Series'!AZ$5:AZ$721,'HIS_DATA - Time Series'!$A$5:$A$721,'Scen BF2019'!$B37)*-1/1000</f>
        <v>1.5533600000000001</v>
      </c>
      <c r="K37" s="210">
        <f>SUMIFS('HIS_DATA - Time Series'!BA$5:BA$721,'HIS_DATA - Time Series'!$A$5:$A$721,'Scen BF2019'!$B37)*-1/1000</f>
        <v>1.6638500000000003</v>
      </c>
      <c r="L37" s="210">
        <f>SUMIFS('HIS_DATA - Time Series'!BB$5:BB$721,'HIS_DATA - Time Series'!$A$5:$A$721,'Scen BF2019'!$B37)*-1/1000</f>
        <v>1.8173400000000002</v>
      </c>
      <c r="M37" s="210">
        <f>SUMIFS('HIS_DATA - Time Series'!BC$5:BC$721,'HIS_DATA - Time Series'!$A$5:$A$721,'Scen BF2019'!$B37)*-1/1000</f>
        <v>1.7788300000000004</v>
      </c>
      <c r="N37" s="93"/>
      <c r="O37" s="92"/>
      <c r="P37" s="92"/>
      <c r="Q37" s="91"/>
      <c r="R37" s="93"/>
      <c r="S37" s="92"/>
      <c r="T37" s="92"/>
      <c r="U37" s="91"/>
      <c r="V37" s="93"/>
      <c r="W37" s="92"/>
      <c r="X37" s="92"/>
      <c r="Y37" s="91"/>
      <c r="Z37" s="93"/>
      <c r="AA37" s="92"/>
      <c r="AB37" s="92"/>
      <c r="AC37" s="91"/>
      <c r="AD37" s="93"/>
      <c r="AE37" s="92"/>
      <c r="AF37" s="92"/>
      <c r="AG37" s="91"/>
      <c r="AH37" s="93"/>
      <c r="AI37" s="92"/>
      <c r="AJ37" s="92"/>
      <c r="AK37" s="91"/>
      <c r="AL37" s="93"/>
      <c r="AM37" s="92"/>
      <c r="AN37" s="92"/>
      <c r="AO37" s="91"/>
      <c r="AP37" s="93"/>
      <c r="AQ37" s="92"/>
      <c r="AR37" s="92"/>
      <c r="AS37" s="91"/>
      <c r="AT37" s="93"/>
      <c r="AU37" s="92"/>
      <c r="AV37" s="92"/>
      <c r="AW37" s="91"/>
      <c r="AX37" s="93"/>
      <c r="AY37" s="92"/>
      <c r="AZ37" s="92"/>
      <c r="BA37" s="91"/>
      <c r="BB37" s="93"/>
      <c r="BC37" s="92"/>
      <c r="BD37" s="92"/>
      <c r="BE37" s="91"/>
      <c r="BF37" s="93"/>
      <c r="BG37" s="92"/>
      <c r="BH37" s="92"/>
      <c r="BI37" s="91"/>
      <c r="BJ37" s="93"/>
      <c r="BK37" s="92"/>
      <c r="BL37" s="92"/>
      <c r="BM37" s="91"/>
    </row>
    <row r="38" spans="2:65">
      <c r="B38" s="60" t="s">
        <v>280</v>
      </c>
      <c r="C38" s="89" t="s">
        <v>277</v>
      </c>
      <c r="D38" s="88" t="s">
        <v>17</v>
      </c>
      <c r="E38" s="210">
        <f>SUMIFS('HIS_DATA - Time Series'!AU$5:AU$721,'HIS_DATA - Time Series'!$A$5:$A$721,'Scen BF2019'!$B38)*-1/1000</f>
        <v>0.36389000000000005</v>
      </c>
      <c r="F38" s="210">
        <f>SUMIFS('HIS_DATA - Time Series'!AV$5:AV$721,'HIS_DATA - Time Series'!$A$5:$A$721,'Scen BF2019'!$B38)*-1/1000</f>
        <v>0.34198000000000001</v>
      </c>
      <c r="G38" s="210">
        <f>SUMIFS('HIS_DATA - Time Series'!AW$5:AW$721,'HIS_DATA - Time Series'!$A$5:$A$721,'Scen BF2019'!$B38)*-1/1000</f>
        <v>0.28614999999999996</v>
      </c>
      <c r="H38" s="210">
        <f>SUMIFS('HIS_DATA - Time Series'!AX$5:AX$721,'HIS_DATA - Time Series'!$A$5:$A$721,'Scen BF2019'!$B38)*-1/1000</f>
        <v>0.33032999999999996</v>
      </c>
      <c r="I38" s="210">
        <f>SUMIFS('HIS_DATA - Time Series'!AY$5:AY$721,'HIS_DATA - Time Series'!$A$5:$A$721,'Scen BF2019'!$B38)*-1/1000</f>
        <v>0.35487999999999997</v>
      </c>
      <c r="J38" s="210">
        <f>SUMIFS('HIS_DATA - Time Series'!AZ$5:AZ$721,'HIS_DATA - Time Series'!$A$5:$A$721,'Scen BF2019'!$B38)*-1/1000</f>
        <v>0.36152000000000006</v>
      </c>
      <c r="K38" s="210">
        <f>SUMIFS('HIS_DATA - Time Series'!BA$5:BA$721,'HIS_DATA - Time Series'!$A$5:$A$721,'Scen BF2019'!$B38)*-1/1000</f>
        <v>0.74056999999999995</v>
      </c>
      <c r="L38" s="210">
        <f>SUMIFS('HIS_DATA - Time Series'!BB$5:BB$721,'HIS_DATA - Time Series'!$A$5:$A$721,'Scen BF2019'!$B38)*-1/1000</f>
        <v>0.25912999999999997</v>
      </c>
      <c r="M38" s="210">
        <f>SUMIFS('HIS_DATA - Time Series'!BC$5:BC$721,'HIS_DATA - Time Series'!$A$5:$A$721,'Scen BF2019'!$B38)*-1/1000</f>
        <v>0.47317999999999999</v>
      </c>
      <c r="N38" s="93"/>
      <c r="O38" s="92"/>
      <c r="P38" s="92"/>
      <c r="Q38" s="91"/>
      <c r="R38" s="93"/>
      <c r="S38" s="92"/>
      <c r="T38" s="92"/>
      <c r="U38" s="91"/>
      <c r="V38" s="93"/>
      <c r="W38" s="92"/>
      <c r="X38" s="92"/>
      <c r="Y38" s="91"/>
      <c r="Z38" s="93"/>
      <c r="AA38" s="92"/>
      <c r="AB38" s="92"/>
      <c r="AC38" s="91"/>
      <c r="AD38" s="93"/>
      <c r="AE38" s="92"/>
      <c r="AF38" s="92"/>
      <c r="AG38" s="91"/>
      <c r="AH38" s="93"/>
      <c r="AI38" s="92"/>
      <c r="AJ38" s="92"/>
      <c r="AK38" s="91"/>
      <c r="AL38" s="93"/>
      <c r="AM38" s="92"/>
      <c r="AN38" s="92"/>
      <c r="AO38" s="91"/>
      <c r="AP38" s="93"/>
      <c r="AQ38" s="92"/>
      <c r="AR38" s="92"/>
      <c r="AS38" s="91"/>
      <c r="AT38" s="93"/>
      <c r="AU38" s="92"/>
      <c r="AV38" s="92"/>
      <c r="AW38" s="91"/>
      <c r="AX38" s="93"/>
      <c r="AY38" s="92"/>
      <c r="AZ38" s="92"/>
      <c r="BA38" s="91"/>
      <c r="BB38" s="93"/>
      <c r="BC38" s="92"/>
      <c r="BD38" s="92"/>
      <c r="BE38" s="91"/>
      <c r="BF38" s="93"/>
      <c r="BG38" s="92"/>
      <c r="BH38" s="92"/>
      <c r="BI38" s="91"/>
      <c r="BJ38" s="93"/>
      <c r="BK38" s="92"/>
      <c r="BL38" s="92"/>
      <c r="BM38" s="91"/>
    </row>
    <row r="39" spans="2:65">
      <c r="B39" s="60" t="s">
        <v>279</v>
      </c>
      <c r="C39" s="89" t="s">
        <v>277</v>
      </c>
      <c r="D39" s="88" t="s">
        <v>240</v>
      </c>
      <c r="E39" s="210">
        <f>SUMIFS('HIS_DATA - Time Series'!AU$5:AU$721,'HIS_DATA - Time Series'!$A$5:$A$721,'Scen BF2019'!$B39)*-1/1000</f>
        <v>0</v>
      </c>
      <c r="F39" s="210">
        <f>SUMIFS('HIS_DATA - Time Series'!AV$5:AV$721,'HIS_DATA - Time Series'!$A$5:$A$721,'Scen BF2019'!$B39)*-1/1000</f>
        <v>0</v>
      </c>
      <c r="G39" s="210">
        <f>SUMIFS('HIS_DATA - Time Series'!AW$5:AW$721,'HIS_DATA - Time Series'!$A$5:$A$721,'Scen BF2019'!$B39)*-1/1000</f>
        <v>0</v>
      </c>
      <c r="H39" s="210">
        <f>SUMIFS('HIS_DATA - Time Series'!AX$5:AX$721,'HIS_DATA - Time Series'!$A$5:$A$721,'Scen BF2019'!$B39)*-1/1000</f>
        <v>0</v>
      </c>
      <c r="I39" s="210">
        <f>SUMIFS('HIS_DATA - Time Series'!AY$5:AY$721,'HIS_DATA - Time Series'!$A$5:$A$721,'Scen BF2019'!$B39)*-1/1000</f>
        <v>0.12735000000000002</v>
      </c>
      <c r="J39" s="210">
        <f>SUMIFS('HIS_DATA - Time Series'!AZ$5:AZ$721,'HIS_DATA - Time Series'!$A$5:$A$721,'Scen BF2019'!$B39)*-1/1000</f>
        <v>0.38192000000000009</v>
      </c>
      <c r="K39" s="210">
        <f>SUMIFS('HIS_DATA - Time Series'!BA$5:BA$721,'HIS_DATA - Time Series'!$A$5:$A$721,'Scen BF2019'!$B39)*-1/1000</f>
        <v>1.1204799999999999</v>
      </c>
      <c r="L39" s="210">
        <f>SUMIFS('HIS_DATA - Time Series'!BB$5:BB$721,'HIS_DATA - Time Series'!$A$5:$A$721,'Scen BF2019'!$B39)*-1/1000</f>
        <v>2.0164199999999997</v>
      </c>
      <c r="M39" s="210">
        <f>SUMIFS('HIS_DATA - Time Series'!BC$5:BC$721,'HIS_DATA - Time Series'!$A$5:$A$721,'Scen BF2019'!$B39)*-1/1000</f>
        <v>2.8067799999999998</v>
      </c>
      <c r="N39" s="93"/>
      <c r="O39" s="92"/>
      <c r="P39" s="92"/>
      <c r="Q39" s="91"/>
      <c r="R39" s="93"/>
      <c r="S39" s="92"/>
      <c r="T39" s="92"/>
      <c r="U39" s="91"/>
      <c r="V39" s="93"/>
      <c r="W39" s="92"/>
      <c r="X39" s="92"/>
      <c r="Y39" s="91"/>
      <c r="Z39" s="93"/>
      <c r="AA39" s="92"/>
      <c r="AB39" s="92"/>
      <c r="AC39" s="91"/>
      <c r="AD39" s="93"/>
      <c r="AE39" s="92"/>
      <c r="AF39" s="92"/>
      <c r="AG39" s="91"/>
      <c r="AH39" s="93"/>
      <c r="AI39" s="92"/>
      <c r="AJ39" s="92"/>
      <c r="AK39" s="91"/>
      <c r="AL39" s="93"/>
      <c r="AM39" s="92"/>
      <c r="AN39" s="92"/>
      <c r="AO39" s="91"/>
      <c r="AP39" s="93"/>
      <c r="AQ39" s="92"/>
      <c r="AR39" s="92"/>
      <c r="AS39" s="91"/>
      <c r="AT39" s="93"/>
      <c r="AU39" s="92"/>
      <c r="AV39" s="92"/>
      <c r="AW39" s="91"/>
      <c r="AX39" s="93"/>
      <c r="AY39" s="92"/>
      <c r="AZ39" s="92"/>
      <c r="BA39" s="91"/>
      <c r="BB39" s="93"/>
      <c r="BC39" s="92"/>
      <c r="BD39" s="92"/>
      <c r="BE39" s="91"/>
      <c r="BF39" s="93"/>
      <c r="BG39" s="92"/>
      <c r="BH39" s="92"/>
      <c r="BI39" s="91"/>
      <c r="BJ39" s="93"/>
      <c r="BK39" s="92"/>
      <c r="BL39" s="92"/>
      <c r="BM39" s="91"/>
    </row>
    <row r="40" spans="2:65">
      <c r="B40" s="60" t="s">
        <v>221</v>
      </c>
      <c r="C40" s="89" t="s">
        <v>277</v>
      </c>
      <c r="D40" s="88" t="s">
        <v>224</v>
      </c>
      <c r="E40" s="210">
        <f>SUMIFS('HIS_DATA - Time Series'!AU$5:AU$721,'HIS_DATA - Time Series'!$A$5:$A$721,'Scen BF2019'!$B40)*-1/1000</f>
        <v>5.9736199999999995</v>
      </c>
      <c r="F40" s="210">
        <f>SUMIFS('HIS_DATA - Time Series'!AV$5:AV$721,'HIS_DATA - Time Series'!$A$5:$A$721,'Scen BF2019'!$B40)*-1/1000</f>
        <v>6.3271600000000001</v>
      </c>
      <c r="G40" s="210">
        <f>SUMIFS('HIS_DATA - Time Series'!AW$5:AW$721,'HIS_DATA - Time Series'!$A$5:$A$721,'Scen BF2019'!$B40)*-1/1000</f>
        <v>4.5795500000000002</v>
      </c>
      <c r="H40" s="210">
        <f>SUMIFS('HIS_DATA - Time Series'!AX$5:AX$721,'HIS_DATA - Time Series'!$A$5:$A$721,'Scen BF2019'!$B40)*-1/1000</f>
        <v>3.6058300000000001</v>
      </c>
      <c r="I40" s="210">
        <f>SUMIFS('HIS_DATA - Time Series'!AY$5:AY$721,'HIS_DATA - Time Series'!$A$5:$A$721,'Scen BF2019'!$B40)*-1/1000</f>
        <v>3.0290900000000001</v>
      </c>
      <c r="J40" s="210">
        <f>SUMIFS('HIS_DATA - Time Series'!AZ$5:AZ$721,'HIS_DATA - Time Series'!$A$5:$A$721,'Scen BF2019'!$B40)*-1/1000</f>
        <v>6.093</v>
      </c>
      <c r="K40" s="210">
        <f>SUMIFS('HIS_DATA - Time Series'!BA$5:BA$721,'HIS_DATA - Time Series'!$A$5:$A$721,'Scen BF2019'!$B40)*-1/1000</f>
        <v>4.5627200000000006</v>
      </c>
      <c r="L40" s="210">
        <f>SUMIFS('HIS_DATA - Time Series'!BB$5:BB$721,'HIS_DATA - Time Series'!$A$5:$A$721,'Scen BF2019'!$B40)*-1/1000</f>
        <v>6.3021900000000004</v>
      </c>
      <c r="M40" s="210">
        <f>SUMIFS('HIS_DATA - Time Series'!BC$5:BC$721,'HIS_DATA - Time Series'!$A$5:$A$721,'Scen BF2019'!$B40)*-1/1000</f>
        <v>6.7838000000000012</v>
      </c>
      <c r="N40" s="93"/>
      <c r="O40" s="92"/>
      <c r="P40" s="92"/>
      <c r="Q40" s="91"/>
      <c r="R40" s="93"/>
      <c r="S40" s="92"/>
      <c r="T40" s="92"/>
      <c r="U40" s="91"/>
      <c r="V40" s="93"/>
      <c r="W40" s="92"/>
      <c r="X40" s="92"/>
      <c r="Y40" s="91"/>
      <c r="Z40" s="93"/>
      <c r="AA40" s="92"/>
      <c r="AB40" s="92"/>
      <c r="AC40" s="91"/>
      <c r="AD40" s="93"/>
      <c r="AE40" s="92"/>
      <c r="AF40" s="92"/>
      <c r="AG40" s="91"/>
      <c r="AH40" s="93"/>
      <c r="AI40" s="92"/>
      <c r="AJ40" s="92"/>
      <c r="AK40" s="91"/>
      <c r="AL40" s="93"/>
      <c r="AM40" s="92"/>
      <c r="AN40" s="92"/>
      <c r="AO40" s="91"/>
      <c r="AP40" s="93"/>
      <c r="AQ40" s="92"/>
      <c r="AR40" s="92"/>
      <c r="AS40" s="91"/>
      <c r="AT40" s="93"/>
      <c r="AU40" s="92"/>
      <c r="AV40" s="92"/>
      <c r="AW40" s="91"/>
      <c r="AX40" s="93"/>
      <c r="AY40" s="92"/>
      <c r="AZ40" s="92"/>
      <c r="BA40" s="91"/>
      <c r="BB40" s="93"/>
      <c r="BC40" s="92"/>
      <c r="BD40" s="92"/>
      <c r="BE40" s="91"/>
      <c r="BF40" s="93"/>
      <c r="BG40" s="92"/>
      <c r="BH40" s="92"/>
      <c r="BI40" s="91"/>
      <c r="BJ40" s="93"/>
      <c r="BK40" s="92"/>
      <c r="BL40" s="92"/>
      <c r="BM40" s="91"/>
    </row>
    <row r="41" spans="2:65">
      <c r="B41" s="60" t="s">
        <v>222</v>
      </c>
      <c r="C41" s="89" t="s">
        <v>277</v>
      </c>
      <c r="D41" s="88" t="s">
        <v>278</v>
      </c>
      <c r="E41" s="210">
        <f>SUMIFS('HIS_DATA - Time Series'!AU$5:AU$721,'HIS_DATA - Time Series'!$A$5:$A$721,'Scen BF2019'!$B41)*-1/1000</f>
        <v>0</v>
      </c>
      <c r="F41" s="210">
        <f>SUMIFS('HIS_DATA - Time Series'!AV$5:AV$721,'HIS_DATA - Time Series'!$A$5:$A$721,'Scen BF2019'!$B41)*-1/1000</f>
        <v>0</v>
      </c>
      <c r="G41" s="210">
        <f>SUMIFS('HIS_DATA - Time Series'!AW$5:AW$721,'HIS_DATA - Time Series'!$A$5:$A$721,'Scen BF2019'!$B41)*-1/1000</f>
        <v>0</v>
      </c>
      <c r="H41" s="210">
        <f>SUMIFS('HIS_DATA - Time Series'!AX$5:AX$721,'HIS_DATA - Time Series'!$A$5:$A$721,'Scen BF2019'!$B41)*-1/1000</f>
        <v>0</v>
      </c>
      <c r="I41" s="210">
        <f>SUMIFS('HIS_DATA - Time Series'!AY$5:AY$721,'HIS_DATA - Time Series'!$A$5:$A$721,'Scen BF2019'!$B41)*-1/1000</f>
        <v>0</v>
      </c>
      <c r="J41" s="210">
        <f>SUMIFS('HIS_DATA - Time Series'!AZ$5:AZ$721,'HIS_DATA - Time Series'!$A$5:$A$721,'Scen BF2019'!$B41)*-1/1000</f>
        <v>0</v>
      </c>
      <c r="K41" s="210">
        <f>SUMIFS('HIS_DATA - Time Series'!BA$5:BA$721,'HIS_DATA - Time Series'!$A$5:$A$721,'Scen BF2019'!$B41)*-1/1000</f>
        <v>0</v>
      </c>
      <c r="L41" s="210">
        <f>SUMIFS('HIS_DATA - Time Series'!BB$5:BB$721,'HIS_DATA - Time Series'!$A$5:$A$721,'Scen BF2019'!$B41)*-1/1000</f>
        <v>0</v>
      </c>
      <c r="M41" s="210">
        <f>SUMIFS('HIS_DATA - Time Series'!BC$5:BC$721,'HIS_DATA - Time Series'!$A$5:$A$721,'Scen BF2019'!$B41)*-1/1000</f>
        <v>0</v>
      </c>
      <c r="N41" s="93"/>
      <c r="O41" s="92"/>
      <c r="P41" s="92"/>
      <c r="Q41" s="91"/>
      <c r="R41" s="93"/>
      <c r="S41" s="92"/>
      <c r="T41" s="92"/>
      <c r="U41" s="91"/>
      <c r="V41" s="93"/>
      <c r="W41" s="92"/>
      <c r="X41" s="92"/>
      <c r="Y41" s="91"/>
      <c r="Z41" s="93"/>
      <c r="AA41" s="92"/>
      <c r="AB41" s="92"/>
      <c r="AC41" s="91"/>
      <c r="AD41" s="93"/>
      <c r="AE41" s="92"/>
      <c r="AF41" s="92"/>
      <c r="AG41" s="91"/>
      <c r="AH41" s="93"/>
      <c r="AI41" s="92"/>
      <c r="AJ41" s="92"/>
      <c r="AK41" s="91"/>
      <c r="AL41" s="93"/>
      <c r="AM41" s="92"/>
      <c r="AN41" s="92"/>
      <c r="AO41" s="91"/>
      <c r="AP41" s="93"/>
      <c r="AQ41" s="92"/>
      <c r="AR41" s="92"/>
      <c r="AS41" s="91"/>
      <c r="AT41" s="93"/>
      <c r="AU41" s="92"/>
      <c r="AV41" s="92"/>
      <c r="AW41" s="91"/>
      <c r="AX41" s="93"/>
      <c r="AY41" s="92"/>
      <c r="AZ41" s="92"/>
      <c r="BA41" s="91"/>
      <c r="BB41" s="93"/>
      <c r="BC41" s="92"/>
      <c r="BD41" s="92"/>
      <c r="BE41" s="91"/>
      <c r="BF41" s="93"/>
      <c r="BG41" s="92"/>
      <c r="BH41" s="92"/>
      <c r="BI41" s="91"/>
      <c r="BJ41" s="93"/>
      <c r="BK41" s="92"/>
      <c r="BL41" s="92"/>
      <c r="BM41" s="91"/>
    </row>
    <row r="42" spans="2:65">
      <c r="B42" s="60" t="s">
        <v>223</v>
      </c>
      <c r="C42" s="89" t="s">
        <v>277</v>
      </c>
      <c r="D42" s="88" t="s">
        <v>264</v>
      </c>
      <c r="E42" s="210">
        <f>SUMIFS('HIS_DATA - Time Series'!AU$5:AU$721,'HIS_DATA - Time Series'!$A$5:$A$721,'Scen BF2019'!$B42)*-1/1000</f>
        <v>1.9366199999999998</v>
      </c>
      <c r="F42" s="210">
        <f>SUMIFS('HIS_DATA - Time Series'!AV$5:AV$721,'HIS_DATA - Time Series'!$A$5:$A$721,'Scen BF2019'!$B42)*-1/1000</f>
        <v>1.92702</v>
      </c>
      <c r="G42" s="210">
        <f>SUMIFS('HIS_DATA - Time Series'!AW$5:AW$721,'HIS_DATA - Time Series'!$A$5:$A$721,'Scen BF2019'!$B42)*-1/1000</f>
        <v>1.9276600000000002</v>
      </c>
      <c r="H42" s="210">
        <f>SUMIFS('HIS_DATA - Time Series'!AX$5:AX$721,'HIS_DATA - Time Series'!$A$5:$A$721,'Scen BF2019'!$B42)*-1/1000</f>
        <v>1.9287699999999999</v>
      </c>
      <c r="I42" s="210">
        <f>SUMIFS('HIS_DATA - Time Series'!AY$5:AY$721,'HIS_DATA - Time Series'!$A$5:$A$721,'Scen BF2019'!$B42)*-1/1000</f>
        <v>1.92862</v>
      </c>
      <c r="J42" s="210">
        <f>SUMIFS('HIS_DATA - Time Series'!AZ$5:AZ$721,'HIS_DATA - Time Series'!$A$5:$A$721,'Scen BF2019'!$B42)*-1/1000</f>
        <v>1.9657</v>
      </c>
      <c r="K42" s="210">
        <f>SUMIFS('HIS_DATA - Time Series'!BA$5:BA$721,'HIS_DATA - Time Series'!$A$5:$A$721,'Scen BF2019'!$B42)*-1/1000</f>
        <v>1.9833900000000002</v>
      </c>
      <c r="L42" s="210">
        <f>SUMIFS('HIS_DATA - Time Series'!BB$5:BB$721,'HIS_DATA - Time Series'!$A$5:$A$721,'Scen BF2019'!$B42)*-1/1000</f>
        <v>1.98295</v>
      </c>
      <c r="M42" s="210">
        <f>SUMIFS('HIS_DATA - Time Series'!BC$5:BC$721,'HIS_DATA - Time Series'!$A$5:$A$721,'Scen BF2019'!$B42)*-1/1000</f>
        <v>1.96506</v>
      </c>
      <c r="N42" s="93"/>
      <c r="O42" s="92"/>
      <c r="P42" s="92"/>
      <c r="Q42" s="91"/>
      <c r="R42" s="93"/>
      <c r="S42" s="92"/>
      <c r="T42" s="92"/>
      <c r="U42" s="91"/>
      <c r="V42" s="93"/>
      <c r="W42" s="92"/>
      <c r="X42" s="92"/>
      <c r="Y42" s="91"/>
      <c r="Z42" s="93"/>
      <c r="AA42" s="92"/>
      <c r="AB42" s="92"/>
      <c r="AC42" s="91"/>
      <c r="AD42" s="93"/>
      <c r="AE42" s="92"/>
      <c r="AF42" s="92"/>
      <c r="AG42" s="91"/>
      <c r="AH42" s="93"/>
      <c r="AI42" s="92"/>
      <c r="AJ42" s="92"/>
      <c r="AK42" s="91"/>
      <c r="AL42" s="93"/>
      <c r="AM42" s="92"/>
      <c r="AN42" s="92"/>
      <c r="AO42" s="91"/>
      <c r="AP42" s="93"/>
      <c r="AQ42" s="92"/>
      <c r="AR42" s="92"/>
      <c r="AS42" s="91"/>
      <c r="AT42" s="93"/>
      <c r="AU42" s="92"/>
      <c r="AV42" s="92"/>
      <c r="AW42" s="91"/>
      <c r="AX42" s="93"/>
      <c r="AY42" s="92"/>
      <c r="AZ42" s="92"/>
      <c r="BA42" s="91"/>
      <c r="BB42" s="93"/>
      <c r="BC42" s="92"/>
      <c r="BD42" s="92"/>
      <c r="BE42" s="91"/>
      <c r="BF42" s="93"/>
      <c r="BG42" s="92"/>
      <c r="BH42" s="92"/>
      <c r="BI42" s="91"/>
      <c r="BJ42" s="93"/>
      <c r="BK42" s="92"/>
      <c r="BL42" s="92"/>
      <c r="BM42" s="91"/>
    </row>
    <row r="43" spans="2:65" ht="13.8" thickBot="1">
      <c r="B43" s="60" t="s">
        <v>220</v>
      </c>
      <c r="C43" s="84" t="s">
        <v>277</v>
      </c>
      <c r="D43" s="208" t="s">
        <v>276</v>
      </c>
      <c r="E43" s="210">
        <f>SUMIFS('HIS_DATA - Time Series'!AU$5:AU$721,'HIS_DATA - Time Series'!$A$5:$A$721,'Scen BF2019'!$B43)*-1/1000</f>
        <v>0</v>
      </c>
      <c r="F43" s="210">
        <f>SUMIFS('HIS_DATA - Time Series'!AV$5:AV$721,'HIS_DATA - Time Series'!$A$5:$A$721,'Scen BF2019'!$B43)*-1/1000</f>
        <v>0</v>
      </c>
      <c r="G43" s="210">
        <f>SUMIFS('HIS_DATA - Time Series'!AW$5:AW$721,'HIS_DATA - Time Series'!$A$5:$A$721,'Scen BF2019'!$B43)*-1/1000</f>
        <v>0</v>
      </c>
      <c r="H43" s="210">
        <f>SUMIFS('HIS_DATA - Time Series'!AX$5:AX$721,'HIS_DATA - Time Series'!$A$5:$A$721,'Scen BF2019'!$B43)*-1/1000</f>
        <v>0</v>
      </c>
      <c r="I43" s="210">
        <f>SUMIFS('HIS_DATA - Time Series'!AY$5:AY$721,'HIS_DATA - Time Series'!$A$5:$A$721,'Scen BF2019'!$B43)*-1/1000</f>
        <v>0</v>
      </c>
      <c r="J43" s="210">
        <f>SUMIFS('HIS_DATA - Time Series'!AZ$5:AZ$721,'HIS_DATA - Time Series'!$A$5:$A$721,'Scen BF2019'!$B43)*-1/1000</f>
        <v>0</v>
      </c>
      <c r="K43" s="210">
        <f>SUMIFS('HIS_DATA - Time Series'!BA$5:BA$721,'HIS_DATA - Time Series'!$A$5:$A$721,'Scen BF2019'!$B43)*-1/1000</f>
        <v>0</v>
      </c>
      <c r="L43" s="210">
        <f>SUMIFS('HIS_DATA - Time Series'!BB$5:BB$721,'HIS_DATA - Time Series'!$A$5:$A$721,'Scen BF2019'!$B43)*-1/1000</f>
        <v>0</v>
      </c>
      <c r="M43" s="210">
        <f>SUMIFS('HIS_DATA - Time Series'!BC$5:BC$721,'HIS_DATA - Time Series'!$A$5:$A$721,'Scen BF2019'!$B43)*-1/1000</f>
        <v>0</v>
      </c>
      <c r="N43" s="83"/>
      <c r="O43" s="82"/>
      <c r="P43" s="82"/>
      <c r="Q43" s="81"/>
      <c r="R43" s="83"/>
      <c r="S43" s="82"/>
      <c r="T43" s="82"/>
      <c r="U43" s="81"/>
      <c r="V43" s="83"/>
      <c r="W43" s="82"/>
      <c r="X43" s="82"/>
      <c r="Y43" s="81"/>
      <c r="Z43" s="83"/>
      <c r="AA43" s="82"/>
      <c r="AB43" s="82"/>
      <c r="AC43" s="81"/>
      <c r="AD43" s="83"/>
      <c r="AE43" s="82"/>
      <c r="AF43" s="82"/>
      <c r="AG43" s="81"/>
      <c r="AH43" s="83"/>
      <c r="AI43" s="82"/>
      <c r="AJ43" s="82"/>
      <c r="AK43" s="81"/>
      <c r="AL43" s="83"/>
      <c r="AM43" s="82"/>
      <c r="AN43" s="82"/>
      <c r="AO43" s="81"/>
      <c r="AP43" s="83"/>
      <c r="AQ43" s="82"/>
      <c r="AR43" s="82"/>
      <c r="AS43" s="81"/>
      <c r="AT43" s="83"/>
      <c r="AU43" s="82"/>
      <c r="AV43" s="82"/>
      <c r="AW43" s="81"/>
      <c r="AX43" s="83"/>
      <c r="AY43" s="82"/>
      <c r="AZ43" s="82"/>
      <c r="BA43" s="81"/>
      <c r="BB43" s="83"/>
      <c r="BC43" s="82"/>
      <c r="BD43" s="82"/>
      <c r="BE43" s="81"/>
      <c r="BF43" s="83"/>
      <c r="BG43" s="82"/>
      <c r="BH43" s="82"/>
      <c r="BI43" s="81"/>
      <c r="BJ43" s="83"/>
      <c r="BK43" s="82"/>
      <c r="BL43" s="82"/>
      <c r="BM43" s="81"/>
    </row>
    <row r="44" spans="2:65">
      <c r="B44" s="60" t="s">
        <v>275</v>
      </c>
      <c r="C44" s="77" t="s">
        <v>265</v>
      </c>
      <c r="D44" s="76" t="s">
        <v>198</v>
      </c>
      <c r="E44" s="210">
        <f>SUMIFS('HIS_DATA - Time Series'!AU$5:AU$721,'HIS_DATA - Time Series'!$A$5:$A$721,'Scen BF2019'!$B44)*-1/1000</f>
        <v>37.400640000000003</v>
      </c>
      <c r="F44" s="210">
        <f>SUMIFS('HIS_DATA - Time Series'!AV$5:AV$721,'HIS_DATA - Time Series'!$A$5:$A$721,'Scen BF2019'!$B44)*-1/1000</f>
        <v>36.398669999999996</v>
      </c>
      <c r="G44" s="210">
        <f>SUMIFS('HIS_DATA - Time Series'!AW$5:AW$721,'HIS_DATA - Time Series'!$A$5:$A$721,'Scen BF2019'!$B44)*-1/1000</f>
        <v>35.960519999999995</v>
      </c>
      <c r="H44" s="210">
        <f>SUMIFS('HIS_DATA - Time Series'!AX$5:AX$721,'HIS_DATA - Time Series'!$A$5:$A$721,'Scen BF2019'!$B44)*-1/1000</f>
        <v>37.105779999999996</v>
      </c>
      <c r="I44" s="210">
        <f>SUMIFS('HIS_DATA - Time Series'!AY$5:AY$721,'HIS_DATA - Time Series'!$A$5:$A$721,'Scen BF2019'!$B44)*-1/1000</f>
        <v>36.373609999999999</v>
      </c>
      <c r="J44" s="210">
        <f>SUMIFS('HIS_DATA - Time Series'!AZ$5:AZ$721,'HIS_DATA - Time Series'!$A$5:$A$721,'Scen BF2019'!$B44)*-1/1000</f>
        <v>36.635949999999994</v>
      </c>
      <c r="K44" s="210">
        <f>SUMIFS('HIS_DATA - Time Series'!BA$5:BA$721,'HIS_DATA - Time Series'!$A$5:$A$721,'Scen BF2019'!$B44)*-1/1000</f>
        <v>37.066209999999998</v>
      </c>
      <c r="L44" s="210">
        <f>SUMIFS('HIS_DATA - Time Series'!BB$5:BB$721,'HIS_DATA - Time Series'!$A$5:$A$721,'Scen BF2019'!$B44)*-1/1000</f>
        <v>35.51014</v>
      </c>
      <c r="M44" s="210">
        <f>SUMIFS('HIS_DATA - Time Series'!BC$5:BC$721,'HIS_DATA - Time Series'!$A$5:$A$721,'Scen BF2019'!$B44)*-1/1000</f>
        <v>35.182559999999995</v>
      </c>
      <c r="N44" s="80"/>
      <c r="O44" s="79"/>
      <c r="P44" s="79"/>
      <c r="Q44" s="78"/>
      <c r="R44" s="80"/>
      <c r="S44" s="79"/>
      <c r="T44" s="79"/>
      <c r="U44" s="78"/>
      <c r="V44" s="80"/>
      <c r="W44" s="79"/>
      <c r="X44" s="79"/>
      <c r="Y44" s="78"/>
      <c r="Z44" s="80"/>
      <c r="AA44" s="79"/>
      <c r="AB44" s="79"/>
      <c r="AC44" s="78"/>
      <c r="AD44" s="80"/>
      <c r="AE44" s="79"/>
      <c r="AF44" s="79"/>
      <c r="AG44" s="78"/>
      <c r="AH44" s="80"/>
      <c r="AI44" s="79"/>
      <c r="AJ44" s="79"/>
      <c r="AK44" s="78"/>
      <c r="AL44" s="80"/>
      <c r="AM44" s="79"/>
      <c r="AN44" s="79"/>
      <c r="AO44" s="78"/>
      <c r="AP44" s="80"/>
      <c r="AQ44" s="79"/>
      <c r="AR44" s="79"/>
      <c r="AS44" s="78"/>
      <c r="AT44" s="80"/>
      <c r="AU44" s="79"/>
      <c r="AV44" s="79"/>
      <c r="AW44" s="78"/>
      <c r="AX44" s="80"/>
      <c r="AY44" s="79"/>
      <c r="AZ44" s="79"/>
      <c r="BA44" s="78"/>
      <c r="BB44" s="80"/>
      <c r="BC44" s="79"/>
      <c r="BD44" s="79"/>
      <c r="BE44" s="78"/>
      <c r="BF44" s="80"/>
      <c r="BG44" s="79"/>
      <c r="BH44" s="79"/>
      <c r="BI44" s="78"/>
      <c r="BJ44" s="80"/>
      <c r="BK44" s="79"/>
      <c r="BL44" s="79"/>
      <c r="BM44" s="78"/>
    </row>
    <row r="45" spans="2:65">
      <c r="B45" s="60" t="s">
        <v>274</v>
      </c>
      <c r="C45" s="77" t="s">
        <v>265</v>
      </c>
      <c r="D45" s="76" t="s">
        <v>199</v>
      </c>
      <c r="E45" s="210">
        <f>SUMIFS('HIS_DATA - Time Series'!AU$5:AU$721,'HIS_DATA - Time Series'!$A$5:$A$721,'Scen BF2019'!$B45)*-1/1000</f>
        <v>76.638000000000005</v>
      </c>
      <c r="F45" s="210">
        <f>SUMIFS('HIS_DATA - Time Series'!AV$5:AV$721,'HIS_DATA - Time Series'!$A$5:$A$721,'Scen BF2019'!$B45)*-1/1000</f>
        <v>67.503359999999986</v>
      </c>
      <c r="G45" s="210">
        <f>SUMIFS('HIS_DATA - Time Series'!AW$5:AW$721,'HIS_DATA - Time Series'!$A$5:$A$721,'Scen BF2019'!$B45)*-1/1000</f>
        <v>69.246619999999993</v>
      </c>
      <c r="H45" s="210">
        <f>SUMIFS('HIS_DATA - Time Series'!AX$5:AX$721,'HIS_DATA - Time Series'!$A$5:$A$721,'Scen BF2019'!$B45)*-1/1000</f>
        <v>68.910769999999985</v>
      </c>
      <c r="I45" s="210">
        <f>SUMIFS('HIS_DATA - Time Series'!AY$5:AY$721,'HIS_DATA - Time Series'!$A$5:$A$721,'Scen BF2019'!$B45)*-1/1000</f>
        <v>63.23115</v>
      </c>
      <c r="J45" s="210">
        <f>SUMIFS('HIS_DATA - Time Series'!AZ$5:AZ$721,'HIS_DATA - Time Series'!$A$5:$A$721,'Scen BF2019'!$B45)*-1/1000</f>
        <v>67.829880000000003</v>
      </c>
      <c r="K45" s="210">
        <f>SUMIFS('HIS_DATA - Time Series'!BA$5:BA$721,'HIS_DATA - Time Series'!$A$5:$A$721,'Scen BF2019'!$B45)*-1/1000</f>
        <v>69.669300000000007</v>
      </c>
      <c r="L45" s="210">
        <f>SUMIFS('HIS_DATA - Time Series'!BB$5:BB$721,'HIS_DATA - Time Series'!$A$5:$A$721,'Scen BF2019'!$B45)*-1/1000</f>
        <v>70.093989999999991</v>
      </c>
      <c r="M45" s="210">
        <f>SUMIFS('HIS_DATA - Time Series'!BC$5:BC$721,'HIS_DATA - Time Series'!$A$5:$A$721,'Scen BF2019'!$B45)*-1/1000</f>
        <v>69.599119999999999</v>
      </c>
      <c r="N45" s="75"/>
      <c r="O45" s="74"/>
      <c r="P45" s="74"/>
      <c r="Q45" s="73"/>
      <c r="R45" s="75"/>
      <c r="S45" s="74"/>
      <c r="T45" s="74"/>
      <c r="U45" s="73"/>
      <c r="V45" s="75"/>
      <c r="W45" s="74"/>
      <c r="X45" s="74"/>
      <c r="Y45" s="73"/>
      <c r="Z45" s="75"/>
      <c r="AA45" s="74"/>
      <c r="AB45" s="74"/>
      <c r="AC45" s="73"/>
      <c r="AD45" s="75"/>
      <c r="AE45" s="74"/>
      <c r="AF45" s="74"/>
      <c r="AG45" s="73"/>
      <c r="AH45" s="75"/>
      <c r="AI45" s="74"/>
      <c r="AJ45" s="74"/>
      <c r="AK45" s="73"/>
      <c r="AL45" s="75"/>
      <c r="AM45" s="74"/>
      <c r="AN45" s="74"/>
      <c r="AO45" s="73"/>
      <c r="AP45" s="75"/>
      <c r="AQ45" s="74"/>
      <c r="AR45" s="74"/>
      <c r="AS45" s="73"/>
      <c r="AT45" s="75"/>
      <c r="AU45" s="74"/>
      <c r="AV45" s="74"/>
      <c r="AW45" s="73"/>
      <c r="AX45" s="75"/>
      <c r="AY45" s="74"/>
      <c r="AZ45" s="74"/>
      <c r="BA45" s="73"/>
      <c r="BB45" s="75"/>
      <c r="BC45" s="74"/>
      <c r="BD45" s="74"/>
      <c r="BE45" s="73"/>
      <c r="BF45" s="75"/>
      <c r="BG45" s="74"/>
      <c r="BH45" s="74"/>
      <c r="BI45" s="73"/>
      <c r="BJ45" s="75"/>
      <c r="BK45" s="74"/>
      <c r="BL45" s="74"/>
      <c r="BM45" s="73"/>
    </row>
    <row r="46" spans="2:65">
      <c r="C46" s="77" t="s">
        <v>265</v>
      </c>
      <c r="D46" s="76" t="s">
        <v>273</v>
      </c>
      <c r="E46" s="210">
        <f>SUMIFS('HIS_DATA - Time Series'!AU$5:AU$721,'HIS_DATA - Time Series'!$A$5:$A$721,'Scen BF2019'!$B46)*-1/1000</f>
        <v>0</v>
      </c>
      <c r="F46" s="210">
        <f>SUMIFS('HIS_DATA - Time Series'!AV$5:AV$721,'HIS_DATA - Time Series'!$A$5:$A$721,'Scen BF2019'!$B46)*-1/1000</f>
        <v>0</v>
      </c>
      <c r="G46" s="210">
        <f>SUMIFS('HIS_DATA - Time Series'!AW$5:AW$721,'HIS_DATA - Time Series'!$A$5:$A$721,'Scen BF2019'!$B46)*-1/1000</f>
        <v>0</v>
      </c>
      <c r="H46" s="210">
        <f>SUMIFS('HIS_DATA - Time Series'!AX$5:AX$721,'HIS_DATA - Time Series'!$A$5:$A$721,'Scen BF2019'!$B46)*-1/1000</f>
        <v>0</v>
      </c>
      <c r="I46" s="210">
        <f>SUMIFS('HIS_DATA - Time Series'!AY$5:AY$721,'HIS_DATA - Time Series'!$A$5:$A$721,'Scen BF2019'!$B46)*-1/1000</f>
        <v>0</v>
      </c>
      <c r="J46" s="210">
        <f>SUMIFS('HIS_DATA - Time Series'!AZ$5:AZ$721,'HIS_DATA - Time Series'!$A$5:$A$721,'Scen BF2019'!$B46)*-1/1000</f>
        <v>0</v>
      </c>
      <c r="K46" s="210">
        <f>SUMIFS('HIS_DATA - Time Series'!BA$5:BA$721,'HIS_DATA - Time Series'!$A$5:$A$721,'Scen BF2019'!$B46)*-1/1000</f>
        <v>0</v>
      </c>
      <c r="L46" s="210">
        <f>SUMIFS('HIS_DATA - Time Series'!BB$5:BB$721,'HIS_DATA - Time Series'!$A$5:$A$721,'Scen BF2019'!$B46)*-1/1000</f>
        <v>0</v>
      </c>
      <c r="M46" s="210">
        <f>SUMIFS('HIS_DATA - Time Series'!BC$5:BC$721,'HIS_DATA - Time Series'!$A$5:$A$721,'Scen BF2019'!$B46)*-1/1000</f>
        <v>0</v>
      </c>
      <c r="N46" s="75"/>
      <c r="O46" s="74"/>
      <c r="P46" s="74"/>
      <c r="Q46" s="73"/>
      <c r="R46" s="75"/>
      <c r="S46" s="74"/>
      <c r="T46" s="74"/>
      <c r="U46" s="73"/>
      <c r="V46" s="75"/>
      <c r="W46" s="74"/>
      <c r="X46" s="74"/>
      <c r="Y46" s="73"/>
      <c r="Z46" s="75"/>
      <c r="AA46" s="74"/>
      <c r="AB46" s="74"/>
      <c r="AC46" s="73"/>
      <c r="AD46" s="75"/>
      <c r="AE46" s="74"/>
      <c r="AF46" s="74"/>
      <c r="AG46" s="73"/>
      <c r="AH46" s="75"/>
      <c r="AI46" s="74"/>
      <c r="AJ46" s="74"/>
      <c r="AK46" s="73"/>
      <c r="AL46" s="75"/>
      <c r="AM46" s="74"/>
      <c r="AN46" s="74"/>
      <c r="AO46" s="73"/>
      <c r="AP46" s="75"/>
      <c r="AQ46" s="74"/>
      <c r="AR46" s="74"/>
      <c r="AS46" s="73"/>
      <c r="AT46" s="75"/>
      <c r="AU46" s="74"/>
      <c r="AV46" s="74"/>
      <c r="AW46" s="73"/>
      <c r="AX46" s="75"/>
      <c r="AY46" s="74"/>
      <c r="AZ46" s="74"/>
      <c r="BA46" s="73"/>
      <c r="BB46" s="75"/>
      <c r="BC46" s="74"/>
      <c r="BD46" s="74"/>
      <c r="BE46" s="73"/>
      <c r="BF46" s="75"/>
      <c r="BG46" s="74"/>
      <c r="BH46" s="74"/>
      <c r="BI46" s="73"/>
      <c r="BJ46" s="75"/>
      <c r="BK46" s="74"/>
      <c r="BL46" s="74"/>
      <c r="BM46" s="73"/>
    </row>
    <row r="47" spans="2:65">
      <c r="B47" s="60" t="s">
        <v>235</v>
      </c>
      <c r="C47" s="77" t="s">
        <v>265</v>
      </c>
      <c r="D47" s="76" t="s">
        <v>195</v>
      </c>
      <c r="E47" s="210">
        <f>SUMIFS('HIS_DATA - Time Series'!AU$5:AU$721,'HIS_DATA - Time Series'!$A$5:$A$721,'Scen BF2019'!$B47)*-1/1000</f>
        <v>0.62863000000000002</v>
      </c>
      <c r="F47" s="210">
        <f>SUMIFS('HIS_DATA - Time Series'!AV$5:AV$721,'HIS_DATA - Time Series'!$A$5:$A$721,'Scen BF2019'!$B47)*-1/1000</f>
        <v>0.62863000000000002</v>
      </c>
      <c r="G47" s="210">
        <f>SUMIFS('HIS_DATA - Time Series'!AW$5:AW$721,'HIS_DATA - Time Series'!$A$5:$A$721,'Scen BF2019'!$B47)*-1/1000</f>
        <v>0.628</v>
      </c>
      <c r="H47" s="210">
        <f>SUMIFS('HIS_DATA - Time Series'!AX$5:AX$721,'HIS_DATA - Time Series'!$A$5:$A$721,'Scen BF2019'!$B47)*-1/1000</f>
        <v>0.628</v>
      </c>
      <c r="I47" s="210">
        <f>SUMIFS('HIS_DATA - Time Series'!AY$5:AY$721,'HIS_DATA - Time Series'!$A$5:$A$721,'Scen BF2019'!$B47)*-1/1000</f>
        <v>0.63214999999999999</v>
      </c>
      <c r="J47" s="210">
        <f>SUMIFS('HIS_DATA - Time Series'!AZ$5:AZ$721,'HIS_DATA - Time Series'!$A$5:$A$721,'Scen BF2019'!$B47)*-1/1000</f>
        <v>0.63152999999999992</v>
      </c>
      <c r="K47" s="210">
        <f>SUMIFS('HIS_DATA - Time Series'!BA$5:BA$721,'HIS_DATA - Time Series'!$A$5:$A$721,'Scen BF2019'!$B47)*-1/1000</f>
        <v>0.63151000000000002</v>
      </c>
      <c r="L47" s="210">
        <f>SUMIFS('HIS_DATA - Time Series'!BB$5:BB$721,'HIS_DATA - Time Series'!$A$5:$A$721,'Scen BF2019'!$B47)*-1/1000</f>
        <v>0.6342000000000001</v>
      </c>
      <c r="M47" s="210">
        <f>SUMIFS('HIS_DATA - Time Series'!BC$5:BC$721,'HIS_DATA - Time Series'!$A$5:$A$721,'Scen BF2019'!$B47)*-1/1000</f>
        <v>0.64246999999999999</v>
      </c>
      <c r="N47" s="75"/>
      <c r="O47" s="74"/>
      <c r="P47" s="74"/>
      <c r="Q47" s="73"/>
      <c r="R47" s="75"/>
      <c r="S47" s="74"/>
      <c r="T47" s="74"/>
      <c r="U47" s="73"/>
      <c r="V47" s="75"/>
      <c r="W47" s="74"/>
      <c r="X47" s="74"/>
      <c r="Y47" s="73"/>
      <c r="Z47" s="75"/>
      <c r="AA47" s="74"/>
      <c r="AB47" s="74"/>
      <c r="AC47" s="73"/>
      <c r="AD47" s="75"/>
      <c r="AE47" s="74"/>
      <c r="AF47" s="74"/>
      <c r="AG47" s="73"/>
      <c r="AH47" s="75"/>
      <c r="AI47" s="74"/>
      <c r="AJ47" s="74"/>
      <c r="AK47" s="73"/>
      <c r="AL47" s="75"/>
      <c r="AM47" s="74"/>
      <c r="AN47" s="74"/>
      <c r="AO47" s="73"/>
      <c r="AP47" s="75"/>
      <c r="AQ47" s="74"/>
      <c r="AR47" s="74"/>
      <c r="AS47" s="73"/>
      <c r="AT47" s="75"/>
      <c r="AU47" s="74"/>
      <c r="AV47" s="74"/>
      <c r="AW47" s="73"/>
      <c r="AX47" s="75"/>
      <c r="AY47" s="74"/>
      <c r="AZ47" s="74"/>
      <c r="BA47" s="73"/>
      <c r="BB47" s="75"/>
      <c r="BC47" s="74"/>
      <c r="BD47" s="74"/>
      <c r="BE47" s="73"/>
      <c r="BF47" s="75"/>
      <c r="BG47" s="74"/>
      <c r="BH47" s="74"/>
      <c r="BI47" s="73"/>
      <c r="BJ47" s="75"/>
      <c r="BK47" s="74"/>
      <c r="BL47" s="74"/>
      <c r="BM47" s="73"/>
    </row>
    <row r="48" spans="2:65">
      <c r="B48" s="60" t="s">
        <v>236</v>
      </c>
      <c r="C48" s="77" t="s">
        <v>265</v>
      </c>
      <c r="D48" s="76" t="s">
        <v>242</v>
      </c>
      <c r="E48" s="210">
        <f>SUMIFS('HIS_DATA - Time Series'!AU$5:AU$721,'HIS_DATA - Time Series'!$A$5:$A$721,'Scen BF2019'!$B48)*-1/1000</f>
        <v>31.452120000000001</v>
      </c>
      <c r="F48" s="210">
        <f>SUMIFS('HIS_DATA - Time Series'!AV$5:AV$721,'HIS_DATA - Time Series'!$A$5:$A$721,'Scen BF2019'!$B48)*-1/1000</f>
        <v>27.186330000000002</v>
      </c>
      <c r="G48" s="210">
        <f>SUMIFS('HIS_DATA - Time Series'!AW$5:AW$721,'HIS_DATA - Time Series'!$A$5:$A$721,'Scen BF2019'!$B48)*-1/1000</f>
        <v>27.208170000000003</v>
      </c>
      <c r="H48" s="210">
        <f>SUMIFS('HIS_DATA - Time Series'!AX$5:AX$721,'HIS_DATA - Time Series'!$A$5:$A$721,'Scen BF2019'!$B48)*-1/1000</f>
        <v>27.210620000000002</v>
      </c>
      <c r="I48" s="210">
        <f>SUMIFS('HIS_DATA - Time Series'!AY$5:AY$721,'HIS_DATA - Time Series'!$A$5:$A$721,'Scen BF2019'!$B48)*-1/1000</f>
        <v>23.707199999999997</v>
      </c>
      <c r="J48" s="210">
        <f>SUMIFS('HIS_DATA - Time Series'!AZ$5:AZ$721,'HIS_DATA - Time Series'!$A$5:$A$721,'Scen BF2019'!$B48)*-1/1000</f>
        <v>24.897560000000002</v>
      </c>
      <c r="K48" s="210">
        <f>SUMIFS('HIS_DATA - Time Series'!BA$5:BA$721,'HIS_DATA - Time Series'!$A$5:$A$721,'Scen BF2019'!$B48)*-1/1000</f>
        <v>26.10013</v>
      </c>
      <c r="L48" s="210">
        <f>SUMIFS('HIS_DATA - Time Series'!BB$5:BB$721,'HIS_DATA - Time Series'!$A$5:$A$721,'Scen BF2019'!$B48)*-1/1000</f>
        <v>24.707439999999998</v>
      </c>
      <c r="M48" s="210">
        <f>SUMIFS('HIS_DATA - Time Series'!BC$5:BC$721,'HIS_DATA - Time Series'!$A$5:$A$721,'Scen BF2019'!$B48)*-1/1000</f>
        <v>23.938559999999999</v>
      </c>
      <c r="N48" s="75"/>
      <c r="O48" s="74"/>
      <c r="P48" s="74"/>
      <c r="Q48" s="73"/>
      <c r="R48" s="75"/>
      <c r="S48" s="74"/>
      <c r="T48" s="74"/>
      <c r="U48" s="73"/>
      <c r="V48" s="75"/>
      <c r="W48" s="74"/>
      <c r="X48" s="74"/>
      <c r="Y48" s="73"/>
      <c r="Z48" s="75"/>
      <c r="AA48" s="74"/>
      <c r="AB48" s="74"/>
      <c r="AC48" s="73"/>
      <c r="AD48" s="75"/>
      <c r="AE48" s="74"/>
      <c r="AF48" s="74"/>
      <c r="AG48" s="73"/>
      <c r="AH48" s="75"/>
      <c r="AI48" s="74"/>
      <c r="AJ48" s="74"/>
      <c r="AK48" s="73"/>
      <c r="AL48" s="75"/>
      <c r="AM48" s="74"/>
      <c r="AN48" s="74"/>
      <c r="AO48" s="73"/>
      <c r="AP48" s="75"/>
      <c r="AQ48" s="74"/>
      <c r="AR48" s="74"/>
      <c r="AS48" s="73"/>
      <c r="AT48" s="75"/>
      <c r="AU48" s="74"/>
      <c r="AV48" s="74"/>
      <c r="AW48" s="73"/>
      <c r="AX48" s="75"/>
      <c r="AY48" s="74"/>
      <c r="AZ48" s="74"/>
      <c r="BA48" s="73"/>
      <c r="BB48" s="75"/>
      <c r="BC48" s="74"/>
      <c r="BD48" s="74"/>
      <c r="BE48" s="73"/>
      <c r="BF48" s="75"/>
      <c r="BG48" s="74"/>
      <c r="BH48" s="74"/>
      <c r="BI48" s="73"/>
      <c r="BJ48" s="75"/>
      <c r="BK48" s="74"/>
      <c r="BL48" s="74"/>
      <c r="BM48" s="73"/>
    </row>
    <row r="49" spans="2:65">
      <c r="B49" s="60" t="s">
        <v>31</v>
      </c>
      <c r="C49" s="77" t="s">
        <v>265</v>
      </c>
      <c r="D49" s="76" t="s">
        <v>272</v>
      </c>
      <c r="E49" s="210">
        <f>SUMIFS('HIS_DATA - Time Series'!AU$5:AU$721,'HIS_DATA - Time Series'!$A$5:$A$721,'Scen BF2019'!$B49)*-1/1000</f>
        <v>19.270640000000004</v>
      </c>
      <c r="F49" s="210">
        <f>SUMIFS('HIS_DATA - Time Series'!AV$5:AV$721,'HIS_DATA - Time Series'!$A$5:$A$721,'Scen BF2019'!$B49)*-1/1000</f>
        <v>16.042290000000001</v>
      </c>
      <c r="G49" s="210">
        <f>SUMIFS('HIS_DATA - Time Series'!AW$5:AW$721,'HIS_DATA - Time Series'!$A$5:$A$721,'Scen BF2019'!$B49)*-1/1000</f>
        <v>13.630749999999999</v>
      </c>
      <c r="H49" s="210">
        <f>SUMIFS('HIS_DATA - Time Series'!AX$5:AX$721,'HIS_DATA - Time Series'!$A$5:$A$721,'Scen BF2019'!$B49)*-1/1000</f>
        <v>12.776519999999998</v>
      </c>
      <c r="I49" s="210">
        <f>SUMIFS('HIS_DATA - Time Series'!AY$5:AY$721,'HIS_DATA - Time Series'!$A$5:$A$721,'Scen BF2019'!$B49)*-1/1000</f>
        <v>9.2454399999999985</v>
      </c>
      <c r="J49" s="210">
        <f>SUMIFS('HIS_DATA - Time Series'!AZ$5:AZ$721,'HIS_DATA - Time Series'!$A$5:$A$721,'Scen BF2019'!$B49)*-1/1000</f>
        <v>9.3233499999999996</v>
      </c>
      <c r="K49" s="210">
        <f>SUMIFS('HIS_DATA - Time Series'!BA$5:BA$721,'HIS_DATA - Time Series'!$A$5:$A$721,'Scen BF2019'!$B49)*-1/1000</f>
        <v>8.94482</v>
      </c>
      <c r="L49" s="210">
        <f>SUMIFS('HIS_DATA - Time Series'!BB$5:BB$721,'HIS_DATA - Time Series'!$A$5:$A$721,'Scen BF2019'!$B49)*-1/1000</f>
        <v>8.2748500000000007</v>
      </c>
      <c r="M49" s="210">
        <f>SUMIFS('HIS_DATA - Time Series'!BC$5:BC$721,'HIS_DATA - Time Series'!$A$5:$A$721,'Scen BF2019'!$B49)*-1/1000</f>
        <v>8.4079699999999988</v>
      </c>
      <c r="N49" s="75"/>
      <c r="O49" s="74"/>
      <c r="P49" s="74"/>
      <c r="Q49" s="73"/>
      <c r="R49" s="75"/>
      <c r="S49" s="74"/>
      <c r="T49" s="74"/>
      <c r="U49" s="73"/>
      <c r="V49" s="75"/>
      <c r="W49" s="74"/>
      <c r="X49" s="74"/>
      <c r="Y49" s="73"/>
      <c r="Z49" s="75"/>
      <c r="AA49" s="74"/>
      <c r="AB49" s="74"/>
      <c r="AC49" s="73"/>
      <c r="AD49" s="75"/>
      <c r="AE49" s="74"/>
      <c r="AF49" s="74"/>
      <c r="AG49" s="73"/>
      <c r="AH49" s="75"/>
      <c r="AI49" s="74"/>
      <c r="AJ49" s="74"/>
      <c r="AK49" s="73"/>
      <c r="AL49" s="75"/>
      <c r="AM49" s="74"/>
      <c r="AN49" s="74"/>
      <c r="AO49" s="73"/>
      <c r="AP49" s="75"/>
      <c r="AQ49" s="74"/>
      <c r="AR49" s="74"/>
      <c r="AS49" s="73"/>
      <c r="AT49" s="75"/>
      <c r="AU49" s="74"/>
      <c r="AV49" s="74"/>
      <c r="AW49" s="73"/>
      <c r="AX49" s="75"/>
      <c r="AY49" s="74"/>
      <c r="AZ49" s="74"/>
      <c r="BA49" s="73"/>
      <c r="BB49" s="75"/>
      <c r="BC49" s="74"/>
      <c r="BD49" s="74"/>
      <c r="BE49" s="73"/>
      <c r="BF49" s="75"/>
      <c r="BG49" s="74"/>
      <c r="BH49" s="74"/>
      <c r="BI49" s="73"/>
      <c r="BJ49" s="75"/>
      <c r="BK49" s="74"/>
      <c r="BL49" s="74"/>
      <c r="BM49" s="73"/>
    </row>
    <row r="50" spans="2:65">
      <c r="B50" s="60" t="s">
        <v>271</v>
      </c>
      <c r="C50" s="77" t="s">
        <v>265</v>
      </c>
      <c r="D50" s="76" t="s">
        <v>270</v>
      </c>
      <c r="E50" s="210">
        <f>SUMIFS('HIS_DATA - Time Series'!AU$5:AU$721,'HIS_DATA - Time Series'!$A$5:$A$721,'Scen BF2019'!$B50)*-1/1000</f>
        <v>2.4039999999999999E-2</v>
      </c>
      <c r="F50" s="210">
        <f>SUMIFS('HIS_DATA - Time Series'!AV$5:AV$721,'HIS_DATA - Time Series'!$A$5:$A$721,'Scen BF2019'!$B50)*-1/1000</f>
        <v>9.0799999999999995E-3</v>
      </c>
      <c r="G50" s="210">
        <f>SUMIFS('HIS_DATA - Time Series'!AW$5:AW$721,'HIS_DATA - Time Series'!$A$5:$A$721,'Scen BF2019'!$B50)*-1/1000</f>
        <v>0.13155</v>
      </c>
      <c r="H50" s="210">
        <f>SUMIFS('HIS_DATA - Time Series'!AX$5:AX$721,'HIS_DATA - Time Series'!$A$5:$A$721,'Scen BF2019'!$B50)*-1/1000</f>
        <v>4.759E-2</v>
      </c>
      <c r="I50" s="210">
        <f>SUMIFS('HIS_DATA - Time Series'!AY$5:AY$721,'HIS_DATA - Time Series'!$A$5:$A$721,'Scen BF2019'!$B50)*-1/1000</f>
        <v>8.8299999999999993E-3</v>
      </c>
      <c r="J50" s="210">
        <f>SUMIFS('HIS_DATA - Time Series'!AZ$5:AZ$721,'HIS_DATA - Time Series'!$A$5:$A$721,'Scen BF2019'!$B50)*-1/1000</f>
        <v>6.8099999999999992E-3</v>
      </c>
      <c r="K50" s="210">
        <f>SUMIFS('HIS_DATA - Time Series'!BA$5:BA$721,'HIS_DATA - Time Series'!$A$5:$A$721,'Scen BF2019'!$B50)*-1/1000</f>
        <v>8.9999999999999998E-4</v>
      </c>
      <c r="L50" s="210">
        <f>SUMIFS('HIS_DATA - Time Series'!BB$5:BB$721,'HIS_DATA - Time Series'!$A$5:$A$721,'Scen BF2019'!$B50)*-1/1000</f>
        <v>0</v>
      </c>
      <c r="M50" s="210">
        <f>SUMIFS('HIS_DATA - Time Series'!BC$5:BC$721,'HIS_DATA - Time Series'!$A$5:$A$721,'Scen BF2019'!$B50)*-1/1000</f>
        <v>0</v>
      </c>
      <c r="N50" s="75"/>
      <c r="O50" s="74"/>
      <c r="P50" s="74"/>
      <c r="Q50" s="73"/>
      <c r="R50" s="75"/>
      <c r="S50" s="74"/>
      <c r="T50" s="74"/>
      <c r="U50" s="73"/>
      <c r="V50" s="75"/>
      <c r="W50" s="74"/>
      <c r="X50" s="74"/>
      <c r="Y50" s="73"/>
      <c r="Z50" s="75"/>
      <c r="AA50" s="74"/>
      <c r="AB50" s="74"/>
      <c r="AC50" s="73"/>
      <c r="AD50" s="75"/>
      <c r="AE50" s="74"/>
      <c r="AF50" s="74"/>
      <c r="AG50" s="73"/>
      <c r="AH50" s="75"/>
      <c r="AI50" s="74"/>
      <c r="AJ50" s="74"/>
      <c r="AK50" s="73"/>
      <c r="AL50" s="75"/>
      <c r="AM50" s="74"/>
      <c r="AN50" s="74"/>
      <c r="AO50" s="73"/>
      <c r="AP50" s="75"/>
      <c r="AQ50" s="74"/>
      <c r="AR50" s="74"/>
      <c r="AS50" s="73"/>
      <c r="AT50" s="75"/>
      <c r="AU50" s="74"/>
      <c r="AV50" s="74"/>
      <c r="AW50" s="73"/>
      <c r="AX50" s="75"/>
      <c r="AY50" s="74"/>
      <c r="AZ50" s="74"/>
      <c r="BA50" s="73"/>
      <c r="BB50" s="75"/>
      <c r="BC50" s="74"/>
      <c r="BD50" s="74"/>
      <c r="BE50" s="73"/>
      <c r="BF50" s="75"/>
      <c r="BG50" s="74"/>
      <c r="BH50" s="74"/>
      <c r="BI50" s="73"/>
      <c r="BJ50" s="75"/>
      <c r="BK50" s="74"/>
      <c r="BL50" s="74"/>
      <c r="BM50" s="73"/>
    </row>
    <row r="51" spans="2:65">
      <c r="B51" s="60" t="s">
        <v>269</v>
      </c>
      <c r="C51" s="77" t="s">
        <v>265</v>
      </c>
      <c r="D51" s="76" t="s">
        <v>243</v>
      </c>
      <c r="E51" s="210">
        <f>SUMIFS('HIS_DATA - Time Series'!AU$5:AU$721,'HIS_DATA - Time Series'!$A$5:$A$721,'Scen BF2019'!$B51)*-1/1000</f>
        <v>0.76039000000000001</v>
      </c>
      <c r="F51" s="210">
        <f>SUMIFS('HIS_DATA - Time Series'!AV$5:AV$721,'HIS_DATA - Time Series'!$A$5:$A$721,'Scen BF2019'!$B51)*-1/1000</f>
        <v>0.76465000000000005</v>
      </c>
      <c r="G51" s="210">
        <f>SUMIFS('HIS_DATA - Time Series'!AW$5:AW$721,'HIS_DATA - Time Series'!$A$5:$A$721,'Scen BF2019'!$B51)*-1/1000</f>
        <v>0.72718000000000005</v>
      </c>
      <c r="H51" s="210">
        <f>SUMIFS('HIS_DATA - Time Series'!AX$5:AX$721,'HIS_DATA - Time Series'!$A$5:$A$721,'Scen BF2019'!$B51)*-1/1000</f>
        <v>0.67576999999999998</v>
      </c>
      <c r="I51" s="210">
        <f>SUMIFS('HIS_DATA - Time Series'!AY$5:AY$721,'HIS_DATA - Time Series'!$A$5:$A$721,'Scen BF2019'!$B51)*-1/1000</f>
        <v>0.54483999999999999</v>
      </c>
      <c r="J51" s="210">
        <f>SUMIFS('HIS_DATA - Time Series'!AZ$5:AZ$721,'HIS_DATA - Time Series'!$A$5:$A$721,'Scen BF2019'!$B51)*-1/1000</f>
        <v>0.75014999999999998</v>
      </c>
      <c r="K51" s="210">
        <f>SUMIFS('HIS_DATA - Time Series'!BA$5:BA$721,'HIS_DATA - Time Series'!$A$5:$A$721,'Scen BF2019'!$B51)*-1/1000</f>
        <v>0.82684999999999997</v>
      </c>
      <c r="L51" s="210">
        <f>SUMIFS('HIS_DATA - Time Series'!BB$5:BB$721,'HIS_DATA - Time Series'!$A$5:$A$721,'Scen BF2019'!$B51)*-1/1000</f>
        <v>0.88395000000000001</v>
      </c>
      <c r="M51" s="210">
        <f>SUMIFS('HIS_DATA - Time Series'!BC$5:BC$721,'HIS_DATA - Time Series'!$A$5:$A$721,'Scen BF2019'!$B51)*-1/1000</f>
        <v>0.88063999999999987</v>
      </c>
      <c r="N51" s="75"/>
      <c r="O51" s="74"/>
      <c r="P51" s="74"/>
      <c r="Q51" s="73"/>
      <c r="R51" s="75"/>
      <c r="S51" s="74"/>
      <c r="T51" s="74"/>
      <c r="U51" s="73"/>
      <c r="V51" s="75"/>
      <c r="W51" s="74"/>
      <c r="X51" s="74"/>
      <c r="Y51" s="73"/>
      <c r="Z51" s="75"/>
      <c r="AA51" s="74"/>
      <c r="AB51" s="74"/>
      <c r="AC51" s="73"/>
      <c r="AD51" s="75"/>
      <c r="AE51" s="74"/>
      <c r="AF51" s="74"/>
      <c r="AG51" s="73"/>
      <c r="AH51" s="75"/>
      <c r="AI51" s="74"/>
      <c r="AJ51" s="74"/>
      <c r="AK51" s="73"/>
      <c r="AL51" s="75"/>
      <c r="AM51" s="74"/>
      <c r="AN51" s="74"/>
      <c r="AO51" s="73"/>
      <c r="AP51" s="75"/>
      <c r="AQ51" s="74"/>
      <c r="AR51" s="74"/>
      <c r="AS51" s="73"/>
      <c r="AT51" s="75"/>
      <c r="AU51" s="74"/>
      <c r="AV51" s="74"/>
      <c r="AW51" s="73"/>
      <c r="AX51" s="75"/>
      <c r="AY51" s="74"/>
      <c r="AZ51" s="74"/>
      <c r="BA51" s="73"/>
      <c r="BB51" s="75"/>
      <c r="BC51" s="74"/>
      <c r="BD51" s="74"/>
      <c r="BE51" s="73"/>
      <c r="BF51" s="75"/>
      <c r="BG51" s="74"/>
      <c r="BH51" s="74"/>
      <c r="BI51" s="73"/>
      <c r="BJ51" s="75"/>
      <c r="BK51" s="74"/>
      <c r="BL51" s="74"/>
      <c r="BM51" s="73"/>
    </row>
    <row r="52" spans="2:65">
      <c r="B52" s="60" t="s">
        <v>268</v>
      </c>
      <c r="C52" s="77" t="s">
        <v>265</v>
      </c>
      <c r="D52" s="76" t="s">
        <v>17</v>
      </c>
      <c r="E52" s="210">
        <f>SUMIFS('HIS_DATA - Time Series'!AU$5:AU$721,'HIS_DATA - Time Series'!$A$5:$A$721,'Scen BF2019'!$B52)*-1/1000</f>
        <v>0</v>
      </c>
      <c r="F52" s="210">
        <f>SUMIFS('HIS_DATA - Time Series'!AV$5:AV$721,'HIS_DATA - Time Series'!$A$5:$A$721,'Scen BF2019'!$B52)*-1/1000</f>
        <v>0</v>
      </c>
      <c r="G52" s="210">
        <f>SUMIFS('HIS_DATA - Time Series'!AW$5:AW$721,'HIS_DATA - Time Series'!$A$5:$A$721,'Scen BF2019'!$B52)*-1/1000</f>
        <v>0</v>
      </c>
      <c r="H52" s="210">
        <f>SUMIFS('HIS_DATA - Time Series'!AX$5:AX$721,'HIS_DATA - Time Series'!$A$5:$A$721,'Scen BF2019'!$B52)*-1/1000</f>
        <v>0</v>
      </c>
      <c r="I52" s="210">
        <f>SUMIFS('HIS_DATA - Time Series'!AY$5:AY$721,'HIS_DATA - Time Series'!$A$5:$A$721,'Scen BF2019'!$B52)*-1/1000</f>
        <v>0</v>
      </c>
      <c r="J52" s="210">
        <f>SUMIFS('HIS_DATA - Time Series'!AZ$5:AZ$721,'HIS_DATA - Time Series'!$A$5:$A$721,'Scen BF2019'!$B52)*-1/1000</f>
        <v>0</v>
      </c>
      <c r="K52" s="210">
        <f>SUMIFS('HIS_DATA - Time Series'!BA$5:BA$721,'HIS_DATA - Time Series'!$A$5:$A$721,'Scen BF2019'!$B52)*-1/1000</f>
        <v>0</v>
      </c>
      <c r="L52" s="210">
        <f>SUMIFS('HIS_DATA - Time Series'!BB$5:BB$721,'HIS_DATA - Time Series'!$A$5:$A$721,'Scen BF2019'!$B52)*-1/1000</f>
        <v>0</v>
      </c>
      <c r="M52" s="210">
        <f>SUMIFS('HIS_DATA - Time Series'!BC$5:BC$721,'HIS_DATA - Time Series'!$A$5:$A$721,'Scen BF2019'!$B52)*-1/1000</f>
        <v>0</v>
      </c>
      <c r="N52" s="75"/>
      <c r="O52" s="74"/>
      <c r="P52" s="74"/>
      <c r="Q52" s="73"/>
      <c r="R52" s="75"/>
      <c r="S52" s="74"/>
      <c r="T52" s="74"/>
      <c r="U52" s="73"/>
      <c r="V52" s="75"/>
      <c r="W52" s="74"/>
      <c r="X52" s="74"/>
      <c r="Y52" s="73"/>
      <c r="Z52" s="75"/>
      <c r="AA52" s="74"/>
      <c r="AB52" s="74"/>
      <c r="AC52" s="73"/>
      <c r="AD52" s="75"/>
      <c r="AE52" s="74"/>
      <c r="AF52" s="74"/>
      <c r="AG52" s="73"/>
      <c r="AH52" s="75"/>
      <c r="AI52" s="74"/>
      <c r="AJ52" s="74"/>
      <c r="AK52" s="73"/>
      <c r="AL52" s="75"/>
      <c r="AM52" s="74"/>
      <c r="AN52" s="74"/>
      <c r="AO52" s="73"/>
      <c r="AP52" s="75"/>
      <c r="AQ52" s="74"/>
      <c r="AR52" s="74"/>
      <c r="AS52" s="73"/>
      <c r="AT52" s="75"/>
      <c r="AU52" s="74"/>
      <c r="AV52" s="74"/>
      <c r="AW52" s="73"/>
      <c r="AX52" s="75"/>
      <c r="AY52" s="74"/>
      <c r="AZ52" s="74"/>
      <c r="BA52" s="73"/>
      <c r="BB52" s="75"/>
      <c r="BC52" s="74"/>
      <c r="BD52" s="74"/>
      <c r="BE52" s="73"/>
      <c r="BF52" s="75"/>
      <c r="BG52" s="74"/>
      <c r="BH52" s="74"/>
      <c r="BI52" s="73"/>
      <c r="BJ52" s="75"/>
      <c r="BK52" s="74"/>
      <c r="BL52" s="74"/>
      <c r="BM52" s="73"/>
    </row>
    <row r="53" spans="2:65">
      <c r="B53" s="60" t="s">
        <v>267</v>
      </c>
      <c r="C53" s="77" t="s">
        <v>265</v>
      </c>
      <c r="D53" s="76" t="s">
        <v>240</v>
      </c>
      <c r="E53" s="210">
        <f>SUMIFS('HIS_DATA - Time Series'!AU$5:AU$721,'HIS_DATA - Time Series'!$A$5:$A$721,'Scen BF2019'!$B53)*-1/1000</f>
        <v>0</v>
      </c>
      <c r="F53" s="210">
        <f>SUMIFS('HIS_DATA - Time Series'!AV$5:AV$721,'HIS_DATA - Time Series'!$A$5:$A$721,'Scen BF2019'!$B53)*-1/1000</f>
        <v>0</v>
      </c>
      <c r="G53" s="210">
        <f>SUMIFS('HIS_DATA - Time Series'!AW$5:AW$721,'HIS_DATA - Time Series'!$A$5:$A$721,'Scen BF2019'!$B53)*-1/1000</f>
        <v>0</v>
      </c>
      <c r="H53" s="210">
        <f>SUMIFS('HIS_DATA - Time Series'!AX$5:AX$721,'HIS_DATA - Time Series'!$A$5:$A$721,'Scen BF2019'!$B53)*-1/1000</f>
        <v>0</v>
      </c>
      <c r="I53" s="210">
        <f>SUMIFS('HIS_DATA - Time Series'!AY$5:AY$721,'HIS_DATA - Time Series'!$A$5:$A$721,'Scen BF2019'!$B53)*-1/1000</f>
        <v>8.141000000000001E-2</v>
      </c>
      <c r="J53" s="210">
        <f>SUMIFS('HIS_DATA - Time Series'!AZ$5:AZ$721,'HIS_DATA - Time Series'!$A$5:$A$721,'Scen BF2019'!$B53)*-1/1000</f>
        <v>0.25772</v>
      </c>
      <c r="K53" s="210">
        <f>SUMIFS('HIS_DATA - Time Series'!BA$5:BA$721,'HIS_DATA - Time Series'!$A$5:$A$721,'Scen BF2019'!$B53)*-1/1000</f>
        <v>0.79846000000000006</v>
      </c>
      <c r="L53" s="210">
        <f>SUMIFS('HIS_DATA - Time Series'!BB$5:BB$721,'HIS_DATA - Time Series'!$A$5:$A$721,'Scen BF2019'!$B53)*-1/1000</f>
        <v>1.33921</v>
      </c>
      <c r="M53" s="210">
        <f>SUMIFS('HIS_DATA - Time Series'!BC$5:BC$721,'HIS_DATA - Time Series'!$A$5:$A$721,'Scen BF2019'!$B53)*-1/1000</f>
        <v>1.81271</v>
      </c>
      <c r="N53" s="75"/>
      <c r="O53" s="74"/>
      <c r="P53" s="74"/>
      <c r="Q53" s="73"/>
      <c r="R53" s="75"/>
      <c r="S53" s="74"/>
      <c r="T53" s="74"/>
      <c r="U53" s="73"/>
      <c r="V53" s="75"/>
      <c r="W53" s="74"/>
      <c r="X53" s="74"/>
      <c r="Y53" s="73"/>
      <c r="Z53" s="75"/>
      <c r="AA53" s="74"/>
      <c r="AB53" s="74"/>
      <c r="AC53" s="73"/>
      <c r="AD53" s="75"/>
      <c r="AE53" s="74"/>
      <c r="AF53" s="74"/>
      <c r="AG53" s="73"/>
      <c r="AH53" s="75"/>
      <c r="AI53" s="74"/>
      <c r="AJ53" s="74"/>
      <c r="AK53" s="73"/>
      <c r="AL53" s="75"/>
      <c r="AM53" s="74"/>
      <c r="AN53" s="74"/>
      <c r="AO53" s="73"/>
      <c r="AP53" s="75"/>
      <c r="AQ53" s="74"/>
      <c r="AR53" s="74"/>
      <c r="AS53" s="73"/>
      <c r="AT53" s="75"/>
      <c r="AU53" s="74"/>
      <c r="AV53" s="74"/>
      <c r="AW53" s="73"/>
      <c r="AX53" s="75"/>
      <c r="AY53" s="74"/>
      <c r="AZ53" s="74"/>
      <c r="BA53" s="73"/>
      <c r="BB53" s="75"/>
      <c r="BC53" s="74"/>
      <c r="BD53" s="74"/>
      <c r="BE53" s="73"/>
      <c r="BF53" s="75"/>
      <c r="BG53" s="74"/>
      <c r="BH53" s="74"/>
      <c r="BI53" s="73"/>
      <c r="BJ53" s="75"/>
      <c r="BK53" s="74"/>
      <c r="BL53" s="74"/>
      <c r="BM53" s="73"/>
    </row>
    <row r="54" spans="2:65">
      <c r="B54" s="60" t="s">
        <v>45</v>
      </c>
      <c r="C54" s="77" t="s">
        <v>265</v>
      </c>
      <c r="D54" s="76" t="s">
        <v>266</v>
      </c>
      <c r="E54" s="210">
        <f>SUMIFS('HIS_DATA - Time Series'!AU$5:AU$721,'HIS_DATA - Time Series'!$A$5:$A$721,'Scen BF2019'!$B54)*-1/1000</f>
        <v>26.71753</v>
      </c>
      <c r="F54" s="210">
        <f>SUMIFS('HIS_DATA - Time Series'!AV$5:AV$721,'HIS_DATA - Time Series'!$A$5:$A$721,'Scen BF2019'!$B54)*-1/1000</f>
        <v>23.800660000000001</v>
      </c>
      <c r="G54" s="210">
        <f>SUMIFS('HIS_DATA - Time Series'!AW$5:AW$721,'HIS_DATA - Time Series'!$A$5:$A$721,'Scen BF2019'!$B54)*-1/1000</f>
        <v>22.86018</v>
      </c>
      <c r="H54" s="210">
        <f>SUMIFS('HIS_DATA - Time Series'!AX$5:AX$721,'HIS_DATA - Time Series'!$A$5:$A$721,'Scen BF2019'!$B54)*-1/1000</f>
        <v>22.96669</v>
      </c>
      <c r="I54" s="210">
        <f>SUMIFS('HIS_DATA - Time Series'!AY$5:AY$721,'HIS_DATA - Time Series'!$A$5:$A$721,'Scen BF2019'!$B54)*-1/1000</f>
        <v>20.87987</v>
      </c>
      <c r="J54" s="210">
        <f>SUMIFS('HIS_DATA - Time Series'!AZ$5:AZ$721,'HIS_DATA - Time Series'!$A$5:$A$721,'Scen BF2019'!$B54)*-1/1000</f>
        <v>24.49</v>
      </c>
      <c r="K54" s="210">
        <f>SUMIFS('HIS_DATA - Time Series'!BA$5:BA$721,'HIS_DATA - Time Series'!$A$5:$A$721,'Scen BF2019'!$B54)*-1/1000</f>
        <v>25.102250000000002</v>
      </c>
      <c r="L54" s="210">
        <f>SUMIFS('HIS_DATA - Time Series'!BB$5:BB$721,'HIS_DATA - Time Series'!$A$5:$A$721,'Scen BF2019'!$B54)*-1/1000</f>
        <v>25.102250000000002</v>
      </c>
      <c r="M54" s="210">
        <f>SUMIFS('HIS_DATA - Time Series'!BC$5:BC$721,'HIS_DATA - Time Series'!$A$5:$A$721,'Scen BF2019'!$B54)*-1/1000</f>
        <v>24.78847</v>
      </c>
      <c r="N54" s="75"/>
      <c r="O54" s="74"/>
      <c r="P54" s="74"/>
      <c r="Q54" s="73"/>
      <c r="R54" s="75"/>
      <c r="S54" s="74"/>
      <c r="T54" s="74"/>
      <c r="U54" s="73"/>
      <c r="V54" s="75"/>
      <c r="W54" s="74"/>
      <c r="X54" s="74"/>
      <c r="Y54" s="73"/>
      <c r="Z54" s="75"/>
      <c r="AA54" s="74"/>
      <c r="AB54" s="74"/>
      <c r="AC54" s="73"/>
      <c r="AD54" s="75"/>
      <c r="AE54" s="74"/>
      <c r="AF54" s="74"/>
      <c r="AG54" s="73"/>
      <c r="AH54" s="75"/>
      <c r="AI54" s="74"/>
      <c r="AJ54" s="74"/>
      <c r="AK54" s="73"/>
      <c r="AL54" s="75"/>
      <c r="AM54" s="74"/>
      <c r="AN54" s="74"/>
      <c r="AO54" s="73"/>
      <c r="AP54" s="75"/>
      <c r="AQ54" s="74"/>
      <c r="AR54" s="74"/>
      <c r="AS54" s="73"/>
      <c r="AT54" s="75"/>
      <c r="AU54" s="74"/>
      <c r="AV54" s="74"/>
      <c r="AW54" s="73"/>
      <c r="AX54" s="75"/>
      <c r="AY54" s="74"/>
      <c r="AZ54" s="74"/>
      <c r="BA54" s="73"/>
      <c r="BB54" s="75"/>
      <c r="BC54" s="74"/>
      <c r="BD54" s="74"/>
      <c r="BE54" s="73"/>
      <c r="BF54" s="75"/>
      <c r="BG54" s="74"/>
      <c r="BH54" s="74"/>
      <c r="BI54" s="73"/>
      <c r="BJ54" s="75"/>
      <c r="BK54" s="74"/>
      <c r="BL54" s="74"/>
      <c r="BM54" s="73"/>
    </row>
    <row r="55" spans="2:65">
      <c r="B55" s="60" t="s">
        <v>219</v>
      </c>
      <c r="C55" s="77" t="s">
        <v>265</v>
      </c>
      <c r="D55" s="76" t="s">
        <v>216</v>
      </c>
      <c r="E55" s="210">
        <f>SUMIFS('HIS_DATA - Time Series'!AU$5:AU$721,'HIS_DATA - Time Series'!$A$5:$A$721,'Scen BF2019'!$B55)*-1/1000</f>
        <v>10.186069999999999</v>
      </c>
      <c r="F55" s="210">
        <f>SUMIFS('HIS_DATA - Time Series'!AV$5:AV$721,'HIS_DATA - Time Series'!$A$5:$A$721,'Scen BF2019'!$B55)*-1/1000</f>
        <v>9.1755199999999988</v>
      </c>
      <c r="G55" s="210">
        <f>SUMIFS('HIS_DATA - Time Series'!AW$5:AW$721,'HIS_DATA - Time Series'!$A$5:$A$721,'Scen BF2019'!$B55)*-1/1000</f>
        <v>8.8284000000000002</v>
      </c>
      <c r="H55" s="210">
        <f>SUMIFS('HIS_DATA - Time Series'!AX$5:AX$721,'HIS_DATA - Time Series'!$A$5:$A$721,'Scen BF2019'!$B55)*-1/1000</f>
        <v>10.02464</v>
      </c>
      <c r="I55" s="210">
        <f>SUMIFS('HIS_DATA - Time Series'!AY$5:AY$721,'HIS_DATA - Time Series'!$A$5:$A$721,'Scen BF2019'!$B55)*-1/1000</f>
        <v>11.208629999999999</v>
      </c>
      <c r="J55" s="210">
        <f>SUMIFS('HIS_DATA - Time Series'!AZ$5:AZ$721,'HIS_DATA - Time Series'!$A$5:$A$721,'Scen BF2019'!$B55)*-1/1000</f>
        <v>13.079890000000001</v>
      </c>
      <c r="K55" s="210">
        <f>SUMIFS('HIS_DATA - Time Series'!BA$5:BA$721,'HIS_DATA - Time Series'!$A$5:$A$721,'Scen BF2019'!$B55)*-1/1000</f>
        <v>14.691039999999999</v>
      </c>
      <c r="L55" s="210">
        <f>SUMIFS('HIS_DATA - Time Series'!BB$5:BB$721,'HIS_DATA - Time Series'!$A$5:$A$721,'Scen BF2019'!$B55)*-1/1000</f>
        <v>15.12927</v>
      </c>
      <c r="M55" s="210">
        <f>SUMIFS('HIS_DATA - Time Series'!BC$5:BC$721,'HIS_DATA - Time Series'!$A$5:$A$721,'Scen BF2019'!$B55)*-1/1000</f>
        <v>16.279260000000001</v>
      </c>
      <c r="N55" s="75"/>
      <c r="O55" s="74"/>
      <c r="P55" s="74"/>
      <c r="Q55" s="73"/>
      <c r="R55" s="75"/>
      <c r="S55" s="74"/>
      <c r="T55" s="74"/>
      <c r="U55" s="73"/>
      <c r="V55" s="75"/>
      <c r="W55" s="74"/>
      <c r="X55" s="74"/>
      <c r="Y55" s="73"/>
      <c r="Z55" s="75"/>
      <c r="AA55" s="74"/>
      <c r="AB55" s="74"/>
      <c r="AC55" s="73"/>
      <c r="AD55" s="75"/>
      <c r="AE55" s="74"/>
      <c r="AF55" s="74"/>
      <c r="AG55" s="73"/>
      <c r="AH55" s="75"/>
      <c r="AI55" s="74"/>
      <c r="AJ55" s="74"/>
      <c r="AK55" s="73"/>
      <c r="AL55" s="75"/>
      <c r="AM55" s="74"/>
      <c r="AN55" s="74"/>
      <c r="AO55" s="73"/>
      <c r="AP55" s="75"/>
      <c r="AQ55" s="74"/>
      <c r="AR55" s="74"/>
      <c r="AS55" s="73"/>
      <c r="AT55" s="75"/>
      <c r="AU55" s="74"/>
      <c r="AV55" s="74"/>
      <c r="AW55" s="73"/>
      <c r="AX55" s="75"/>
      <c r="AY55" s="74"/>
      <c r="AZ55" s="74"/>
      <c r="BA55" s="73"/>
      <c r="BB55" s="75"/>
      <c r="BC55" s="74"/>
      <c r="BD55" s="74"/>
      <c r="BE55" s="73"/>
      <c r="BF55" s="75"/>
      <c r="BG55" s="74"/>
      <c r="BH55" s="74"/>
      <c r="BI55" s="73"/>
      <c r="BJ55" s="75"/>
      <c r="BK55" s="74"/>
      <c r="BL55" s="74"/>
      <c r="BM55" s="73"/>
    </row>
    <row r="56" spans="2:65" ht="13.8" thickBot="1">
      <c r="B56" s="60" t="s">
        <v>218</v>
      </c>
      <c r="C56" s="90" t="s">
        <v>265</v>
      </c>
      <c r="D56" s="209" t="s">
        <v>264</v>
      </c>
      <c r="E56" s="210">
        <f>SUMIFS('HIS_DATA - Time Series'!AU$5:AU$721,'HIS_DATA - Time Series'!$A$5:$A$721,'Scen BF2019'!$B56)*-1/1000</f>
        <v>2.9049299999999998</v>
      </c>
      <c r="F56" s="210">
        <f>SUMIFS('HIS_DATA - Time Series'!AV$5:AV$721,'HIS_DATA - Time Series'!$A$5:$A$721,'Scen BF2019'!$B56)*-1/1000</f>
        <v>2.89052</v>
      </c>
      <c r="G56" s="210">
        <f>SUMIFS('HIS_DATA - Time Series'!AW$5:AW$721,'HIS_DATA - Time Series'!$A$5:$A$721,'Scen BF2019'!$B56)*-1/1000</f>
        <v>2.8915000000000002</v>
      </c>
      <c r="H56" s="210">
        <f>SUMIFS('HIS_DATA - Time Series'!AX$5:AX$721,'HIS_DATA - Time Series'!$A$5:$A$721,'Scen BF2019'!$B56)*-1/1000</f>
        <v>2.8931499999999999</v>
      </c>
      <c r="I56" s="210">
        <f>SUMIFS('HIS_DATA - Time Series'!AY$5:AY$721,'HIS_DATA - Time Series'!$A$5:$A$721,'Scen BF2019'!$B56)*-1/1000</f>
        <v>2.8929200000000002</v>
      </c>
      <c r="J56" s="210">
        <f>SUMIFS('HIS_DATA - Time Series'!AZ$5:AZ$721,'HIS_DATA - Time Series'!$A$5:$A$721,'Scen BF2019'!$B56)*-1/1000</f>
        <v>2.94855</v>
      </c>
      <c r="K56" s="210">
        <f>SUMIFS('HIS_DATA - Time Series'!BA$5:BA$721,'HIS_DATA - Time Series'!$A$5:$A$721,'Scen BF2019'!$B56)*-1/1000</f>
        <v>2.9750799999999997</v>
      </c>
      <c r="L56" s="210">
        <f>SUMIFS('HIS_DATA - Time Series'!BB$5:BB$721,'HIS_DATA - Time Series'!$A$5:$A$721,'Scen BF2019'!$B56)*-1/1000</f>
        <v>2.9744200000000003</v>
      </c>
      <c r="M56" s="210">
        <f>SUMIFS('HIS_DATA - Time Series'!BC$5:BC$721,'HIS_DATA - Time Series'!$A$5:$A$721,'Scen BF2019'!$B56)*-1/1000</f>
        <v>2.9475899999999999</v>
      </c>
      <c r="N56" s="70"/>
      <c r="O56" s="69"/>
      <c r="P56" s="69"/>
      <c r="Q56" s="68"/>
      <c r="R56" s="70"/>
      <c r="S56" s="69"/>
      <c r="T56" s="69"/>
      <c r="U56" s="68"/>
      <c r="V56" s="70"/>
      <c r="W56" s="69"/>
      <c r="X56" s="69"/>
      <c r="Y56" s="68"/>
      <c r="Z56" s="70"/>
      <c r="AA56" s="69"/>
      <c r="AB56" s="69"/>
      <c r="AC56" s="68"/>
      <c r="AD56" s="70"/>
      <c r="AE56" s="69"/>
      <c r="AF56" s="69"/>
      <c r="AG56" s="68"/>
      <c r="AH56" s="70"/>
      <c r="AI56" s="69"/>
      <c r="AJ56" s="69"/>
      <c r="AK56" s="68"/>
      <c r="AL56" s="70"/>
      <c r="AM56" s="69"/>
      <c r="AN56" s="69"/>
      <c r="AO56" s="68"/>
      <c r="AP56" s="70"/>
      <c r="AQ56" s="69"/>
      <c r="AR56" s="69"/>
      <c r="AS56" s="68"/>
      <c r="AT56" s="70"/>
      <c r="AU56" s="69"/>
      <c r="AV56" s="69"/>
      <c r="AW56" s="68"/>
      <c r="AX56" s="70"/>
      <c r="AY56" s="69"/>
      <c r="AZ56" s="69"/>
      <c r="BA56" s="68"/>
      <c r="BB56" s="70"/>
      <c r="BC56" s="69"/>
      <c r="BD56" s="69"/>
      <c r="BE56" s="68"/>
      <c r="BF56" s="70"/>
      <c r="BG56" s="69"/>
      <c r="BH56" s="69"/>
      <c r="BI56" s="68"/>
      <c r="BJ56" s="70"/>
      <c r="BK56" s="69"/>
      <c r="BL56" s="69"/>
      <c r="BM56" s="68"/>
    </row>
    <row r="57" spans="2:65">
      <c r="B57" s="60" t="s">
        <v>263</v>
      </c>
      <c r="C57" s="89" t="s">
        <v>256</v>
      </c>
      <c r="D57" s="88" t="s">
        <v>247</v>
      </c>
      <c r="E57" s="210">
        <f>SUMIFS('HIS_DATA - Time Series'!AU$5:AU$721,'HIS_DATA - Time Series'!$A$5:$A$721,'Scen BF2019'!$B57)*-1/1000</f>
        <v>0</v>
      </c>
      <c r="F57" s="210">
        <f>SUMIFS('HIS_DATA - Time Series'!AV$5:AV$721,'HIS_DATA - Time Series'!$A$5:$A$721,'Scen BF2019'!$B57)*-1/1000</f>
        <v>0</v>
      </c>
      <c r="G57" s="210">
        <f>SUMIFS('HIS_DATA - Time Series'!AW$5:AW$721,'HIS_DATA - Time Series'!$A$5:$A$721,'Scen BF2019'!$B57)*-1/1000</f>
        <v>0</v>
      </c>
      <c r="H57" s="210">
        <f>SUMIFS('HIS_DATA - Time Series'!AX$5:AX$721,'HIS_DATA - Time Series'!$A$5:$A$721,'Scen BF2019'!$B57)*-1/1000</f>
        <v>0</v>
      </c>
      <c r="I57" s="210">
        <f>SUMIFS('HIS_DATA - Time Series'!AY$5:AY$721,'HIS_DATA - Time Series'!$A$5:$A$721,'Scen BF2019'!$B57)*-1/1000</f>
        <v>0</v>
      </c>
      <c r="J57" s="210">
        <f>SUMIFS('HIS_DATA - Time Series'!AZ$5:AZ$721,'HIS_DATA - Time Series'!$A$5:$A$721,'Scen BF2019'!$B57)*-1/1000</f>
        <v>0</v>
      </c>
      <c r="K57" s="210">
        <f>SUMIFS('HIS_DATA - Time Series'!BA$5:BA$721,'HIS_DATA - Time Series'!$A$5:$A$721,'Scen BF2019'!$B57)*-1/1000</f>
        <v>0</v>
      </c>
      <c r="L57" s="210">
        <f>SUMIFS('HIS_DATA - Time Series'!BB$5:BB$721,'HIS_DATA - Time Series'!$A$5:$A$721,'Scen BF2019'!$B57)*-1/1000</f>
        <v>0</v>
      </c>
      <c r="M57" s="210">
        <f>SUMIFS('HIS_DATA - Time Series'!BC$5:BC$721,'HIS_DATA - Time Series'!$A$5:$A$721,'Scen BF2019'!$B57)*-1/1000</f>
        <v>0</v>
      </c>
      <c r="N57" s="87"/>
      <c r="O57" s="86"/>
      <c r="P57" s="86"/>
      <c r="Q57" s="85"/>
      <c r="R57" s="87"/>
      <c r="S57" s="86"/>
      <c r="T57" s="86"/>
      <c r="U57" s="85"/>
      <c r="V57" s="87"/>
      <c r="W57" s="86"/>
      <c r="X57" s="86"/>
      <c r="Y57" s="85"/>
      <c r="Z57" s="87"/>
      <c r="AA57" s="86"/>
      <c r="AB57" s="86"/>
      <c r="AC57" s="85"/>
      <c r="AD57" s="87"/>
      <c r="AE57" s="86"/>
      <c r="AF57" s="86"/>
      <c r="AG57" s="85"/>
      <c r="AH57" s="87"/>
      <c r="AI57" s="86"/>
      <c r="AJ57" s="86"/>
      <c r="AK57" s="85"/>
      <c r="AL57" s="87"/>
      <c r="AM57" s="86"/>
      <c r="AN57" s="86"/>
      <c r="AO57" s="85"/>
      <c r="AP57" s="87"/>
      <c r="AQ57" s="86"/>
      <c r="AR57" s="86"/>
      <c r="AS57" s="85"/>
      <c r="AT57" s="87"/>
      <c r="AU57" s="86"/>
      <c r="AV57" s="86"/>
      <c r="AW57" s="85"/>
      <c r="AX57" s="87"/>
      <c r="AY57" s="86"/>
      <c r="AZ57" s="86"/>
      <c r="BA57" s="85"/>
      <c r="BB57" s="87"/>
      <c r="BC57" s="86"/>
      <c r="BD57" s="86"/>
      <c r="BE57" s="85"/>
      <c r="BF57" s="87"/>
      <c r="BG57" s="86"/>
      <c r="BH57" s="86"/>
      <c r="BI57" s="85"/>
      <c r="BJ57" s="87"/>
      <c r="BK57" s="86"/>
      <c r="BL57" s="86"/>
      <c r="BM57" s="85"/>
    </row>
    <row r="58" spans="2:65">
      <c r="B58" s="60" t="s">
        <v>262</v>
      </c>
      <c r="C58" s="89" t="s">
        <v>256</v>
      </c>
      <c r="D58" s="88" t="s">
        <v>246</v>
      </c>
      <c r="E58" s="210">
        <f>SUMIFS('HIS_DATA - Time Series'!AU$5:AU$721,'HIS_DATA - Time Series'!$A$5:$A$721,'Scen BF2019'!$B58)*-1/1000</f>
        <v>0</v>
      </c>
      <c r="F58" s="210">
        <f>SUMIFS('HIS_DATA - Time Series'!AV$5:AV$721,'HIS_DATA - Time Series'!$A$5:$A$721,'Scen BF2019'!$B58)*-1/1000</f>
        <v>0</v>
      </c>
      <c r="G58" s="210">
        <f>SUMIFS('HIS_DATA - Time Series'!AW$5:AW$721,'HIS_DATA - Time Series'!$A$5:$A$721,'Scen BF2019'!$B58)*-1/1000</f>
        <v>0</v>
      </c>
      <c r="H58" s="210">
        <f>SUMIFS('HIS_DATA - Time Series'!AX$5:AX$721,'HIS_DATA - Time Series'!$A$5:$A$721,'Scen BF2019'!$B58)*-1/1000</f>
        <v>0</v>
      </c>
      <c r="I58" s="210">
        <f>SUMIFS('HIS_DATA - Time Series'!AY$5:AY$721,'HIS_DATA - Time Series'!$A$5:$A$721,'Scen BF2019'!$B58)*-1/1000</f>
        <v>0</v>
      </c>
      <c r="J58" s="210">
        <f>SUMIFS('HIS_DATA - Time Series'!AZ$5:AZ$721,'HIS_DATA - Time Series'!$A$5:$A$721,'Scen BF2019'!$B58)*-1/1000</f>
        <v>0</v>
      </c>
      <c r="K58" s="210">
        <f>SUMIFS('HIS_DATA - Time Series'!BA$5:BA$721,'HIS_DATA - Time Series'!$A$5:$A$721,'Scen BF2019'!$B58)*-1/1000</f>
        <v>0</v>
      </c>
      <c r="L58" s="210">
        <f>SUMIFS('HIS_DATA - Time Series'!BB$5:BB$721,'HIS_DATA - Time Series'!$A$5:$A$721,'Scen BF2019'!$B58)*-1/1000</f>
        <v>0</v>
      </c>
      <c r="M58" s="210">
        <f>SUMIFS('HIS_DATA - Time Series'!BC$5:BC$721,'HIS_DATA - Time Series'!$A$5:$A$721,'Scen BF2019'!$B58)*-1/1000</f>
        <v>0</v>
      </c>
      <c r="N58" s="93"/>
      <c r="O58" s="92"/>
      <c r="P58" s="92"/>
      <c r="Q58" s="91"/>
      <c r="R58" s="93"/>
      <c r="S58" s="92"/>
      <c r="T58" s="92"/>
      <c r="U58" s="91"/>
      <c r="V58" s="93"/>
      <c r="W58" s="92"/>
      <c r="X58" s="92"/>
      <c r="Y58" s="91"/>
      <c r="Z58" s="93"/>
      <c r="AA58" s="92"/>
      <c r="AB58" s="92"/>
      <c r="AC58" s="91"/>
      <c r="AD58" s="93"/>
      <c r="AE58" s="92"/>
      <c r="AF58" s="92"/>
      <c r="AG58" s="91"/>
      <c r="AH58" s="93"/>
      <c r="AI58" s="92"/>
      <c r="AJ58" s="92"/>
      <c r="AK58" s="91"/>
      <c r="AL58" s="93"/>
      <c r="AM58" s="92"/>
      <c r="AN58" s="92"/>
      <c r="AO58" s="91"/>
      <c r="AP58" s="93"/>
      <c r="AQ58" s="92"/>
      <c r="AR58" s="92"/>
      <c r="AS58" s="91"/>
      <c r="AT58" s="93"/>
      <c r="AU58" s="92"/>
      <c r="AV58" s="92"/>
      <c r="AW58" s="91"/>
      <c r="AX58" s="93"/>
      <c r="AY58" s="92"/>
      <c r="AZ58" s="92"/>
      <c r="BA58" s="91"/>
      <c r="BB58" s="93"/>
      <c r="BC58" s="92"/>
      <c r="BD58" s="92"/>
      <c r="BE58" s="91"/>
      <c r="BF58" s="93"/>
      <c r="BG58" s="92"/>
      <c r="BH58" s="92"/>
      <c r="BI58" s="91"/>
      <c r="BJ58" s="93"/>
      <c r="BK58" s="92"/>
      <c r="BL58" s="92"/>
      <c r="BM58" s="91"/>
    </row>
    <row r="59" spans="2:65">
      <c r="B59" s="60" t="s">
        <v>261</v>
      </c>
      <c r="C59" s="89" t="s">
        <v>256</v>
      </c>
      <c r="D59" s="88" t="s">
        <v>198</v>
      </c>
      <c r="E59" s="210">
        <f>SUMIFS('HIS_DATA - Time Series'!AU$5:AU$721,'HIS_DATA - Time Series'!$A$5:$A$721,'Scen BF2019'!$B59)*-1/1000</f>
        <v>1.45512</v>
      </c>
      <c r="F59" s="210">
        <f>SUMIFS('HIS_DATA - Time Series'!AV$5:AV$721,'HIS_DATA - Time Series'!$A$5:$A$721,'Scen BF2019'!$B59)*-1/1000</f>
        <v>1.4288399999999999</v>
      </c>
      <c r="G59" s="210">
        <f>SUMIFS('HIS_DATA - Time Series'!AW$5:AW$721,'HIS_DATA - Time Series'!$A$5:$A$721,'Scen BF2019'!$B59)*-1/1000</f>
        <v>1.38744</v>
      </c>
      <c r="H59" s="210">
        <f>SUMIFS('HIS_DATA - Time Series'!AX$5:AX$721,'HIS_DATA - Time Series'!$A$5:$A$721,'Scen BF2019'!$B59)*-1/1000</f>
        <v>1.3906800000000001</v>
      </c>
      <c r="I59" s="210">
        <f>SUMIFS('HIS_DATA - Time Series'!AY$5:AY$721,'HIS_DATA - Time Series'!$A$5:$A$721,'Scen BF2019'!$B59)*-1/1000</f>
        <v>1.38744</v>
      </c>
      <c r="J59" s="210">
        <f>SUMIFS('HIS_DATA - Time Series'!AZ$5:AZ$721,'HIS_DATA - Time Series'!$A$5:$A$721,'Scen BF2019'!$B59)*-1/1000</f>
        <v>1.4292</v>
      </c>
      <c r="K59" s="210">
        <f>SUMIFS('HIS_DATA - Time Series'!BA$5:BA$721,'HIS_DATA - Time Series'!$A$5:$A$721,'Scen BF2019'!$B59)*-1/1000</f>
        <v>1.5012000000000001</v>
      </c>
      <c r="L59" s="210">
        <f>SUMIFS('HIS_DATA - Time Series'!BB$5:BB$721,'HIS_DATA - Time Series'!$A$5:$A$721,'Scen BF2019'!$B59)*-1/1000</f>
        <v>1.46543</v>
      </c>
      <c r="M59" s="210">
        <f>SUMIFS('HIS_DATA - Time Series'!BC$5:BC$721,'HIS_DATA - Time Series'!$A$5:$A$721,'Scen BF2019'!$B59)*-1/1000</f>
        <v>1.45106</v>
      </c>
      <c r="N59" s="93"/>
      <c r="O59" s="92"/>
      <c r="P59" s="92"/>
      <c r="Q59" s="91"/>
      <c r="R59" s="93"/>
      <c r="S59" s="92"/>
      <c r="T59" s="92"/>
      <c r="U59" s="91"/>
      <c r="V59" s="93"/>
      <c r="W59" s="92"/>
      <c r="X59" s="92"/>
      <c r="Y59" s="91"/>
      <c r="Z59" s="93"/>
      <c r="AA59" s="92"/>
      <c r="AB59" s="92"/>
      <c r="AC59" s="91"/>
      <c r="AD59" s="93"/>
      <c r="AE59" s="92"/>
      <c r="AF59" s="92"/>
      <c r="AG59" s="91"/>
      <c r="AH59" s="93"/>
      <c r="AI59" s="92"/>
      <c r="AJ59" s="92"/>
      <c r="AK59" s="91"/>
      <c r="AL59" s="93"/>
      <c r="AM59" s="92"/>
      <c r="AN59" s="92"/>
      <c r="AO59" s="91"/>
      <c r="AP59" s="93"/>
      <c r="AQ59" s="92"/>
      <c r="AR59" s="92"/>
      <c r="AS59" s="91"/>
      <c r="AT59" s="93"/>
      <c r="AU59" s="92"/>
      <c r="AV59" s="92"/>
      <c r="AW59" s="91"/>
      <c r="AX59" s="93"/>
      <c r="AY59" s="92"/>
      <c r="AZ59" s="92"/>
      <c r="BA59" s="91"/>
      <c r="BB59" s="93"/>
      <c r="BC59" s="92"/>
      <c r="BD59" s="92"/>
      <c r="BE59" s="91"/>
      <c r="BF59" s="93"/>
      <c r="BG59" s="92"/>
      <c r="BH59" s="92"/>
      <c r="BI59" s="91"/>
      <c r="BJ59" s="93"/>
      <c r="BK59" s="92"/>
      <c r="BL59" s="92"/>
      <c r="BM59" s="91"/>
    </row>
    <row r="60" spans="2:65">
      <c r="B60" s="60" t="s">
        <v>260</v>
      </c>
      <c r="C60" s="89" t="s">
        <v>256</v>
      </c>
      <c r="D60" s="88" t="s">
        <v>245</v>
      </c>
      <c r="E60" s="210">
        <f>SUMIFS('HIS_DATA - Time Series'!AU$5:AU$721,'HIS_DATA - Time Series'!$A$5:$A$721,'Scen BF2019'!$B60)*-1/1000</f>
        <v>1.6070000000000001E-2</v>
      </c>
      <c r="F60" s="210">
        <f>SUMIFS('HIS_DATA - Time Series'!AV$5:AV$721,'HIS_DATA - Time Series'!$A$5:$A$721,'Scen BF2019'!$B60)*-1/1000</f>
        <v>3.4918</v>
      </c>
      <c r="G60" s="210">
        <f>SUMIFS('HIS_DATA - Time Series'!AW$5:AW$721,'HIS_DATA - Time Series'!$A$5:$A$721,'Scen BF2019'!$B60)*-1/1000</f>
        <v>6.5256099999999995</v>
      </c>
      <c r="H60" s="210">
        <f>SUMIFS('HIS_DATA - Time Series'!AX$5:AX$721,'HIS_DATA - Time Series'!$A$5:$A$721,'Scen BF2019'!$B60)*-1/1000</f>
        <v>6.7829799999999993</v>
      </c>
      <c r="I60" s="210">
        <f>SUMIFS('HIS_DATA - Time Series'!AY$5:AY$721,'HIS_DATA - Time Series'!$A$5:$A$721,'Scen BF2019'!$B60)*-1/1000</f>
        <v>7.0634199999999998</v>
      </c>
      <c r="J60" s="210">
        <f>SUMIFS('HIS_DATA - Time Series'!AZ$5:AZ$721,'HIS_DATA - Time Series'!$A$5:$A$721,'Scen BF2019'!$B60)*-1/1000</f>
        <v>7.1284999999999998</v>
      </c>
      <c r="K60" s="210">
        <f>SUMIFS('HIS_DATA - Time Series'!BA$5:BA$721,'HIS_DATA - Time Series'!$A$5:$A$721,'Scen BF2019'!$B60)*-1/1000</f>
        <v>7.2626099999999996</v>
      </c>
      <c r="L60" s="210">
        <f>SUMIFS('HIS_DATA - Time Series'!BB$5:BB$721,'HIS_DATA - Time Series'!$A$5:$A$721,'Scen BF2019'!$B60)*-1/1000</f>
        <v>7.1944999999999997</v>
      </c>
      <c r="M60" s="210">
        <f>SUMIFS('HIS_DATA - Time Series'!BC$5:BC$721,'HIS_DATA - Time Series'!$A$5:$A$721,'Scen BF2019'!$B60)*-1/1000</f>
        <v>7.15869</v>
      </c>
      <c r="N60" s="93"/>
      <c r="O60" s="92"/>
      <c r="P60" s="92"/>
      <c r="Q60" s="91"/>
      <c r="R60" s="93"/>
      <c r="S60" s="92"/>
      <c r="T60" s="92"/>
      <c r="U60" s="91"/>
      <c r="V60" s="93"/>
      <c r="W60" s="92"/>
      <c r="X60" s="92"/>
      <c r="Y60" s="91"/>
      <c r="Z60" s="93"/>
      <c r="AA60" s="92"/>
      <c r="AB60" s="92"/>
      <c r="AC60" s="91"/>
      <c r="AD60" s="93"/>
      <c r="AE60" s="92"/>
      <c r="AF60" s="92"/>
      <c r="AG60" s="91"/>
      <c r="AH60" s="93"/>
      <c r="AI60" s="92"/>
      <c r="AJ60" s="92"/>
      <c r="AK60" s="91"/>
      <c r="AL60" s="93"/>
      <c r="AM60" s="92"/>
      <c r="AN60" s="92"/>
      <c r="AO60" s="91"/>
      <c r="AP60" s="93"/>
      <c r="AQ60" s="92"/>
      <c r="AR60" s="92"/>
      <c r="AS60" s="91"/>
      <c r="AT60" s="93"/>
      <c r="AU60" s="92"/>
      <c r="AV60" s="92"/>
      <c r="AW60" s="91"/>
      <c r="AX60" s="93"/>
      <c r="AY60" s="92"/>
      <c r="AZ60" s="92"/>
      <c r="BA60" s="91"/>
      <c r="BB60" s="93"/>
      <c r="BC60" s="92"/>
      <c r="BD60" s="92"/>
      <c r="BE60" s="91"/>
      <c r="BF60" s="93"/>
      <c r="BG60" s="92"/>
      <c r="BH60" s="92"/>
      <c r="BI60" s="91"/>
      <c r="BJ60" s="93"/>
      <c r="BK60" s="92"/>
      <c r="BL60" s="92"/>
      <c r="BM60" s="91"/>
    </row>
    <row r="61" spans="2:65">
      <c r="C61" s="89" t="s">
        <v>256</v>
      </c>
      <c r="D61" s="88" t="s">
        <v>244</v>
      </c>
      <c r="E61" s="210">
        <f>SUMIFS('HIS_DATA - Time Series'!AU$5:AU$721,'HIS_DATA - Time Series'!$A$5:$A$721,'Scen BF2019'!$B61)*-1/1000</f>
        <v>0</v>
      </c>
      <c r="F61" s="210">
        <f>SUMIFS('HIS_DATA - Time Series'!AV$5:AV$721,'HIS_DATA - Time Series'!$A$5:$A$721,'Scen BF2019'!$B61)*-1/1000</f>
        <v>0</v>
      </c>
      <c r="G61" s="210">
        <f>SUMIFS('HIS_DATA - Time Series'!AW$5:AW$721,'HIS_DATA - Time Series'!$A$5:$A$721,'Scen BF2019'!$B61)*-1/1000</f>
        <v>0</v>
      </c>
      <c r="H61" s="210">
        <f>SUMIFS('HIS_DATA - Time Series'!AX$5:AX$721,'HIS_DATA - Time Series'!$A$5:$A$721,'Scen BF2019'!$B61)*-1/1000</f>
        <v>0</v>
      </c>
      <c r="I61" s="210">
        <f>SUMIFS('HIS_DATA - Time Series'!AY$5:AY$721,'HIS_DATA - Time Series'!$A$5:$A$721,'Scen BF2019'!$B61)*-1/1000</f>
        <v>0</v>
      </c>
      <c r="J61" s="210">
        <f>SUMIFS('HIS_DATA - Time Series'!AZ$5:AZ$721,'HIS_DATA - Time Series'!$A$5:$A$721,'Scen BF2019'!$B61)*-1/1000</f>
        <v>0</v>
      </c>
      <c r="K61" s="210">
        <f>SUMIFS('HIS_DATA - Time Series'!BA$5:BA$721,'HIS_DATA - Time Series'!$A$5:$A$721,'Scen BF2019'!$B61)*-1/1000</f>
        <v>0</v>
      </c>
      <c r="L61" s="210">
        <f>SUMIFS('HIS_DATA - Time Series'!BB$5:BB$721,'HIS_DATA - Time Series'!$A$5:$A$721,'Scen BF2019'!$B61)*-1/1000</f>
        <v>0</v>
      </c>
      <c r="M61" s="210">
        <f>SUMIFS('HIS_DATA - Time Series'!BC$5:BC$721,'HIS_DATA - Time Series'!$A$5:$A$721,'Scen BF2019'!$B61)*-1/1000</f>
        <v>0</v>
      </c>
      <c r="N61" s="93"/>
      <c r="O61" s="92"/>
      <c r="P61" s="92"/>
      <c r="Q61" s="91"/>
      <c r="R61" s="93"/>
      <c r="S61" s="92"/>
      <c r="T61" s="92"/>
      <c r="U61" s="91"/>
      <c r="V61" s="93"/>
      <c r="W61" s="92"/>
      <c r="X61" s="92"/>
      <c r="Y61" s="91"/>
      <c r="Z61" s="93"/>
      <c r="AA61" s="92"/>
      <c r="AB61" s="92"/>
      <c r="AC61" s="91"/>
      <c r="AD61" s="93"/>
      <c r="AE61" s="92"/>
      <c r="AF61" s="92"/>
      <c r="AG61" s="91"/>
      <c r="AH61" s="93"/>
      <c r="AI61" s="92"/>
      <c r="AJ61" s="92"/>
      <c r="AK61" s="91"/>
      <c r="AL61" s="93"/>
      <c r="AM61" s="92"/>
      <c r="AN61" s="92"/>
      <c r="AO61" s="91"/>
      <c r="AP61" s="93"/>
      <c r="AQ61" s="92"/>
      <c r="AR61" s="92"/>
      <c r="AS61" s="91"/>
      <c r="AT61" s="93"/>
      <c r="AU61" s="92"/>
      <c r="AV61" s="92"/>
      <c r="AW61" s="91"/>
      <c r="AX61" s="93"/>
      <c r="AY61" s="92"/>
      <c r="AZ61" s="92"/>
      <c r="BA61" s="91"/>
      <c r="BB61" s="93"/>
      <c r="BC61" s="92"/>
      <c r="BD61" s="92"/>
      <c r="BE61" s="91"/>
      <c r="BF61" s="93"/>
      <c r="BG61" s="92"/>
      <c r="BH61" s="92"/>
      <c r="BI61" s="91"/>
      <c r="BJ61" s="93"/>
      <c r="BK61" s="92"/>
      <c r="BL61" s="92"/>
      <c r="BM61" s="91"/>
    </row>
    <row r="62" spans="2:65">
      <c r="B62" s="60" t="s">
        <v>259</v>
      </c>
      <c r="C62" s="89" t="s">
        <v>256</v>
      </c>
      <c r="D62" s="88" t="s">
        <v>243</v>
      </c>
      <c r="E62" s="210">
        <f>SUMIFS('HIS_DATA - Time Series'!AU$5:AU$721,'HIS_DATA - Time Series'!$A$5:$A$721,'Scen BF2019'!$B62)*-1/1000</f>
        <v>2.5800000000000003E-3</v>
      </c>
      <c r="F62" s="210">
        <f>SUMIFS('HIS_DATA - Time Series'!AV$5:AV$721,'HIS_DATA - Time Series'!$A$5:$A$721,'Scen BF2019'!$B62)*-1/1000</f>
        <v>0</v>
      </c>
      <c r="G62" s="210">
        <f>SUMIFS('HIS_DATA - Time Series'!AW$5:AW$721,'HIS_DATA - Time Series'!$A$5:$A$721,'Scen BF2019'!$B62)*-1/1000</f>
        <v>0</v>
      </c>
      <c r="H62" s="210">
        <f>SUMIFS('HIS_DATA - Time Series'!AX$5:AX$721,'HIS_DATA - Time Series'!$A$5:$A$721,'Scen BF2019'!$B62)*-1/1000</f>
        <v>0</v>
      </c>
      <c r="I62" s="210">
        <f>SUMIFS('HIS_DATA - Time Series'!AY$5:AY$721,'HIS_DATA - Time Series'!$A$5:$A$721,'Scen BF2019'!$B62)*-1/1000</f>
        <v>0</v>
      </c>
      <c r="J62" s="210">
        <f>SUMIFS('HIS_DATA - Time Series'!AZ$5:AZ$721,'HIS_DATA - Time Series'!$A$5:$A$721,'Scen BF2019'!$B62)*-1/1000</f>
        <v>0</v>
      </c>
      <c r="K62" s="210">
        <f>SUMIFS('HIS_DATA - Time Series'!BA$5:BA$721,'HIS_DATA - Time Series'!$A$5:$A$721,'Scen BF2019'!$B62)*-1/1000</f>
        <v>0</v>
      </c>
      <c r="L62" s="210">
        <f>SUMIFS('HIS_DATA - Time Series'!BB$5:BB$721,'HIS_DATA - Time Series'!$A$5:$A$721,'Scen BF2019'!$B62)*-1/1000</f>
        <v>0</v>
      </c>
      <c r="M62" s="210">
        <f>SUMIFS('HIS_DATA - Time Series'!BC$5:BC$721,'HIS_DATA - Time Series'!$A$5:$A$721,'Scen BF2019'!$B62)*-1/1000</f>
        <v>0</v>
      </c>
      <c r="N62" s="93"/>
      <c r="O62" s="92"/>
      <c r="P62" s="92"/>
      <c r="Q62" s="91"/>
      <c r="R62" s="93"/>
      <c r="S62" s="92"/>
      <c r="T62" s="92"/>
      <c r="U62" s="91"/>
      <c r="V62" s="93"/>
      <c r="W62" s="92"/>
      <c r="X62" s="92"/>
      <c r="Y62" s="91"/>
      <c r="Z62" s="93"/>
      <c r="AA62" s="92"/>
      <c r="AB62" s="92"/>
      <c r="AC62" s="91"/>
      <c r="AD62" s="93"/>
      <c r="AE62" s="92"/>
      <c r="AF62" s="92"/>
      <c r="AG62" s="91"/>
      <c r="AH62" s="93"/>
      <c r="AI62" s="92"/>
      <c r="AJ62" s="92"/>
      <c r="AK62" s="91"/>
      <c r="AL62" s="93"/>
      <c r="AM62" s="92"/>
      <c r="AN62" s="92"/>
      <c r="AO62" s="91"/>
      <c r="AP62" s="93"/>
      <c r="AQ62" s="92"/>
      <c r="AR62" s="92"/>
      <c r="AS62" s="91"/>
      <c r="AT62" s="93"/>
      <c r="AU62" s="92"/>
      <c r="AV62" s="92"/>
      <c r="AW62" s="91"/>
      <c r="AX62" s="93"/>
      <c r="AY62" s="92"/>
      <c r="AZ62" s="92"/>
      <c r="BA62" s="91"/>
      <c r="BB62" s="93"/>
      <c r="BC62" s="92"/>
      <c r="BD62" s="92"/>
      <c r="BE62" s="91"/>
      <c r="BF62" s="93"/>
      <c r="BG62" s="92"/>
      <c r="BH62" s="92"/>
      <c r="BI62" s="91"/>
      <c r="BJ62" s="93"/>
      <c r="BK62" s="92"/>
      <c r="BL62" s="92"/>
      <c r="BM62" s="91"/>
    </row>
    <row r="63" spans="2:65">
      <c r="B63" s="60" t="s">
        <v>258</v>
      </c>
      <c r="C63" s="89" t="s">
        <v>256</v>
      </c>
      <c r="D63" s="88" t="s">
        <v>242</v>
      </c>
      <c r="E63" s="210">
        <f>SUMIFS('HIS_DATA - Time Series'!AU$5:AU$721,'HIS_DATA - Time Series'!$A$5:$A$721,'Scen BF2019'!$B63)*-1/1000</f>
        <v>0</v>
      </c>
      <c r="F63" s="210">
        <f>SUMIFS('HIS_DATA - Time Series'!AV$5:AV$721,'HIS_DATA - Time Series'!$A$5:$A$721,'Scen BF2019'!$B63)*-1/1000</f>
        <v>0</v>
      </c>
      <c r="G63" s="210">
        <f>SUMIFS('HIS_DATA - Time Series'!AW$5:AW$721,'HIS_DATA - Time Series'!$A$5:$A$721,'Scen BF2019'!$B63)*-1/1000</f>
        <v>0</v>
      </c>
      <c r="H63" s="210">
        <f>SUMIFS('HIS_DATA - Time Series'!AX$5:AX$721,'HIS_DATA - Time Series'!$A$5:$A$721,'Scen BF2019'!$B63)*-1/1000</f>
        <v>0</v>
      </c>
      <c r="I63" s="210">
        <f>SUMIFS('HIS_DATA - Time Series'!AY$5:AY$721,'HIS_DATA - Time Series'!$A$5:$A$721,'Scen BF2019'!$B63)*-1/1000</f>
        <v>0</v>
      </c>
      <c r="J63" s="210">
        <f>SUMIFS('HIS_DATA - Time Series'!AZ$5:AZ$721,'HIS_DATA - Time Series'!$A$5:$A$721,'Scen BF2019'!$B63)*-1/1000</f>
        <v>7.5549999999999992E-2</v>
      </c>
      <c r="K63" s="210">
        <f>SUMIFS('HIS_DATA - Time Series'!BA$5:BA$721,'HIS_DATA - Time Series'!$A$5:$A$721,'Scen BF2019'!$B63)*-1/1000</f>
        <v>0.13156999999999999</v>
      </c>
      <c r="L63" s="210">
        <f>SUMIFS('HIS_DATA - Time Series'!BB$5:BB$721,'HIS_DATA - Time Series'!$A$5:$A$721,'Scen BF2019'!$B63)*-1/1000</f>
        <v>0.25327</v>
      </c>
      <c r="M63" s="210">
        <f>SUMIFS('HIS_DATA - Time Series'!BC$5:BC$721,'HIS_DATA - Time Series'!$A$5:$A$721,'Scen BF2019'!$B63)*-1/1000</f>
        <v>0.30554000000000003</v>
      </c>
      <c r="N63" s="93"/>
      <c r="O63" s="92"/>
      <c r="P63" s="92"/>
      <c r="Q63" s="91"/>
      <c r="R63" s="93"/>
      <c r="S63" s="92"/>
      <c r="T63" s="92"/>
      <c r="U63" s="91"/>
      <c r="V63" s="93"/>
      <c r="W63" s="92"/>
      <c r="X63" s="92"/>
      <c r="Y63" s="91"/>
      <c r="Z63" s="93"/>
      <c r="AA63" s="92"/>
      <c r="AB63" s="92"/>
      <c r="AC63" s="91"/>
      <c r="AD63" s="93"/>
      <c r="AE63" s="92"/>
      <c r="AF63" s="92"/>
      <c r="AG63" s="91"/>
      <c r="AH63" s="93"/>
      <c r="AI63" s="92"/>
      <c r="AJ63" s="92"/>
      <c r="AK63" s="91"/>
      <c r="AL63" s="93"/>
      <c r="AM63" s="92"/>
      <c r="AN63" s="92"/>
      <c r="AO63" s="91"/>
      <c r="AP63" s="93"/>
      <c r="AQ63" s="92"/>
      <c r="AR63" s="92"/>
      <c r="AS63" s="91"/>
      <c r="AT63" s="93"/>
      <c r="AU63" s="92"/>
      <c r="AV63" s="92"/>
      <c r="AW63" s="91"/>
      <c r="AX63" s="93"/>
      <c r="AY63" s="92"/>
      <c r="AZ63" s="92"/>
      <c r="BA63" s="91"/>
      <c r="BB63" s="93"/>
      <c r="BC63" s="92"/>
      <c r="BD63" s="92"/>
      <c r="BE63" s="91"/>
      <c r="BF63" s="93"/>
      <c r="BG63" s="92"/>
      <c r="BH63" s="92"/>
      <c r="BI63" s="91"/>
      <c r="BJ63" s="93"/>
      <c r="BK63" s="92"/>
      <c r="BL63" s="92"/>
      <c r="BM63" s="91"/>
    </row>
    <row r="64" spans="2:65">
      <c r="B64" s="60" t="s">
        <v>257</v>
      </c>
      <c r="C64" s="89" t="s">
        <v>256</v>
      </c>
      <c r="D64" s="88" t="s">
        <v>240</v>
      </c>
      <c r="E64" s="210">
        <f>SUMIFS('HIS_DATA - Time Series'!AU$5:AU$721,'HIS_DATA - Time Series'!$A$5:$A$721,'Scen BF2019'!$B64)*-1/1000</f>
        <v>0</v>
      </c>
      <c r="F64" s="210">
        <f>SUMIFS('HIS_DATA - Time Series'!AV$5:AV$721,'HIS_DATA - Time Series'!$A$5:$A$721,'Scen BF2019'!$B64)*-1/1000</f>
        <v>0</v>
      </c>
      <c r="G64" s="210">
        <f>SUMIFS('HIS_DATA - Time Series'!AW$5:AW$721,'HIS_DATA - Time Series'!$A$5:$A$721,'Scen BF2019'!$B64)*-1/1000</f>
        <v>0</v>
      </c>
      <c r="H64" s="210">
        <f>SUMIFS('HIS_DATA - Time Series'!AX$5:AX$721,'HIS_DATA - Time Series'!$A$5:$A$721,'Scen BF2019'!$B64)*-1/1000</f>
        <v>0</v>
      </c>
      <c r="I64" s="210">
        <f>SUMIFS('HIS_DATA - Time Series'!AY$5:AY$721,'HIS_DATA - Time Series'!$A$5:$A$721,'Scen BF2019'!$B64)*-1/1000</f>
        <v>0</v>
      </c>
      <c r="J64" s="210">
        <f>SUMIFS('HIS_DATA - Time Series'!AZ$5:AZ$721,'HIS_DATA - Time Series'!$A$5:$A$721,'Scen BF2019'!$B64)*-1/1000</f>
        <v>8.0000000000000004E-4</v>
      </c>
      <c r="K64" s="210">
        <f>SUMIFS('HIS_DATA - Time Series'!BA$5:BA$721,'HIS_DATA - Time Series'!$A$5:$A$721,'Scen BF2019'!$B64)*-1/1000</f>
        <v>4.0999999999999995E-3</v>
      </c>
      <c r="L64" s="210">
        <f>SUMIFS('HIS_DATA - Time Series'!BB$5:BB$721,'HIS_DATA - Time Series'!$A$5:$A$721,'Scen BF2019'!$B64)*-1/1000</f>
        <v>1.393E-2</v>
      </c>
      <c r="M64" s="210">
        <f>SUMIFS('HIS_DATA - Time Series'!BC$5:BC$721,'HIS_DATA - Time Series'!$A$5:$A$721,'Scen BF2019'!$B64)*-1/1000</f>
        <v>2.35E-2</v>
      </c>
      <c r="N64" s="93"/>
      <c r="O64" s="92"/>
      <c r="P64" s="92"/>
      <c r="Q64" s="91"/>
      <c r="R64" s="93"/>
      <c r="S64" s="92"/>
      <c r="T64" s="92"/>
      <c r="U64" s="91"/>
      <c r="V64" s="93"/>
      <c r="W64" s="92"/>
      <c r="X64" s="92"/>
      <c r="Y64" s="91"/>
      <c r="Z64" s="93"/>
      <c r="AA64" s="92"/>
      <c r="AB64" s="92"/>
      <c r="AC64" s="91"/>
      <c r="AD64" s="93"/>
      <c r="AE64" s="92"/>
      <c r="AF64" s="92"/>
      <c r="AG64" s="91"/>
      <c r="AH64" s="93"/>
      <c r="AI64" s="92"/>
      <c r="AJ64" s="92"/>
      <c r="AK64" s="91"/>
      <c r="AL64" s="93"/>
      <c r="AM64" s="92"/>
      <c r="AN64" s="92"/>
      <c r="AO64" s="91"/>
      <c r="AP64" s="93"/>
      <c r="AQ64" s="92"/>
      <c r="AR64" s="92"/>
      <c r="AS64" s="91"/>
      <c r="AT64" s="93"/>
      <c r="AU64" s="92"/>
      <c r="AV64" s="92"/>
      <c r="AW64" s="91"/>
      <c r="AX64" s="93"/>
      <c r="AY64" s="92"/>
      <c r="AZ64" s="92"/>
      <c r="BA64" s="91"/>
      <c r="BB64" s="93"/>
      <c r="BC64" s="92"/>
      <c r="BD64" s="92"/>
      <c r="BE64" s="91"/>
      <c r="BF64" s="93"/>
      <c r="BG64" s="92"/>
      <c r="BH64" s="92"/>
      <c r="BI64" s="91"/>
      <c r="BJ64" s="93"/>
      <c r="BK64" s="92"/>
      <c r="BL64" s="92"/>
      <c r="BM64" s="91"/>
    </row>
    <row r="65" spans="2:65" ht="13.8" thickBot="1">
      <c r="C65" s="84" t="s">
        <v>256</v>
      </c>
      <c r="D65" s="208" t="s">
        <v>17</v>
      </c>
      <c r="E65" s="210">
        <f>SUMIFS('HIS_DATA - Time Series'!AU$5:AU$721,'HIS_DATA - Time Series'!$A$5:$A$721,'Scen BF2019'!$B65)*-1/1000</f>
        <v>0</v>
      </c>
      <c r="F65" s="210">
        <f>SUMIFS('HIS_DATA - Time Series'!AV$5:AV$721,'HIS_DATA - Time Series'!$A$5:$A$721,'Scen BF2019'!$B65)*-1/1000</f>
        <v>0</v>
      </c>
      <c r="G65" s="210">
        <f>SUMIFS('HIS_DATA - Time Series'!AW$5:AW$721,'HIS_DATA - Time Series'!$A$5:$A$721,'Scen BF2019'!$B65)*-1/1000</f>
        <v>0</v>
      </c>
      <c r="H65" s="210">
        <f>SUMIFS('HIS_DATA - Time Series'!AX$5:AX$721,'HIS_DATA - Time Series'!$A$5:$A$721,'Scen BF2019'!$B65)*-1/1000</f>
        <v>0</v>
      </c>
      <c r="I65" s="210">
        <f>SUMIFS('HIS_DATA - Time Series'!AY$5:AY$721,'HIS_DATA - Time Series'!$A$5:$A$721,'Scen BF2019'!$B65)*-1/1000</f>
        <v>0</v>
      </c>
      <c r="J65" s="210">
        <f>SUMIFS('HIS_DATA - Time Series'!AZ$5:AZ$721,'HIS_DATA - Time Series'!$A$5:$A$721,'Scen BF2019'!$B65)*-1/1000</f>
        <v>0</v>
      </c>
      <c r="K65" s="210">
        <f>SUMIFS('HIS_DATA - Time Series'!BA$5:BA$721,'HIS_DATA - Time Series'!$A$5:$A$721,'Scen BF2019'!$B65)*-1/1000</f>
        <v>0</v>
      </c>
      <c r="L65" s="210">
        <f>SUMIFS('HIS_DATA - Time Series'!BB$5:BB$721,'HIS_DATA - Time Series'!$A$5:$A$721,'Scen BF2019'!$B65)*-1/1000</f>
        <v>0</v>
      </c>
      <c r="M65" s="210">
        <f>SUMIFS('HIS_DATA - Time Series'!BC$5:BC$721,'HIS_DATA - Time Series'!$A$5:$A$721,'Scen BF2019'!$B65)*-1/1000</f>
        <v>0</v>
      </c>
      <c r="N65" s="83"/>
      <c r="O65" s="82"/>
      <c r="P65" s="82"/>
      <c r="Q65" s="81"/>
      <c r="R65" s="83"/>
      <c r="S65" s="82"/>
      <c r="T65" s="82"/>
      <c r="U65" s="81"/>
      <c r="V65" s="83"/>
      <c r="W65" s="82"/>
      <c r="X65" s="82"/>
      <c r="Y65" s="81"/>
      <c r="Z65" s="83"/>
      <c r="AA65" s="82"/>
      <c r="AB65" s="82"/>
      <c r="AC65" s="81"/>
      <c r="AD65" s="83"/>
      <c r="AE65" s="82"/>
      <c r="AF65" s="82"/>
      <c r="AG65" s="81"/>
      <c r="AH65" s="83"/>
      <c r="AI65" s="82"/>
      <c r="AJ65" s="82"/>
      <c r="AK65" s="81"/>
      <c r="AL65" s="83"/>
      <c r="AM65" s="82"/>
      <c r="AN65" s="82"/>
      <c r="AO65" s="81"/>
      <c r="AP65" s="83"/>
      <c r="AQ65" s="82"/>
      <c r="AR65" s="82"/>
      <c r="AS65" s="81"/>
      <c r="AT65" s="83"/>
      <c r="AU65" s="82"/>
      <c r="AV65" s="82"/>
      <c r="AW65" s="81"/>
      <c r="AX65" s="83"/>
      <c r="AY65" s="82"/>
      <c r="AZ65" s="82"/>
      <c r="BA65" s="81"/>
      <c r="BB65" s="83"/>
      <c r="BC65" s="82"/>
      <c r="BD65" s="82"/>
      <c r="BE65" s="81"/>
      <c r="BF65" s="83"/>
      <c r="BG65" s="82"/>
      <c r="BH65" s="82"/>
      <c r="BI65" s="81"/>
      <c r="BJ65" s="83"/>
      <c r="BK65" s="82"/>
      <c r="BL65" s="82"/>
      <c r="BM65" s="81"/>
    </row>
    <row r="66" spans="2:65">
      <c r="C66" s="77" t="s">
        <v>255</v>
      </c>
      <c r="D66" s="76" t="s">
        <v>247</v>
      </c>
      <c r="E66" s="210">
        <f>SUMIFS('HIS_DATA - Time Series'!AU$5:AU$721,'HIS_DATA - Time Series'!$A$5:$A$721,'Scen BF2019'!$B66)*-1/1000</f>
        <v>0</v>
      </c>
      <c r="F66" s="210">
        <f>SUMIFS('HIS_DATA - Time Series'!AV$5:AV$721,'HIS_DATA - Time Series'!$A$5:$A$721,'Scen BF2019'!$B66)*-1/1000</f>
        <v>0</v>
      </c>
      <c r="G66" s="210">
        <f>SUMIFS('HIS_DATA - Time Series'!AW$5:AW$721,'HIS_DATA - Time Series'!$A$5:$A$721,'Scen BF2019'!$B66)*-1/1000</f>
        <v>0</v>
      </c>
      <c r="H66" s="210">
        <f>SUMIFS('HIS_DATA - Time Series'!AX$5:AX$721,'HIS_DATA - Time Series'!$A$5:$A$721,'Scen BF2019'!$B66)*-1/1000</f>
        <v>0</v>
      </c>
      <c r="I66" s="210">
        <f>SUMIFS('HIS_DATA - Time Series'!AY$5:AY$721,'HIS_DATA - Time Series'!$A$5:$A$721,'Scen BF2019'!$B66)*-1/1000</f>
        <v>0</v>
      </c>
      <c r="J66" s="210">
        <f>SUMIFS('HIS_DATA - Time Series'!AZ$5:AZ$721,'HIS_DATA - Time Series'!$A$5:$A$721,'Scen BF2019'!$B66)*-1/1000</f>
        <v>0</v>
      </c>
      <c r="K66" s="210">
        <f>SUMIFS('HIS_DATA - Time Series'!BA$5:BA$721,'HIS_DATA - Time Series'!$A$5:$A$721,'Scen BF2019'!$B66)*-1/1000</f>
        <v>0</v>
      </c>
      <c r="L66" s="210">
        <f>SUMIFS('HIS_DATA - Time Series'!BB$5:BB$721,'HIS_DATA - Time Series'!$A$5:$A$721,'Scen BF2019'!$B66)*-1/1000</f>
        <v>0</v>
      </c>
      <c r="M66" s="210">
        <f>SUMIFS('HIS_DATA - Time Series'!BC$5:BC$721,'HIS_DATA - Time Series'!$A$5:$A$721,'Scen BF2019'!$B66)*-1/1000</f>
        <v>0</v>
      </c>
      <c r="N66" s="80"/>
      <c r="O66" s="79"/>
      <c r="P66" s="79"/>
      <c r="Q66" s="78"/>
      <c r="R66" s="80"/>
      <c r="S66" s="79"/>
      <c r="T66" s="79"/>
      <c r="U66" s="78"/>
      <c r="V66" s="80"/>
      <c r="W66" s="79"/>
      <c r="X66" s="79"/>
      <c r="Y66" s="78"/>
      <c r="Z66" s="80"/>
      <c r="AA66" s="79"/>
      <c r="AB66" s="79"/>
      <c r="AC66" s="78"/>
      <c r="AD66" s="80"/>
      <c r="AE66" s="79"/>
      <c r="AF66" s="79"/>
      <c r="AG66" s="78"/>
      <c r="AH66" s="80"/>
      <c r="AI66" s="79"/>
      <c r="AJ66" s="79"/>
      <c r="AK66" s="78"/>
      <c r="AL66" s="80"/>
      <c r="AM66" s="79"/>
      <c r="AN66" s="79"/>
      <c r="AO66" s="78"/>
      <c r="AP66" s="80"/>
      <c r="AQ66" s="79"/>
      <c r="AR66" s="79"/>
      <c r="AS66" s="78"/>
      <c r="AT66" s="80"/>
      <c r="AU66" s="79"/>
      <c r="AV66" s="79"/>
      <c r="AW66" s="78"/>
      <c r="AX66" s="80"/>
      <c r="AY66" s="79"/>
      <c r="AZ66" s="79"/>
      <c r="BA66" s="78"/>
      <c r="BB66" s="80"/>
      <c r="BC66" s="79"/>
      <c r="BD66" s="79"/>
      <c r="BE66" s="78"/>
      <c r="BF66" s="80"/>
      <c r="BG66" s="79"/>
      <c r="BH66" s="79"/>
      <c r="BI66" s="78"/>
      <c r="BJ66" s="80"/>
      <c r="BK66" s="79"/>
      <c r="BL66" s="79"/>
      <c r="BM66" s="78"/>
    </row>
    <row r="67" spans="2:65">
      <c r="C67" s="77" t="s">
        <v>255</v>
      </c>
      <c r="D67" s="76" t="s">
        <v>246</v>
      </c>
      <c r="E67" s="210">
        <f>SUMIFS('HIS_DATA - Time Series'!AU$5:AU$721,'HIS_DATA - Time Series'!$A$5:$A$721,'Scen BF2019'!$B67)*-1/1000</f>
        <v>0</v>
      </c>
      <c r="F67" s="210">
        <f>SUMIFS('HIS_DATA - Time Series'!AV$5:AV$721,'HIS_DATA - Time Series'!$A$5:$A$721,'Scen BF2019'!$B67)*-1/1000</f>
        <v>0</v>
      </c>
      <c r="G67" s="210">
        <f>SUMIFS('HIS_DATA - Time Series'!AW$5:AW$721,'HIS_DATA - Time Series'!$A$5:$A$721,'Scen BF2019'!$B67)*-1/1000</f>
        <v>0</v>
      </c>
      <c r="H67" s="210">
        <f>SUMIFS('HIS_DATA - Time Series'!AX$5:AX$721,'HIS_DATA - Time Series'!$A$5:$A$721,'Scen BF2019'!$B67)*-1/1000</f>
        <v>0</v>
      </c>
      <c r="I67" s="210">
        <f>SUMIFS('HIS_DATA - Time Series'!AY$5:AY$721,'HIS_DATA - Time Series'!$A$5:$A$721,'Scen BF2019'!$B67)*-1/1000</f>
        <v>0</v>
      </c>
      <c r="J67" s="210">
        <f>SUMIFS('HIS_DATA - Time Series'!AZ$5:AZ$721,'HIS_DATA - Time Series'!$A$5:$A$721,'Scen BF2019'!$B67)*-1/1000</f>
        <v>0</v>
      </c>
      <c r="K67" s="210">
        <f>SUMIFS('HIS_DATA - Time Series'!BA$5:BA$721,'HIS_DATA - Time Series'!$A$5:$A$721,'Scen BF2019'!$B67)*-1/1000</f>
        <v>0</v>
      </c>
      <c r="L67" s="210">
        <f>SUMIFS('HIS_DATA - Time Series'!BB$5:BB$721,'HIS_DATA - Time Series'!$A$5:$A$721,'Scen BF2019'!$B67)*-1/1000</f>
        <v>0</v>
      </c>
      <c r="M67" s="210">
        <f>SUMIFS('HIS_DATA - Time Series'!BC$5:BC$721,'HIS_DATA - Time Series'!$A$5:$A$721,'Scen BF2019'!$B67)*-1/1000</f>
        <v>0</v>
      </c>
      <c r="N67" s="75"/>
      <c r="O67" s="74"/>
      <c r="P67" s="74"/>
      <c r="Q67" s="73"/>
      <c r="R67" s="75"/>
      <c r="S67" s="74"/>
      <c r="T67" s="74"/>
      <c r="U67" s="73"/>
      <c r="V67" s="75"/>
      <c r="W67" s="74"/>
      <c r="X67" s="74"/>
      <c r="Y67" s="73"/>
      <c r="Z67" s="75"/>
      <c r="AA67" s="74"/>
      <c r="AB67" s="74"/>
      <c r="AC67" s="73"/>
      <c r="AD67" s="75"/>
      <c r="AE67" s="74"/>
      <c r="AF67" s="74"/>
      <c r="AG67" s="73"/>
      <c r="AH67" s="75"/>
      <c r="AI67" s="74"/>
      <c r="AJ67" s="74"/>
      <c r="AK67" s="73"/>
      <c r="AL67" s="75"/>
      <c r="AM67" s="74"/>
      <c r="AN67" s="74"/>
      <c r="AO67" s="73"/>
      <c r="AP67" s="75"/>
      <c r="AQ67" s="74"/>
      <c r="AR67" s="74"/>
      <c r="AS67" s="73"/>
      <c r="AT67" s="75"/>
      <c r="AU67" s="74"/>
      <c r="AV67" s="74"/>
      <c r="AW67" s="73"/>
      <c r="AX67" s="75"/>
      <c r="AY67" s="74"/>
      <c r="AZ67" s="74"/>
      <c r="BA67" s="73"/>
      <c r="BB67" s="75"/>
      <c r="BC67" s="74"/>
      <c r="BD67" s="74"/>
      <c r="BE67" s="73"/>
      <c r="BF67" s="75"/>
      <c r="BG67" s="74"/>
      <c r="BH67" s="74"/>
      <c r="BI67" s="73"/>
      <c r="BJ67" s="75"/>
      <c r="BK67" s="74"/>
      <c r="BL67" s="74"/>
      <c r="BM67" s="73"/>
    </row>
    <row r="68" spans="2:65">
      <c r="C68" s="77" t="s">
        <v>255</v>
      </c>
      <c r="D68" s="76" t="s">
        <v>198</v>
      </c>
      <c r="E68" s="210">
        <f>SUMIFS('HIS_DATA - Time Series'!AU$5:AU$721,'HIS_DATA - Time Series'!$A$5:$A$721,'Scen BF2019'!$B68)*-1/1000</f>
        <v>0</v>
      </c>
      <c r="F68" s="210">
        <f>SUMIFS('HIS_DATA - Time Series'!AV$5:AV$721,'HIS_DATA - Time Series'!$A$5:$A$721,'Scen BF2019'!$B68)*-1/1000</f>
        <v>0</v>
      </c>
      <c r="G68" s="210">
        <f>SUMIFS('HIS_DATA - Time Series'!AW$5:AW$721,'HIS_DATA - Time Series'!$A$5:$A$721,'Scen BF2019'!$B68)*-1/1000</f>
        <v>0</v>
      </c>
      <c r="H68" s="210">
        <f>SUMIFS('HIS_DATA - Time Series'!AX$5:AX$721,'HIS_DATA - Time Series'!$A$5:$A$721,'Scen BF2019'!$B68)*-1/1000</f>
        <v>0</v>
      </c>
      <c r="I68" s="210">
        <f>SUMIFS('HIS_DATA - Time Series'!AY$5:AY$721,'HIS_DATA - Time Series'!$A$5:$A$721,'Scen BF2019'!$B68)*-1/1000</f>
        <v>0</v>
      </c>
      <c r="J68" s="210">
        <f>SUMIFS('HIS_DATA - Time Series'!AZ$5:AZ$721,'HIS_DATA - Time Series'!$A$5:$A$721,'Scen BF2019'!$B68)*-1/1000</f>
        <v>0</v>
      </c>
      <c r="K68" s="210">
        <f>SUMIFS('HIS_DATA - Time Series'!BA$5:BA$721,'HIS_DATA - Time Series'!$A$5:$A$721,'Scen BF2019'!$B68)*-1/1000</f>
        <v>0</v>
      </c>
      <c r="L68" s="210">
        <f>SUMIFS('HIS_DATA - Time Series'!BB$5:BB$721,'HIS_DATA - Time Series'!$A$5:$A$721,'Scen BF2019'!$B68)*-1/1000</f>
        <v>0</v>
      </c>
      <c r="M68" s="210">
        <f>SUMIFS('HIS_DATA - Time Series'!BC$5:BC$721,'HIS_DATA - Time Series'!$A$5:$A$721,'Scen BF2019'!$B68)*-1/1000</f>
        <v>0</v>
      </c>
      <c r="N68" s="75"/>
      <c r="O68" s="74"/>
      <c r="P68" s="74"/>
      <c r="Q68" s="73"/>
      <c r="R68" s="75"/>
      <c r="S68" s="74"/>
      <c r="T68" s="74"/>
      <c r="U68" s="73"/>
      <c r="V68" s="75"/>
      <c r="W68" s="74"/>
      <c r="X68" s="74"/>
      <c r="Y68" s="73"/>
      <c r="Z68" s="75"/>
      <c r="AA68" s="74"/>
      <c r="AB68" s="74"/>
      <c r="AC68" s="73"/>
      <c r="AD68" s="75"/>
      <c r="AE68" s="74"/>
      <c r="AF68" s="74"/>
      <c r="AG68" s="73"/>
      <c r="AH68" s="75"/>
      <c r="AI68" s="74"/>
      <c r="AJ68" s="74"/>
      <c r="AK68" s="73"/>
      <c r="AL68" s="75"/>
      <c r="AM68" s="74"/>
      <c r="AN68" s="74"/>
      <c r="AO68" s="73"/>
      <c r="AP68" s="75"/>
      <c r="AQ68" s="74"/>
      <c r="AR68" s="74"/>
      <c r="AS68" s="73"/>
      <c r="AT68" s="75"/>
      <c r="AU68" s="74"/>
      <c r="AV68" s="74"/>
      <c r="AW68" s="73"/>
      <c r="AX68" s="75"/>
      <c r="AY68" s="74"/>
      <c r="AZ68" s="74"/>
      <c r="BA68" s="73"/>
      <c r="BB68" s="75"/>
      <c r="BC68" s="74"/>
      <c r="BD68" s="74"/>
      <c r="BE68" s="73"/>
      <c r="BF68" s="75"/>
      <c r="BG68" s="74"/>
      <c r="BH68" s="74"/>
      <c r="BI68" s="73"/>
      <c r="BJ68" s="75"/>
      <c r="BK68" s="74"/>
      <c r="BL68" s="74"/>
      <c r="BM68" s="73"/>
    </row>
    <row r="69" spans="2:65">
      <c r="C69" s="77" t="s">
        <v>255</v>
      </c>
      <c r="D69" s="76" t="s">
        <v>245</v>
      </c>
      <c r="E69" s="210">
        <f>SUMIFS('HIS_DATA - Time Series'!AU$5:AU$721,'HIS_DATA - Time Series'!$A$5:$A$721,'Scen BF2019'!$B69)*-1/1000</f>
        <v>0</v>
      </c>
      <c r="F69" s="210">
        <f>SUMIFS('HIS_DATA - Time Series'!AV$5:AV$721,'HIS_DATA - Time Series'!$A$5:$A$721,'Scen BF2019'!$B69)*-1/1000</f>
        <v>0</v>
      </c>
      <c r="G69" s="210">
        <f>SUMIFS('HIS_DATA - Time Series'!AW$5:AW$721,'HIS_DATA - Time Series'!$A$5:$A$721,'Scen BF2019'!$B69)*-1/1000</f>
        <v>0</v>
      </c>
      <c r="H69" s="210">
        <f>SUMIFS('HIS_DATA - Time Series'!AX$5:AX$721,'HIS_DATA - Time Series'!$A$5:$A$721,'Scen BF2019'!$B69)*-1/1000</f>
        <v>0</v>
      </c>
      <c r="I69" s="210">
        <f>SUMIFS('HIS_DATA - Time Series'!AY$5:AY$721,'HIS_DATA - Time Series'!$A$5:$A$721,'Scen BF2019'!$B69)*-1/1000</f>
        <v>0</v>
      </c>
      <c r="J69" s="210">
        <f>SUMIFS('HIS_DATA - Time Series'!AZ$5:AZ$721,'HIS_DATA - Time Series'!$A$5:$A$721,'Scen BF2019'!$B69)*-1/1000</f>
        <v>0</v>
      </c>
      <c r="K69" s="210">
        <f>SUMIFS('HIS_DATA - Time Series'!BA$5:BA$721,'HIS_DATA - Time Series'!$A$5:$A$721,'Scen BF2019'!$B69)*-1/1000</f>
        <v>0</v>
      </c>
      <c r="L69" s="210">
        <f>SUMIFS('HIS_DATA - Time Series'!BB$5:BB$721,'HIS_DATA - Time Series'!$A$5:$A$721,'Scen BF2019'!$B69)*-1/1000</f>
        <v>0</v>
      </c>
      <c r="M69" s="210">
        <f>SUMIFS('HIS_DATA - Time Series'!BC$5:BC$721,'HIS_DATA - Time Series'!$A$5:$A$721,'Scen BF2019'!$B69)*-1/1000</f>
        <v>0</v>
      </c>
      <c r="N69" s="75"/>
      <c r="O69" s="74"/>
      <c r="P69" s="74"/>
      <c r="Q69" s="73"/>
      <c r="R69" s="75"/>
      <c r="S69" s="74"/>
      <c r="T69" s="74"/>
      <c r="U69" s="73"/>
      <c r="V69" s="75"/>
      <c r="W69" s="74"/>
      <c r="X69" s="74"/>
      <c r="Y69" s="73"/>
      <c r="Z69" s="75"/>
      <c r="AA69" s="74"/>
      <c r="AB69" s="74"/>
      <c r="AC69" s="73"/>
      <c r="AD69" s="75"/>
      <c r="AE69" s="74"/>
      <c r="AF69" s="74"/>
      <c r="AG69" s="73"/>
      <c r="AH69" s="75"/>
      <c r="AI69" s="74"/>
      <c r="AJ69" s="74"/>
      <c r="AK69" s="73"/>
      <c r="AL69" s="75"/>
      <c r="AM69" s="74"/>
      <c r="AN69" s="74"/>
      <c r="AO69" s="73"/>
      <c r="AP69" s="75"/>
      <c r="AQ69" s="74"/>
      <c r="AR69" s="74"/>
      <c r="AS69" s="73"/>
      <c r="AT69" s="75"/>
      <c r="AU69" s="74"/>
      <c r="AV69" s="74"/>
      <c r="AW69" s="73"/>
      <c r="AX69" s="75"/>
      <c r="AY69" s="74"/>
      <c r="AZ69" s="74"/>
      <c r="BA69" s="73"/>
      <c r="BB69" s="75"/>
      <c r="BC69" s="74"/>
      <c r="BD69" s="74"/>
      <c r="BE69" s="73"/>
      <c r="BF69" s="75"/>
      <c r="BG69" s="74"/>
      <c r="BH69" s="74"/>
      <c r="BI69" s="73"/>
      <c r="BJ69" s="75"/>
      <c r="BK69" s="74"/>
      <c r="BL69" s="74"/>
      <c r="BM69" s="73"/>
    </row>
    <row r="70" spans="2:65">
      <c r="C70" s="77" t="s">
        <v>255</v>
      </c>
      <c r="D70" s="76" t="s">
        <v>244</v>
      </c>
      <c r="E70" s="210">
        <f>SUMIFS('HIS_DATA - Time Series'!AU$5:AU$721,'HIS_DATA - Time Series'!$A$5:$A$721,'Scen BF2019'!$B70)*-1/1000</f>
        <v>0</v>
      </c>
      <c r="F70" s="210">
        <f>SUMIFS('HIS_DATA - Time Series'!AV$5:AV$721,'HIS_DATA - Time Series'!$A$5:$A$721,'Scen BF2019'!$B70)*-1/1000</f>
        <v>0</v>
      </c>
      <c r="G70" s="210">
        <f>SUMIFS('HIS_DATA - Time Series'!AW$5:AW$721,'HIS_DATA - Time Series'!$A$5:$A$721,'Scen BF2019'!$B70)*-1/1000</f>
        <v>0</v>
      </c>
      <c r="H70" s="210">
        <f>SUMIFS('HIS_DATA - Time Series'!AX$5:AX$721,'HIS_DATA - Time Series'!$A$5:$A$721,'Scen BF2019'!$B70)*-1/1000</f>
        <v>0</v>
      </c>
      <c r="I70" s="210">
        <f>SUMIFS('HIS_DATA - Time Series'!AY$5:AY$721,'HIS_DATA - Time Series'!$A$5:$A$721,'Scen BF2019'!$B70)*-1/1000</f>
        <v>0</v>
      </c>
      <c r="J70" s="210">
        <f>SUMIFS('HIS_DATA - Time Series'!AZ$5:AZ$721,'HIS_DATA - Time Series'!$A$5:$A$721,'Scen BF2019'!$B70)*-1/1000</f>
        <v>0</v>
      </c>
      <c r="K70" s="210">
        <f>SUMIFS('HIS_DATA - Time Series'!BA$5:BA$721,'HIS_DATA - Time Series'!$A$5:$A$721,'Scen BF2019'!$B70)*-1/1000</f>
        <v>0</v>
      </c>
      <c r="L70" s="210">
        <f>SUMIFS('HIS_DATA - Time Series'!BB$5:BB$721,'HIS_DATA - Time Series'!$A$5:$A$721,'Scen BF2019'!$B70)*-1/1000</f>
        <v>0</v>
      </c>
      <c r="M70" s="210">
        <f>SUMIFS('HIS_DATA - Time Series'!BC$5:BC$721,'HIS_DATA - Time Series'!$A$5:$A$721,'Scen BF2019'!$B70)*-1/1000</f>
        <v>0</v>
      </c>
      <c r="N70" s="75"/>
      <c r="O70" s="74"/>
      <c r="P70" s="74"/>
      <c r="Q70" s="73"/>
      <c r="R70" s="75"/>
      <c r="S70" s="74"/>
      <c r="T70" s="74"/>
      <c r="U70" s="73"/>
      <c r="V70" s="75"/>
      <c r="W70" s="74"/>
      <c r="X70" s="74"/>
      <c r="Y70" s="73"/>
      <c r="Z70" s="75"/>
      <c r="AA70" s="74"/>
      <c r="AB70" s="74"/>
      <c r="AC70" s="73"/>
      <c r="AD70" s="75"/>
      <c r="AE70" s="74"/>
      <c r="AF70" s="74"/>
      <c r="AG70" s="73"/>
      <c r="AH70" s="75"/>
      <c r="AI70" s="74"/>
      <c r="AJ70" s="74"/>
      <c r="AK70" s="73"/>
      <c r="AL70" s="75"/>
      <c r="AM70" s="74"/>
      <c r="AN70" s="74"/>
      <c r="AO70" s="73"/>
      <c r="AP70" s="75"/>
      <c r="AQ70" s="74"/>
      <c r="AR70" s="74"/>
      <c r="AS70" s="73"/>
      <c r="AT70" s="75"/>
      <c r="AU70" s="74"/>
      <c r="AV70" s="74"/>
      <c r="AW70" s="73"/>
      <c r="AX70" s="75"/>
      <c r="AY70" s="74"/>
      <c r="AZ70" s="74"/>
      <c r="BA70" s="73"/>
      <c r="BB70" s="75"/>
      <c r="BC70" s="74"/>
      <c r="BD70" s="74"/>
      <c r="BE70" s="73"/>
      <c r="BF70" s="75"/>
      <c r="BG70" s="74"/>
      <c r="BH70" s="74"/>
      <c r="BI70" s="73"/>
      <c r="BJ70" s="75"/>
      <c r="BK70" s="74"/>
      <c r="BL70" s="74"/>
      <c r="BM70" s="73"/>
    </row>
    <row r="71" spans="2:65">
      <c r="C71" s="77" t="s">
        <v>255</v>
      </c>
      <c r="D71" s="76" t="s">
        <v>243</v>
      </c>
      <c r="E71" s="210">
        <f>SUMIFS('HIS_DATA - Time Series'!AU$5:AU$721,'HIS_DATA - Time Series'!$A$5:$A$721,'Scen BF2019'!$B71)*-1/1000</f>
        <v>0</v>
      </c>
      <c r="F71" s="210">
        <f>SUMIFS('HIS_DATA - Time Series'!AV$5:AV$721,'HIS_DATA - Time Series'!$A$5:$A$721,'Scen BF2019'!$B71)*-1/1000</f>
        <v>0</v>
      </c>
      <c r="G71" s="210">
        <f>SUMIFS('HIS_DATA - Time Series'!AW$5:AW$721,'HIS_DATA - Time Series'!$A$5:$A$721,'Scen BF2019'!$B71)*-1/1000</f>
        <v>0</v>
      </c>
      <c r="H71" s="210">
        <f>SUMIFS('HIS_DATA - Time Series'!AX$5:AX$721,'HIS_DATA - Time Series'!$A$5:$A$721,'Scen BF2019'!$B71)*-1/1000</f>
        <v>0</v>
      </c>
      <c r="I71" s="210">
        <f>SUMIFS('HIS_DATA - Time Series'!AY$5:AY$721,'HIS_DATA - Time Series'!$A$5:$A$721,'Scen BF2019'!$B71)*-1/1000</f>
        <v>0</v>
      </c>
      <c r="J71" s="210">
        <f>SUMIFS('HIS_DATA - Time Series'!AZ$5:AZ$721,'HIS_DATA - Time Series'!$A$5:$A$721,'Scen BF2019'!$B71)*-1/1000</f>
        <v>0</v>
      </c>
      <c r="K71" s="210">
        <f>SUMIFS('HIS_DATA - Time Series'!BA$5:BA$721,'HIS_DATA - Time Series'!$A$5:$A$721,'Scen BF2019'!$B71)*-1/1000</f>
        <v>0</v>
      </c>
      <c r="L71" s="210">
        <f>SUMIFS('HIS_DATA - Time Series'!BB$5:BB$721,'HIS_DATA - Time Series'!$A$5:$A$721,'Scen BF2019'!$B71)*-1/1000</f>
        <v>0</v>
      </c>
      <c r="M71" s="210">
        <f>SUMIFS('HIS_DATA - Time Series'!BC$5:BC$721,'HIS_DATA - Time Series'!$A$5:$A$721,'Scen BF2019'!$B71)*-1/1000</f>
        <v>0</v>
      </c>
      <c r="N71" s="75"/>
      <c r="O71" s="74"/>
      <c r="P71" s="74"/>
      <c r="Q71" s="73"/>
      <c r="R71" s="75"/>
      <c r="S71" s="74"/>
      <c r="T71" s="74"/>
      <c r="U71" s="73"/>
      <c r="V71" s="75"/>
      <c r="W71" s="74"/>
      <c r="X71" s="74"/>
      <c r="Y71" s="73"/>
      <c r="Z71" s="75"/>
      <c r="AA71" s="74"/>
      <c r="AB71" s="74"/>
      <c r="AC71" s="73"/>
      <c r="AD71" s="75"/>
      <c r="AE71" s="74"/>
      <c r="AF71" s="74"/>
      <c r="AG71" s="73"/>
      <c r="AH71" s="75"/>
      <c r="AI71" s="74"/>
      <c r="AJ71" s="74"/>
      <c r="AK71" s="73"/>
      <c r="AL71" s="75"/>
      <c r="AM71" s="74"/>
      <c r="AN71" s="74"/>
      <c r="AO71" s="73"/>
      <c r="AP71" s="75"/>
      <c r="AQ71" s="74"/>
      <c r="AR71" s="74"/>
      <c r="AS71" s="73"/>
      <c r="AT71" s="75"/>
      <c r="AU71" s="74"/>
      <c r="AV71" s="74"/>
      <c r="AW71" s="73"/>
      <c r="AX71" s="75"/>
      <c r="AY71" s="74"/>
      <c r="AZ71" s="74"/>
      <c r="BA71" s="73"/>
      <c r="BB71" s="75"/>
      <c r="BC71" s="74"/>
      <c r="BD71" s="74"/>
      <c r="BE71" s="73"/>
      <c r="BF71" s="75"/>
      <c r="BG71" s="74"/>
      <c r="BH71" s="74"/>
      <c r="BI71" s="73"/>
      <c r="BJ71" s="75"/>
      <c r="BK71" s="74"/>
      <c r="BL71" s="74"/>
      <c r="BM71" s="73"/>
    </row>
    <row r="72" spans="2:65">
      <c r="C72" s="77" t="s">
        <v>255</v>
      </c>
      <c r="D72" s="76" t="s">
        <v>242</v>
      </c>
      <c r="E72" s="210">
        <f>SUMIFS('HIS_DATA - Time Series'!AU$5:AU$721,'HIS_DATA - Time Series'!$A$5:$A$721,'Scen BF2019'!$B72)*-1/1000</f>
        <v>0</v>
      </c>
      <c r="F72" s="210">
        <f>SUMIFS('HIS_DATA - Time Series'!AV$5:AV$721,'HIS_DATA - Time Series'!$A$5:$A$721,'Scen BF2019'!$B72)*-1/1000</f>
        <v>0</v>
      </c>
      <c r="G72" s="210">
        <f>SUMIFS('HIS_DATA - Time Series'!AW$5:AW$721,'HIS_DATA - Time Series'!$A$5:$A$721,'Scen BF2019'!$B72)*-1/1000</f>
        <v>0</v>
      </c>
      <c r="H72" s="210">
        <f>SUMIFS('HIS_DATA - Time Series'!AX$5:AX$721,'HIS_DATA - Time Series'!$A$5:$A$721,'Scen BF2019'!$B72)*-1/1000</f>
        <v>0</v>
      </c>
      <c r="I72" s="210">
        <f>SUMIFS('HIS_DATA - Time Series'!AY$5:AY$721,'HIS_DATA - Time Series'!$A$5:$A$721,'Scen BF2019'!$B72)*-1/1000</f>
        <v>0</v>
      </c>
      <c r="J72" s="210">
        <f>SUMIFS('HIS_DATA - Time Series'!AZ$5:AZ$721,'HIS_DATA - Time Series'!$A$5:$A$721,'Scen BF2019'!$B72)*-1/1000</f>
        <v>0</v>
      </c>
      <c r="K72" s="210">
        <f>SUMIFS('HIS_DATA - Time Series'!BA$5:BA$721,'HIS_DATA - Time Series'!$A$5:$A$721,'Scen BF2019'!$B72)*-1/1000</f>
        <v>0</v>
      </c>
      <c r="L72" s="210">
        <f>SUMIFS('HIS_DATA - Time Series'!BB$5:BB$721,'HIS_DATA - Time Series'!$A$5:$A$721,'Scen BF2019'!$B72)*-1/1000</f>
        <v>0</v>
      </c>
      <c r="M72" s="210">
        <f>SUMIFS('HIS_DATA - Time Series'!BC$5:BC$721,'HIS_DATA - Time Series'!$A$5:$A$721,'Scen BF2019'!$B72)*-1/1000</f>
        <v>0</v>
      </c>
      <c r="N72" s="75"/>
      <c r="O72" s="74"/>
      <c r="P72" s="74"/>
      <c r="Q72" s="73"/>
      <c r="R72" s="75"/>
      <c r="S72" s="74"/>
      <c r="T72" s="74"/>
      <c r="U72" s="73"/>
      <c r="V72" s="75"/>
      <c r="W72" s="74"/>
      <c r="X72" s="74"/>
      <c r="Y72" s="73"/>
      <c r="Z72" s="75"/>
      <c r="AA72" s="74"/>
      <c r="AB72" s="74"/>
      <c r="AC72" s="73"/>
      <c r="AD72" s="75"/>
      <c r="AE72" s="74"/>
      <c r="AF72" s="74"/>
      <c r="AG72" s="73"/>
      <c r="AH72" s="75"/>
      <c r="AI72" s="74"/>
      <c r="AJ72" s="74"/>
      <c r="AK72" s="73"/>
      <c r="AL72" s="75"/>
      <c r="AM72" s="74"/>
      <c r="AN72" s="74"/>
      <c r="AO72" s="73"/>
      <c r="AP72" s="75"/>
      <c r="AQ72" s="74"/>
      <c r="AR72" s="74"/>
      <c r="AS72" s="73"/>
      <c r="AT72" s="75"/>
      <c r="AU72" s="74"/>
      <c r="AV72" s="74"/>
      <c r="AW72" s="73"/>
      <c r="AX72" s="75"/>
      <c r="AY72" s="74"/>
      <c r="AZ72" s="74"/>
      <c r="BA72" s="73"/>
      <c r="BB72" s="75"/>
      <c r="BC72" s="74"/>
      <c r="BD72" s="74"/>
      <c r="BE72" s="73"/>
      <c r="BF72" s="75"/>
      <c r="BG72" s="74"/>
      <c r="BH72" s="74"/>
      <c r="BI72" s="73"/>
      <c r="BJ72" s="75"/>
      <c r="BK72" s="74"/>
      <c r="BL72" s="74"/>
      <c r="BM72" s="73"/>
    </row>
    <row r="73" spans="2:65">
      <c r="C73" s="77" t="s">
        <v>255</v>
      </c>
      <c r="D73" s="76" t="s">
        <v>240</v>
      </c>
      <c r="E73" s="210">
        <f>SUMIFS('HIS_DATA - Time Series'!AU$5:AU$721,'HIS_DATA - Time Series'!$A$5:$A$721,'Scen BF2019'!$B73)*-1/1000</f>
        <v>0</v>
      </c>
      <c r="F73" s="210">
        <f>SUMIFS('HIS_DATA - Time Series'!AV$5:AV$721,'HIS_DATA - Time Series'!$A$5:$A$721,'Scen BF2019'!$B73)*-1/1000</f>
        <v>0</v>
      </c>
      <c r="G73" s="210">
        <f>SUMIFS('HIS_DATA - Time Series'!AW$5:AW$721,'HIS_DATA - Time Series'!$A$5:$A$721,'Scen BF2019'!$B73)*-1/1000</f>
        <v>0</v>
      </c>
      <c r="H73" s="210">
        <f>SUMIFS('HIS_DATA - Time Series'!AX$5:AX$721,'HIS_DATA - Time Series'!$A$5:$A$721,'Scen BF2019'!$B73)*-1/1000</f>
        <v>0</v>
      </c>
      <c r="I73" s="210">
        <f>SUMIFS('HIS_DATA - Time Series'!AY$5:AY$721,'HIS_DATA - Time Series'!$A$5:$A$721,'Scen BF2019'!$B73)*-1/1000</f>
        <v>0</v>
      </c>
      <c r="J73" s="210">
        <f>SUMIFS('HIS_DATA - Time Series'!AZ$5:AZ$721,'HIS_DATA - Time Series'!$A$5:$A$721,'Scen BF2019'!$B73)*-1/1000</f>
        <v>0</v>
      </c>
      <c r="K73" s="210">
        <f>SUMIFS('HIS_DATA - Time Series'!BA$5:BA$721,'HIS_DATA - Time Series'!$A$5:$A$721,'Scen BF2019'!$B73)*-1/1000</f>
        <v>0</v>
      </c>
      <c r="L73" s="210">
        <f>SUMIFS('HIS_DATA - Time Series'!BB$5:BB$721,'HIS_DATA - Time Series'!$A$5:$A$721,'Scen BF2019'!$B73)*-1/1000</f>
        <v>0</v>
      </c>
      <c r="M73" s="210">
        <f>SUMIFS('HIS_DATA - Time Series'!BC$5:BC$721,'HIS_DATA - Time Series'!$A$5:$A$721,'Scen BF2019'!$B73)*-1/1000</f>
        <v>0</v>
      </c>
      <c r="N73" s="75"/>
      <c r="O73" s="74"/>
      <c r="P73" s="74"/>
      <c r="Q73" s="73"/>
      <c r="R73" s="75"/>
      <c r="S73" s="74"/>
      <c r="T73" s="74"/>
      <c r="U73" s="73"/>
      <c r="V73" s="75"/>
      <c r="W73" s="74"/>
      <c r="X73" s="74"/>
      <c r="Y73" s="73"/>
      <c r="Z73" s="75"/>
      <c r="AA73" s="74"/>
      <c r="AB73" s="74"/>
      <c r="AC73" s="73"/>
      <c r="AD73" s="75"/>
      <c r="AE73" s="74"/>
      <c r="AF73" s="74"/>
      <c r="AG73" s="73"/>
      <c r="AH73" s="75"/>
      <c r="AI73" s="74"/>
      <c r="AJ73" s="74"/>
      <c r="AK73" s="73"/>
      <c r="AL73" s="75"/>
      <c r="AM73" s="74"/>
      <c r="AN73" s="74"/>
      <c r="AO73" s="73"/>
      <c r="AP73" s="75"/>
      <c r="AQ73" s="74"/>
      <c r="AR73" s="74"/>
      <c r="AS73" s="73"/>
      <c r="AT73" s="75"/>
      <c r="AU73" s="74"/>
      <c r="AV73" s="74"/>
      <c r="AW73" s="73"/>
      <c r="AX73" s="75"/>
      <c r="AY73" s="74"/>
      <c r="AZ73" s="74"/>
      <c r="BA73" s="73"/>
      <c r="BB73" s="75"/>
      <c r="BC73" s="74"/>
      <c r="BD73" s="74"/>
      <c r="BE73" s="73"/>
      <c r="BF73" s="75"/>
      <c r="BG73" s="74"/>
      <c r="BH73" s="74"/>
      <c r="BI73" s="73"/>
      <c r="BJ73" s="75"/>
      <c r="BK73" s="74"/>
      <c r="BL73" s="74"/>
      <c r="BM73" s="73"/>
    </row>
    <row r="74" spans="2:65" ht="13.8" thickBot="1">
      <c r="C74" s="90" t="s">
        <v>255</v>
      </c>
      <c r="D74" s="209" t="s">
        <v>17</v>
      </c>
      <c r="E74" s="210">
        <f>SUMIFS('HIS_DATA - Time Series'!AU$5:AU$721,'HIS_DATA - Time Series'!$A$5:$A$721,'Scen BF2019'!$B74)*-1/1000</f>
        <v>0</v>
      </c>
      <c r="F74" s="210">
        <f>SUMIFS('HIS_DATA - Time Series'!AV$5:AV$721,'HIS_DATA - Time Series'!$A$5:$A$721,'Scen BF2019'!$B74)*-1/1000</f>
        <v>0</v>
      </c>
      <c r="G74" s="210">
        <f>SUMIFS('HIS_DATA - Time Series'!AW$5:AW$721,'HIS_DATA - Time Series'!$A$5:$A$721,'Scen BF2019'!$B74)*-1/1000</f>
        <v>0</v>
      </c>
      <c r="H74" s="210">
        <f>SUMIFS('HIS_DATA - Time Series'!AX$5:AX$721,'HIS_DATA - Time Series'!$A$5:$A$721,'Scen BF2019'!$B74)*-1/1000</f>
        <v>0</v>
      </c>
      <c r="I74" s="210">
        <f>SUMIFS('HIS_DATA - Time Series'!AY$5:AY$721,'HIS_DATA - Time Series'!$A$5:$A$721,'Scen BF2019'!$B74)*-1/1000</f>
        <v>0</v>
      </c>
      <c r="J74" s="210">
        <f>SUMIFS('HIS_DATA - Time Series'!AZ$5:AZ$721,'HIS_DATA - Time Series'!$A$5:$A$721,'Scen BF2019'!$B74)*-1/1000</f>
        <v>0</v>
      </c>
      <c r="K74" s="210">
        <f>SUMIFS('HIS_DATA - Time Series'!BA$5:BA$721,'HIS_DATA - Time Series'!$A$5:$A$721,'Scen BF2019'!$B74)*-1/1000</f>
        <v>0</v>
      </c>
      <c r="L74" s="210">
        <f>SUMIFS('HIS_DATA - Time Series'!BB$5:BB$721,'HIS_DATA - Time Series'!$A$5:$A$721,'Scen BF2019'!$B74)*-1/1000</f>
        <v>0</v>
      </c>
      <c r="M74" s="210">
        <f>SUMIFS('HIS_DATA - Time Series'!BC$5:BC$721,'HIS_DATA - Time Series'!$A$5:$A$721,'Scen BF2019'!$B74)*-1/1000</f>
        <v>0</v>
      </c>
      <c r="N74" s="70"/>
      <c r="O74" s="69"/>
      <c r="P74" s="69"/>
      <c r="Q74" s="68"/>
      <c r="R74" s="70"/>
      <c r="S74" s="69"/>
      <c r="T74" s="69"/>
      <c r="U74" s="68"/>
      <c r="V74" s="70"/>
      <c r="W74" s="69"/>
      <c r="X74" s="69"/>
      <c r="Y74" s="68"/>
      <c r="Z74" s="70"/>
      <c r="AA74" s="69"/>
      <c r="AB74" s="69"/>
      <c r="AC74" s="68"/>
      <c r="AD74" s="70"/>
      <c r="AE74" s="69"/>
      <c r="AF74" s="69"/>
      <c r="AG74" s="68"/>
      <c r="AH74" s="70"/>
      <c r="AI74" s="69"/>
      <c r="AJ74" s="69"/>
      <c r="AK74" s="68"/>
      <c r="AL74" s="70"/>
      <c r="AM74" s="69"/>
      <c r="AN74" s="69"/>
      <c r="AO74" s="68"/>
      <c r="AP74" s="70"/>
      <c r="AQ74" s="69"/>
      <c r="AR74" s="69"/>
      <c r="AS74" s="68"/>
      <c r="AT74" s="70"/>
      <c r="AU74" s="69"/>
      <c r="AV74" s="69"/>
      <c r="AW74" s="68"/>
      <c r="AX74" s="70"/>
      <c r="AY74" s="69"/>
      <c r="AZ74" s="69"/>
      <c r="BA74" s="68"/>
      <c r="BB74" s="70"/>
      <c r="BC74" s="69"/>
      <c r="BD74" s="69"/>
      <c r="BE74" s="68"/>
      <c r="BF74" s="70"/>
      <c r="BG74" s="69"/>
      <c r="BH74" s="69"/>
      <c r="BI74" s="68"/>
      <c r="BJ74" s="70"/>
      <c r="BK74" s="69"/>
      <c r="BL74" s="69"/>
      <c r="BM74" s="68"/>
    </row>
    <row r="75" spans="2:65">
      <c r="B75" s="60" t="s">
        <v>254</v>
      </c>
      <c r="C75" s="89" t="s">
        <v>252</v>
      </c>
      <c r="D75" s="88" t="s">
        <v>253</v>
      </c>
      <c r="E75" s="210">
        <f>SUMIFS('HIS_DATA - Time Series'!AU$5:AU$721,'HIS_DATA - Time Series'!$A$5:$A$721,'Scen BF2019'!$B75)*-1/1000</f>
        <v>36.576500000000003</v>
      </c>
      <c r="F75" s="210">
        <f>SUMIFS('HIS_DATA - Time Series'!AV$5:AV$721,'HIS_DATA - Time Series'!$A$5:$A$721,'Scen BF2019'!$B75)*-1/1000</f>
        <v>38.177790000000002</v>
      </c>
      <c r="G75" s="210">
        <f>SUMIFS('HIS_DATA - Time Series'!AW$5:AW$721,'HIS_DATA - Time Series'!$A$5:$A$721,'Scen BF2019'!$B75)*-1/1000</f>
        <v>37.329889999999999</v>
      </c>
      <c r="H75" s="210">
        <f>SUMIFS('HIS_DATA - Time Series'!AX$5:AX$721,'HIS_DATA - Time Series'!$A$5:$A$721,'Scen BF2019'!$B75)*-1/1000</f>
        <v>37.284020000000005</v>
      </c>
      <c r="I75" s="210">
        <f>SUMIFS('HIS_DATA - Time Series'!AY$5:AY$721,'HIS_DATA - Time Series'!$A$5:$A$721,'Scen BF2019'!$B75)*-1/1000</f>
        <v>40.046169999999996</v>
      </c>
      <c r="J75" s="210">
        <f>SUMIFS('HIS_DATA - Time Series'!AZ$5:AZ$721,'HIS_DATA - Time Series'!$A$5:$A$721,'Scen BF2019'!$B75)*-1/1000</f>
        <v>38.926960000000001</v>
      </c>
      <c r="K75" s="210">
        <f>SUMIFS('HIS_DATA - Time Series'!BA$5:BA$721,'HIS_DATA - Time Series'!$A$5:$A$721,'Scen BF2019'!$B75)*-1/1000</f>
        <v>41.694510000000001</v>
      </c>
      <c r="L75" s="210">
        <f>SUMIFS('HIS_DATA - Time Series'!BB$5:BB$721,'HIS_DATA - Time Series'!$A$5:$A$721,'Scen BF2019'!$B75)*-1/1000</f>
        <v>43.567730000000005</v>
      </c>
      <c r="M75" s="210">
        <f>SUMIFS('HIS_DATA - Time Series'!BC$5:BC$721,'HIS_DATA - Time Series'!$A$5:$A$721,'Scen BF2019'!$B75)*-1/1000</f>
        <v>44.726279999999996</v>
      </c>
      <c r="N75" s="87"/>
      <c r="O75" s="86"/>
      <c r="P75" s="86"/>
      <c r="Q75" s="85"/>
      <c r="R75" s="87"/>
      <c r="S75" s="86"/>
      <c r="T75" s="86"/>
      <c r="U75" s="85"/>
      <c r="V75" s="87"/>
      <c r="W75" s="86"/>
      <c r="X75" s="86"/>
      <c r="Y75" s="85"/>
      <c r="Z75" s="87"/>
      <c r="AA75" s="86"/>
      <c r="AB75" s="86"/>
      <c r="AC75" s="85"/>
      <c r="AD75" s="87"/>
      <c r="AE75" s="86"/>
      <c r="AF75" s="86"/>
      <c r="AG75" s="85"/>
      <c r="AH75" s="87"/>
      <c r="AI75" s="86"/>
      <c r="AJ75" s="86"/>
      <c r="AK75" s="85"/>
      <c r="AL75" s="87"/>
      <c r="AM75" s="86"/>
      <c r="AN75" s="86"/>
      <c r="AO75" s="85"/>
      <c r="AP75" s="87"/>
      <c r="AQ75" s="86"/>
      <c r="AR75" s="86"/>
      <c r="AS75" s="85"/>
      <c r="AT75" s="87"/>
      <c r="AU75" s="86"/>
      <c r="AV75" s="86"/>
      <c r="AW75" s="85"/>
      <c r="AX75" s="87"/>
      <c r="AY75" s="86"/>
      <c r="AZ75" s="86"/>
      <c r="BA75" s="85"/>
      <c r="BB75" s="87"/>
      <c r="BC75" s="86"/>
      <c r="BD75" s="86"/>
      <c r="BE75" s="85"/>
      <c r="BF75" s="87"/>
      <c r="BG75" s="86"/>
      <c r="BH75" s="86"/>
      <c r="BI75" s="85"/>
      <c r="BJ75" s="87"/>
      <c r="BK75" s="86"/>
      <c r="BL75" s="86"/>
      <c r="BM75" s="85"/>
    </row>
    <row r="76" spans="2:65" ht="13.8" thickBot="1">
      <c r="C76" s="84" t="s">
        <v>252</v>
      </c>
      <c r="D76" s="208" t="s">
        <v>251</v>
      </c>
      <c r="E76" s="210">
        <f>SUMIFS('HIS_DATA - Time Series'!AU$5:AU$721,'HIS_DATA - Time Series'!$A$5:$A$721,'Scen BF2019'!$B76)*-1/1000</f>
        <v>0</v>
      </c>
      <c r="F76" s="210">
        <f>SUMIFS('HIS_DATA - Time Series'!AV$5:AV$721,'HIS_DATA - Time Series'!$A$5:$A$721,'Scen BF2019'!$B76)*-1/1000</f>
        <v>0</v>
      </c>
      <c r="G76" s="210">
        <f>SUMIFS('HIS_DATA - Time Series'!AW$5:AW$721,'HIS_DATA - Time Series'!$A$5:$A$721,'Scen BF2019'!$B76)*-1/1000</f>
        <v>0</v>
      </c>
      <c r="H76" s="210">
        <f>SUMIFS('HIS_DATA - Time Series'!AX$5:AX$721,'HIS_DATA - Time Series'!$A$5:$A$721,'Scen BF2019'!$B76)*-1/1000</f>
        <v>0</v>
      </c>
      <c r="I76" s="210">
        <f>SUMIFS('HIS_DATA - Time Series'!AY$5:AY$721,'HIS_DATA - Time Series'!$A$5:$A$721,'Scen BF2019'!$B76)*-1/1000</f>
        <v>0</v>
      </c>
      <c r="J76" s="210">
        <f>SUMIFS('HIS_DATA - Time Series'!AZ$5:AZ$721,'HIS_DATA - Time Series'!$A$5:$A$721,'Scen BF2019'!$B76)*-1/1000</f>
        <v>0</v>
      </c>
      <c r="K76" s="210">
        <f>SUMIFS('HIS_DATA - Time Series'!BA$5:BA$721,'HIS_DATA - Time Series'!$A$5:$A$721,'Scen BF2019'!$B76)*-1/1000</f>
        <v>0</v>
      </c>
      <c r="L76" s="210">
        <f>SUMIFS('HIS_DATA - Time Series'!BB$5:BB$721,'HIS_DATA - Time Series'!$A$5:$A$721,'Scen BF2019'!$B76)*-1/1000</f>
        <v>0</v>
      </c>
      <c r="M76" s="210">
        <f>SUMIFS('HIS_DATA - Time Series'!BC$5:BC$721,'HIS_DATA - Time Series'!$A$5:$A$721,'Scen BF2019'!$B76)*-1/1000</f>
        <v>0</v>
      </c>
      <c r="N76" s="83"/>
      <c r="O76" s="82"/>
      <c r="P76" s="82"/>
      <c r="Q76" s="81"/>
      <c r="R76" s="83"/>
      <c r="S76" s="82"/>
      <c r="T76" s="82"/>
      <c r="U76" s="81"/>
      <c r="V76" s="83"/>
      <c r="W76" s="82"/>
      <c r="X76" s="82"/>
      <c r="Y76" s="81"/>
      <c r="Z76" s="83"/>
      <c r="AA76" s="82"/>
      <c r="AB76" s="82"/>
      <c r="AC76" s="81"/>
      <c r="AD76" s="83"/>
      <c r="AE76" s="82"/>
      <c r="AF76" s="82"/>
      <c r="AG76" s="81"/>
      <c r="AH76" s="83"/>
      <c r="AI76" s="82"/>
      <c r="AJ76" s="82"/>
      <c r="AK76" s="81"/>
      <c r="AL76" s="83"/>
      <c r="AM76" s="82"/>
      <c r="AN76" s="82"/>
      <c r="AO76" s="81"/>
      <c r="AP76" s="83"/>
      <c r="AQ76" s="82"/>
      <c r="AR76" s="82"/>
      <c r="AS76" s="81"/>
      <c r="AT76" s="83"/>
      <c r="AU76" s="82"/>
      <c r="AV76" s="82"/>
      <c r="AW76" s="81"/>
      <c r="AX76" s="83"/>
      <c r="AY76" s="82"/>
      <c r="AZ76" s="82"/>
      <c r="BA76" s="81"/>
      <c r="BB76" s="83"/>
      <c r="BC76" s="82"/>
      <c r="BD76" s="82"/>
      <c r="BE76" s="81"/>
      <c r="BF76" s="83"/>
      <c r="BG76" s="82"/>
      <c r="BH76" s="82"/>
      <c r="BI76" s="81"/>
      <c r="BJ76" s="83"/>
      <c r="BK76" s="82"/>
      <c r="BL76" s="82"/>
      <c r="BM76" s="81"/>
    </row>
    <row r="77" spans="2:65">
      <c r="B77" s="60" t="s">
        <v>250</v>
      </c>
      <c r="C77" s="77" t="s">
        <v>241</v>
      </c>
      <c r="D77" s="76" t="s">
        <v>249</v>
      </c>
      <c r="E77" s="210">
        <f>SUMIFS('HIS_DATA - Time Series'!AU$5:AU$721,'HIS_DATA - Time Series'!$A$5:$A$721,'Scen BF2019'!$B77)*-1/1000</f>
        <v>0</v>
      </c>
      <c r="F77" s="210">
        <f>SUMIFS('HIS_DATA - Time Series'!AV$5:AV$721,'HIS_DATA - Time Series'!$A$5:$A$721,'Scen BF2019'!$B77)*-1/1000</f>
        <v>0</v>
      </c>
      <c r="G77" s="210">
        <f>SUMIFS('HIS_DATA - Time Series'!AW$5:AW$721,'HIS_DATA - Time Series'!$A$5:$A$721,'Scen BF2019'!$B77)*-1/1000</f>
        <v>0</v>
      </c>
      <c r="H77" s="210">
        <f>SUMIFS('HIS_DATA - Time Series'!AX$5:AX$721,'HIS_DATA - Time Series'!$A$5:$A$721,'Scen BF2019'!$B77)*-1/1000</f>
        <v>0</v>
      </c>
      <c r="I77" s="210">
        <f>SUMIFS('HIS_DATA - Time Series'!AY$5:AY$721,'HIS_DATA - Time Series'!$A$5:$A$721,'Scen BF2019'!$B77)*-1/1000</f>
        <v>0</v>
      </c>
      <c r="J77" s="210">
        <f>SUMIFS('HIS_DATA - Time Series'!AZ$5:AZ$721,'HIS_DATA - Time Series'!$A$5:$A$721,'Scen BF2019'!$B77)*-1/1000</f>
        <v>0</v>
      </c>
      <c r="K77" s="210">
        <f>SUMIFS('HIS_DATA - Time Series'!BA$5:BA$721,'HIS_DATA - Time Series'!$A$5:$A$721,'Scen BF2019'!$B77)*-1/1000</f>
        <v>0</v>
      </c>
      <c r="L77" s="210">
        <f>SUMIFS('HIS_DATA - Time Series'!BB$5:BB$721,'HIS_DATA - Time Series'!$A$5:$A$721,'Scen BF2019'!$B77)*-1/1000</f>
        <v>0</v>
      </c>
      <c r="M77" s="210">
        <f>SUMIFS('HIS_DATA - Time Series'!BC$5:BC$721,'HIS_DATA - Time Series'!$A$5:$A$721,'Scen BF2019'!$B77)*-1/1000</f>
        <v>0</v>
      </c>
      <c r="N77" s="80"/>
      <c r="O77" s="79"/>
      <c r="P77" s="79"/>
      <c r="Q77" s="78"/>
      <c r="R77" s="80"/>
      <c r="S77" s="79"/>
      <c r="T77" s="79"/>
      <c r="U77" s="78"/>
      <c r="V77" s="80"/>
      <c r="W77" s="79"/>
      <c r="X77" s="79"/>
      <c r="Y77" s="78"/>
      <c r="Z77" s="80"/>
      <c r="AA77" s="79"/>
      <c r="AB77" s="79"/>
      <c r="AC77" s="78"/>
      <c r="AD77" s="80"/>
      <c r="AE77" s="79"/>
      <c r="AF77" s="79"/>
      <c r="AG77" s="78"/>
      <c r="AH77" s="80"/>
      <c r="AI77" s="79"/>
      <c r="AJ77" s="79"/>
      <c r="AK77" s="78"/>
      <c r="AL77" s="80"/>
      <c r="AM77" s="79"/>
      <c r="AN77" s="79"/>
      <c r="AO77" s="78"/>
      <c r="AP77" s="80"/>
      <c r="AQ77" s="79"/>
      <c r="AR77" s="79"/>
      <c r="AS77" s="78"/>
      <c r="AT77" s="80"/>
      <c r="AU77" s="79"/>
      <c r="AV77" s="79"/>
      <c r="AW77" s="78"/>
      <c r="AX77" s="80"/>
      <c r="AY77" s="79"/>
      <c r="AZ77" s="79"/>
      <c r="BA77" s="78"/>
      <c r="BB77" s="80"/>
      <c r="BC77" s="79"/>
      <c r="BD77" s="79"/>
      <c r="BE77" s="78"/>
      <c r="BF77" s="80"/>
      <c r="BG77" s="79"/>
      <c r="BH77" s="79"/>
      <c r="BI77" s="78"/>
      <c r="BJ77" s="80"/>
      <c r="BK77" s="79"/>
      <c r="BL77" s="79"/>
      <c r="BM77" s="78"/>
    </row>
    <row r="78" spans="2:65">
      <c r="B78" s="60" t="s">
        <v>248</v>
      </c>
      <c r="C78" s="77" t="s">
        <v>241</v>
      </c>
      <c r="D78" s="76" t="s">
        <v>247</v>
      </c>
      <c r="E78" s="210">
        <f>SUMIFS('HIS_DATA - Time Series'!AU$5:AU$721,'HIS_DATA - Time Series'!$A$5:$A$721,'Scen BF2019'!$B78)*-1/1000</f>
        <v>5.6648500000000004</v>
      </c>
      <c r="F78" s="210">
        <f>SUMIFS('HIS_DATA - Time Series'!AV$5:AV$721,'HIS_DATA - Time Series'!$A$5:$A$721,'Scen BF2019'!$B78)*-1/1000</f>
        <v>5.6536899999999992</v>
      </c>
      <c r="G78" s="210">
        <f>SUMIFS('HIS_DATA - Time Series'!AW$5:AW$721,'HIS_DATA - Time Series'!$A$5:$A$721,'Scen BF2019'!$B78)*-1/1000</f>
        <v>5.5951599999999999</v>
      </c>
      <c r="H78" s="210">
        <f>SUMIFS('HIS_DATA - Time Series'!AX$5:AX$721,'HIS_DATA - Time Series'!$A$5:$A$721,'Scen BF2019'!$B78)*-1/1000</f>
        <v>5.5179300000000007</v>
      </c>
      <c r="I78" s="210">
        <f>SUMIFS('HIS_DATA - Time Series'!AY$5:AY$721,'HIS_DATA - Time Series'!$A$5:$A$721,'Scen BF2019'!$B78)*-1/1000</f>
        <v>4.4782700000000002</v>
      </c>
      <c r="J78" s="210">
        <f>SUMIFS('HIS_DATA - Time Series'!AZ$5:AZ$721,'HIS_DATA - Time Series'!$A$5:$A$721,'Scen BF2019'!$B78)*-1/1000</f>
        <v>5.6005200000000004</v>
      </c>
      <c r="K78" s="210">
        <f>SUMIFS('HIS_DATA - Time Series'!BA$5:BA$721,'HIS_DATA - Time Series'!$A$5:$A$721,'Scen BF2019'!$B78)*-1/1000</f>
        <v>6.3962899999999996</v>
      </c>
      <c r="L78" s="210">
        <f>SUMIFS('HIS_DATA - Time Series'!BB$5:BB$721,'HIS_DATA - Time Series'!$A$5:$A$721,'Scen BF2019'!$B78)*-1/1000</f>
        <v>6.2140500000000003</v>
      </c>
      <c r="M78" s="210">
        <f>SUMIFS('HIS_DATA - Time Series'!BC$5:BC$721,'HIS_DATA - Time Series'!$A$5:$A$721,'Scen BF2019'!$B78)*-1/1000</f>
        <v>6.3863799999999999</v>
      </c>
      <c r="N78" s="75"/>
      <c r="O78" s="74"/>
      <c r="P78" s="74"/>
      <c r="Q78" s="73"/>
      <c r="R78" s="75"/>
      <c r="S78" s="74"/>
      <c r="T78" s="74"/>
      <c r="U78" s="73"/>
      <c r="V78" s="75"/>
      <c r="W78" s="74"/>
      <c r="X78" s="74"/>
      <c r="Y78" s="73"/>
      <c r="Z78" s="75"/>
      <c r="AA78" s="74"/>
      <c r="AB78" s="74"/>
      <c r="AC78" s="73"/>
      <c r="AD78" s="75"/>
      <c r="AE78" s="74"/>
      <c r="AF78" s="74"/>
      <c r="AG78" s="73"/>
      <c r="AH78" s="75"/>
      <c r="AI78" s="74"/>
      <c r="AJ78" s="74"/>
      <c r="AK78" s="73"/>
      <c r="AL78" s="75"/>
      <c r="AM78" s="74"/>
      <c r="AN78" s="74"/>
      <c r="AO78" s="73"/>
      <c r="AP78" s="75"/>
      <c r="AQ78" s="74"/>
      <c r="AR78" s="74"/>
      <c r="AS78" s="73"/>
      <c r="AT78" s="75"/>
      <c r="AU78" s="74"/>
      <c r="AV78" s="74"/>
      <c r="AW78" s="73"/>
      <c r="AX78" s="75"/>
      <c r="AY78" s="74"/>
      <c r="AZ78" s="74"/>
      <c r="BA78" s="73"/>
      <c r="BB78" s="75"/>
      <c r="BC78" s="74"/>
      <c r="BD78" s="74"/>
      <c r="BE78" s="73"/>
      <c r="BF78" s="75"/>
      <c r="BG78" s="74"/>
      <c r="BH78" s="74"/>
      <c r="BI78" s="73"/>
      <c r="BJ78" s="75"/>
      <c r="BK78" s="74"/>
      <c r="BL78" s="74"/>
      <c r="BM78" s="73"/>
    </row>
    <row r="79" spans="2:65">
      <c r="C79" s="77" t="s">
        <v>241</v>
      </c>
      <c r="D79" s="76" t="s">
        <v>246</v>
      </c>
      <c r="E79" s="210">
        <f>SUMIFS('HIS_DATA - Time Series'!AU$5:AU$721,'HIS_DATA - Time Series'!$A$5:$A$721,'Scen BF2019'!$B79)*-1/1000</f>
        <v>0</v>
      </c>
      <c r="F79" s="210">
        <f>SUMIFS('HIS_DATA - Time Series'!AV$5:AV$721,'HIS_DATA - Time Series'!$A$5:$A$721,'Scen BF2019'!$B79)*-1/1000</f>
        <v>0</v>
      </c>
      <c r="G79" s="210">
        <f>SUMIFS('HIS_DATA - Time Series'!AW$5:AW$721,'HIS_DATA - Time Series'!$A$5:$A$721,'Scen BF2019'!$B79)*-1/1000</f>
        <v>0</v>
      </c>
      <c r="H79" s="210">
        <f>SUMIFS('HIS_DATA - Time Series'!AX$5:AX$721,'HIS_DATA - Time Series'!$A$5:$A$721,'Scen BF2019'!$B79)*-1/1000</f>
        <v>0</v>
      </c>
      <c r="I79" s="210">
        <f>SUMIFS('HIS_DATA - Time Series'!AY$5:AY$721,'HIS_DATA - Time Series'!$A$5:$A$721,'Scen BF2019'!$B79)*-1/1000</f>
        <v>0</v>
      </c>
      <c r="J79" s="210">
        <f>SUMIFS('HIS_DATA - Time Series'!AZ$5:AZ$721,'HIS_DATA - Time Series'!$A$5:$A$721,'Scen BF2019'!$B79)*-1/1000</f>
        <v>0</v>
      </c>
      <c r="K79" s="210">
        <f>SUMIFS('HIS_DATA - Time Series'!BA$5:BA$721,'HIS_DATA - Time Series'!$A$5:$A$721,'Scen BF2019'!$B79)*-1/1000</f>
        <v>0</v>
      </c>
      <c r="L79" s="210">
        <f>SUMIFS('HIS_DATA - Time Series'!BB$5:BB$721,'HIS_DATA - Time Series'!$A$5:$A$721,'Scen BF2019'!$B79)*-1/1000</f>
        <v>0</v>
      </c>
      <c r="M79" s="210">
        <f>SUMIFS('HIS_DATA - Time Series'!BC$5:BC$721,'HIS_DATA - Time Series'!$A$5:$A$721,'Scen BF2019'!$B79)*-1/1000</f>
        <v>0</v>
      </c>
      <c r="N79" s="75"/>
      <c r="O79" s="74"/>
      <c r="P79" s="74"/>
      <c r="Q79" s="73"/>
      <c r="R79" s="75"/>
      <c r="S79" s="74"/>
      <c r="T79" s="74"/>
      <c r="U79" s="73"/>
      <c r="V79" s="75"/>
      <c r="W79" s="74"/>
      <c r="X79" s="74"/>
      <c r="Y79" s="73"/>
      <c r="Z79" s="75"/>
      <c r="AA79" s="74"/>
      <c r="AB79" s="74"/>
      <c r="AC79" s="73"/>
      <c r="AD79" s="75"/>
      <c r="AE79" s="74"/>
      <c r="AF79" s="74"/>
      <c r="AG79" s="73"/>
      <c r="AH79" s="75"/>
      <c r="AI79" s="74"/>
      <c r="AJ79" s="74"/>
      <c r="AK79" s="73"/>
      <c r="AL79" s="75"/>
      <c r="AM79" s="74"/>
      <c r="AN79" s="74"/>
      <c r="AO79" s="73"/>
      <c r="AP79" s="75"/>
      <c r="AQ79" s="74"/>
      <c r="AR79" s="74"/>
      <c r="AS79" s="73"/>
      <c r="AT79" s="75"/>
      <c r="AU79" s="74"/>
      <c r="AV79" s="74"/>
      <c r="AW79" s="73"/>
      <c r="AX79" s="75"/>
      <c r="AY79" s="74"/>
      <c r="AZ79" s="74"/>
      <c r="BA79" s="73"/>
      <c r="BB79" s="75"/>
      <c r="BC79" s="74"/>
      <c r="BD79" s="74"/>
      <c r="BE79" s="73"/>
      <c r="BF79" s="75"/>
      <c r="BG79" s="74"/>
      <c r="BH79" s="74"/>
      <c r="BI79" s="73"/>
      <c r="BJ79" s="75"/>
      <c r="BK79" s="74"/>
      <c r="BL79" s="74"/>
      <c r="BM79" s="73"/>
    </row>
    <row r="80" spans="2:65">
      <c r="C80" s="77" t="s">
        <v>241</v>
      </c>
      <c r="D80" s="76" t="s">
        <v>198</v>
      </c>
      <c r="E80" s="210">
        <f>SUMIFS('HIS_DATA - Time Series'!AU$5:AU$721,'HIS_DATA - Time Series'!$A$5:$A$721,'Scen BF2019'!$B80)*-1/1000</f>
        <v>0</v>
      </c>
      <c r="F80" s="210">
        <f>SUMIFS('HIS_DATA - Time Series'!AV$5:AV$721,'HIS_DATA - Time Series'!$A$5:$A$721,'Scen BF2019'!$B80)*-1/1000</f>
        <v>0</v>
      </c>
      <c r="G80" s="210">
        <f>SUMIFS('HIS_DATA - Time Series'!AW$5:AW$721,'HIS_DATA - Time Series'!$A$5:$A$721,'Scen BF2019'!$B80)*-1/1000</f>
        <v>0</v>
      </c>
      <c r="H80" s="210">
        <f>SUMIFS('HIS_DATA - Time Series'!AX$5:AX$721,'HIS_DATA - Time Series'!$A$5:$A$721,'Scen BF2019'!$B80)*-1/1000</f>
        <v>0</v>
      </c>
      <c r="I80" s="210">
        <f>SUMIFS('HIS_DATA - Time Series'!AY$5:AY$721,'HIS_DATA - Time Series'!$A$5:$A$721,'Scen BF2019'!$B80)*-1/1000</f>
        <v>0</v>
      </c>
      <c r="J80" s="210">
        <f>SUMIFS('HIS_DATA - Time Series'!AZ$5:AZ$721,'HIS_DATA - Time Series'!$A$5:$A$721,'Scen BF2019'!$B80)*-1/1000</f>
        <v>0</v>
      </c>
      <c r="K80" s="210">
        <f>SUMIFS('HIS_DATA - Time Series'!BA$5:BA$721,'HIS_DATA - Time Series'!$A$5:$A$721,'Scen BF2019'!$B80)*-1/1000</f>
        <v>0</v>
      </c>
      <c r="L80" s="210">
        <f>SUMIFS('HIS_DATA - Time Series'!BB$5:BB$721,'HIS_DATA - Time Series'!$A$5:$A$721,'Scen BF2019'!$B80)*-1/1000</f>
        <v>0</v>
      </c>
      <c r="M80" s="210">
        <f>SUMIFS('HIS_DATA - Time Series'!BC$5:BC$721,'HIS_DATA - Time Series'!$A$5:$A$721,'Scen BF2019'!$B80)*-1/1000</f>
        <v>0</v>
      </c>
      <c r="N80" s="75"/>
      <c r="O80" s="74"/>
      <c r="P80" s="74"/>
      <c r="Q80" s="73"/>
      <c r="R80" s="75"/>
      <c r="S80" s="74"/>
      <c r="T80" s="74"/>
      <c r="U80" s="73"/>
      <c r="V80" s="75"/>
      <c r="W80" s="74"/>
      <c r="X80" s="74"/>
      <c r="Y80" s="73"/>
      <c r="Z80" s="75"/>
      <c r="AA80" s="74"/>
      <c r="AB80" s="74"/>
      <c r="AC80" s="73"/>
      <c r="AD80" s="75"/>
      <c r="AE80" s="74"/>
      <c r="AF80" s="74"/>
      <c r="AG80" s="73"/>
      <c r="AH80" s="75"/>
      <c r="AI80" s="74"/>
      <c r="AJ80" s="74"/>
      <c r="AK80" s="73"/>
      <c r="AL80" s="75"/>
      <c r="AM80" s="74"/>
      <c r="AN80" s="74"/>
      <c r="AO80" s="73"/>
      <c r="AP80" s="75"/>
      <c r="AQ80" s="74"/>
      <c r="AR80" s="74"/>
      <c r="AS80" s="73"/>
      <c r="AT80" s="75"/>
      <c r="AU80" s="74"/>
      <c r="AV80" s="74"/>
      <c r="AW80" s="73"/>
      <c r="AX80" s="75"/>
      <c r="AY80" s="74"/>
      <c r="AZ80" s="74"/>
      <c r="BA80" s="73"/>
      <c r="BB80" s="75"/>
      <c r="BC80" s="74"/>
      <c r="BD80" s="74"/>
      <c r="BE80" s="73"/>
      <c r="BF80" s="75"/>
      <c r="BG80" s="74"/>
      <c r="BH80" s="74"/>
      <c r="BI80" s="73"/>
      <c r="BJ80" s="75"/>
      <c r="BK80" s="74"/>
      <c r="BL80" s="74"/>
      <c r="BM80" s="73"/>
    </row>
    <row r="81" spans="3:65">
      <c r="C81" s="77" t="s">
        <v>241</v>
      </c>
      <c r="D81" s="76" t="s">
        <v>245</v>
      </c>
      <c r="E81" s="210">
        <f>SUMIFS('HIS_DATA - Time Series'!AU$5:AU$721,'HIS_DATA - Time Series'!$A$5:$A$721,'Scen BF2019'!$B81)*-1/1000</f>
        <v>0</v>
      </c>
      <c r="F81" s="210">
        <f>SUMIFS('HIS_DATA - Time Series'!AV$5:AV$721,'HIS_DATA - Time Series'!$A$5:$A$721,'Scen BF2019'!$B81)*-1/1000</f>
        <v>0</v>
      </c>
      <c r="G81" s="210">
        <f>SUMIFS('HIS_DATA - Time Series'!AW$5:AW$721,'HIS_DATA - Time Series'!$A$5:$A$721,'Scen BF2019'!$B81)*-1/1000</f>
        <v>0</v>
      </c>
      <c r="H81" s="210">
        <f>SUMIFS('HIS_DATA - Time Series'!AX$5:AX$721,'HIS_DATA - Time Series'!$A$5:$A$721,'Scen BF2019'!$B81)*-1/1000</f>
        <v>0</v>
      </c>
      <c r="I81" s="210">
        <f>SUMIFS('HIS_DATA - Time Series'!AY$5:AY$721,'HIS_DATA - Time Series'!$A$5:$A$721,'Scen BF2019'!$B81)*-1/1000</f>
        <v>0</v>
      </c>
      <c r="J81" s="210">
        <f>SUMIFS('HIS_DATA - Time Series'!AZ$5:AZ$721,'HIS_DATA - Time Series'!$A$5:$A$721,'Scen BF2019'!$B81)*-1/1000</f>
        <v>0</v>
      </c>
      <c r="K81" s="210">
        <f>SUMIFS('HIS_DATA - Time Series'!BA$5:BA$721,'HIS_DATA - Time Series'!$A$5:$A$721,'Scen BF2019'!$B81)*-1/1000</f>
        <v>0</v>
      </c>
      <c r="L81" s="210">
        <f>SUMIFS('HIS_DATA - Time Series'!BB$5:BB$721,'HIS_DATA - Time Series'!$A$5:$A$721,'Scen BF2019'!$B81)*-1/1000</f>
        <v>0</v>
      </c>
      <c r="M81" s="210">
        <f>SUMIFS('HIS_DATA - Time Series'!BC$5:BC$721,'HIS_DATA - Time Series'!$A$5:$A$721,'Scen BF2019'!$B81)*-1/1000</f>
        <v>0</v>
      </c>
      <c r="N81" s="75"/>
      <c r="O81" s="74"/>
      <c r="P81" s="74"/>
      <c r="Q81" s="73"/>
      <c r="R81" s="75"/>
      <c r="S81" s="74"/>
      <c r="T81" s="74"/>
      <c r="U81" s="73"/>
      <c r="V81" s="75"/>
      <c r="W81" s="74"/>
      <c r="X81" s="74"/>
      <c r="Y81" s="73"/>
      <c r="Z81" s="75"/>
      <c r="AA81" s="74"/>
      <c r="AB81" s="74"/>
      <c r="AC81" s="73"/>
      <c r="AD81" s="75"/>
      <c r="AE81" s="74"/>
      <c r="AF81" s="74"/>
      <c r="AG81" s="73"/>
      <c r="AH81" s="75"/>
      <c r="AI81" s="74"/>
      <c r="AJ81" s="74"/>
      <c r="AK81" s="73"/>
      <c r="AL81" s="75"/>
      <c r="AM81" s="74"/>
      <c r="AN81" s="74"/>
      <c r="AO81" s="73"/>
      <c r="AP81" s="75"/>
      <c r="AQ81" s="74"/>
      <c r="AR81" s="74"/>
      <c r="AS81" s="73"/>
      <c r="AT81" s="75"/>
      <c r="AU81" s="74"/>
      <c r="AV81" s="74"/>
      <c r="AW81" s="73"/>
      <c r="AX81" s="75"/>
      <c r="AY81" s="74"/>
      <c r="AZ81" s="74"/>
      <c r="BA81" s="73"/>
      <c r="BB81" s="75"/>
      <c r="BC81" s="74"/>
      <c r="BD81" s="74"/>
      <c r="BE81" s="73"/>
      <c r="BF81" s="75"/>
      <c r="BG81" s="74"/>
      <c r="BH81" s="74"/>
      <c r="BI81" s="73"/>
      <c r="BJ81" s="75"/>
      <c r="BK81" s="74"/>
      <c r="BL81" s="74"/>
      <c r="BM81" s="73"/>
    </row>
    <row r="82" spans="3:65">
      <c r="C82" s="77" t="s">
        <v>241</v>
      </c>
      <c r="D82" s="76" t="s">
        <v>244</v>
      </c>
      <c r="E82" s="210">
        <f>SUMIFS('HIS_DATA - Time Series'!AU$5:AU$721,'HIS_DATA - Time Series'!$A$5:$A$721,'Scen BF2019'!$B82)*-1/1000</f>
        <v>0</v>
      </c>
      <c r="F82" s="210">
        <f>SUMIFS('HIS_DATA - Time Series'!AV$5:AV$721,'HIS_DATA - Time Series'!$A$5:$A$721,'Scen BF2019'!$B82)*-1/1000</f>
        <v>0</v>
      </c>
      <c r="G82" s="210">
        <f>SUMIFS('HIS_DATA - Time Series'!AW$5:AW$721,'HIS_DATA - Time Series'!$A$5:$A$721,'Scen BF2019'!$B82)*-1/1000</f>
        <v>0</v>
      </c>
      <c r="H82" s="210">
        <f>SUMIFS('HIS_DATA - Time Series'!AX$5:AX$721,'HIS_DATA - Time Series'!$A$5:$A$721,'Scen BF2019'!$B82)*-1/1000</f>
        <v>0</v>
      </c>
      <c r="I82" s="210">
        <f>SUMIFS('HIS_DATA - Time Series'!AY$5:AY$721,'HIS_DATA - Time Series'!$A$5:$A$721,'Scen BF2019'!$B82)*-1/1000</f>
        <v>0</v>
      </c>
      <c r="J82" s="210">
        <f>SUMIFS('HIS_DATA - Time Series'!AZ$5:AZ$721,'HIS_DATA - Time Series'!$A$5:$A$721,'Scen BF2019'!$B82)*-1/1000</f>
        <v>0</v>
      </c>
      <c r="K82" s="210">
        <f>SUMIFS('HIS_DATA - Time Series'!BA$5:BA$721,'HIS_DATA - Time Series'!$A$5:$A$721,'Scen BF2019'!$B82)*-1/1000</f>
        <v>0</v>
      </c>
      <c r="L82" s="210">
        <f>SUMIFS('HIS_DATA - Time Series'!BB$5:BB$721,'HIS_DATA - Time Series'!$A$5:$A$721,'Scen BF2019'!$B82)*-1/1000</f>
        <v>0</v>
      </c>
      <c r="M82" s="210">
        <f>SUMIFS('HIS_DATA - Time Series'!BC$5:BC$721,'HIS_DATA - Time Series'!$A$5:$A$721,'Scen BF2019'!$B82)*-1/1000</f>
        <v>0</v>
      </c>
      <c r="N82" s="75"/>
      <c r="O82" s="74"/>
      <c r="P82" s="74"/>
      <c r="Q82" s="73"/>
      <c r="R82" s="75"/>
      <c r="S82" s="74"/>
      <c r="T82" s="74"/>
      <c r="U82" s="73"/>
      <c r="V82" s="75"/>
      <c r="W82" s="74"/>
      <c r="X82" s="74"/>
      <c r="Y82" s="73"/>
      <c r="Z82" s="75"/>
      <c r="AA82" s="74"/>
      <c r="AB82" s="74"/>
      <c r="AC82" s="73"/>
      <c r="AD82" s="75"/>
      <c r="AE82" s="74"/>
      <c r="AF82" s="74"/>
      <c r="AG82" s="73"/>
      <c r="AH82" s="75"/>
      <c r="AI82" s="74"/>
      <c r="AJ82" s="74"/>
      <c r="AK82" s="73"/>
      <c r="AL82" s="75"/>
      <c r="AM82" s="74"/>
      <c r="AN82" s="74"/>
      <c r="AO82" s="73"/>
      <c r="AP82" s="75"/>
      <c r="AQ82" s="74"/>
      <c r="AR82" s="74"/>
      <c r="AS82" s="73"/>
      <c r="AT82" s="75"/>
      <c r="AU82" s="74"/>
      <c r="AV82" s="74"/>
      <c r="AW82" s="73"/>
      <c r="AX82" s="75"/>
      <c r="AY82" s="74"/>
      <c r="AZ82" s="74"/>
      <c r="BA82" s="73"/>
      <c r="BB82" s="75"/>
      <c r="BC82" s="74"/>
      <c r="BD82" s="74"/>
      <c r="BE82" s="73"/>
      <c r="BF82" s="75"/>
      <c r="BG82" s="74"/>
      <c r="BH82" s="74"/>
      <c r="BI82" s="73"/>
      <c r="BJ82" s="75"/>
      <c r="BK82" s="74"/>
      <c r="BL82" s="74"/>
      <c r="BM82" s="73"/>
    </row>
    <row r="83" spans="3:65">
      <c r="C83" s="77" t="s">
        <v>241</v>
      </c>
      <c r="D83" s="76" t="s">
        <v>243</v>
      </c>
      <c r="E83" s="210">
        <f>SUMIFS('HIS_DATA - Time Series'!AU$5:AU$721,'HIS_DATA - Time Series'!$A$5:$A$721,'Scen BF2019'!$B83)*-1/1000</f>
        <v>0</v>
      </c>
      <c r="F83" s="210">
        <f>SUMIFS('HIS_DATA - Time Series'!AV$5:AV$721,'HIS_DATA - Time Series'!$A$5:$A$721,'Scen BF2019'!$B83)*-1/1000</f>
        <v>0</v>
      </c>
      <c r="G83" s="210">
        <f>SUMIFS('HIS_DATA - Time Series'!AW$5:AW$721,'HIS_DATA - Time Series'!$A$5:$A$721,'Scen BF2019'!$B83)*-1/1000</f>
        <v>0</v>
      </c>
      <c r="H83" s="210">
        <f>SUMIFS('HIS_DATA - Time Series'!AX$5:AX$721,'HIS_DATA - Time Series'!$A$5:$A$721,'Scen BF2019'!$B83)*-1/1000</f>
        <v>0</v>
      </c>
      <c r="I83" s="210">
        <f>SUMIFS('HIS_DATA - Time Series'!AY$5:AY$721,'HIS_DATA - Time Series'!$A$5:$A$721,'Scen BF2019'!$B83)*-1/1000</f>
        <v>0</v>
      </c>
      <c r="J83" s="210">
        <f>SUMIFS('HIS_DATA - Time Series'!AZ$5:AZ$721,'HIS_DATA - Time Series'!$A$5:$A$721,'Scen BF2019'!$B83)*-1/1000</f>
        <v>0</v>
      </c>
      <c r="K83" s="210">
        <f>SUMIFS('HIS_DATA - Time Series'!BA$5:BA$721,'HIS_DATA - Time Series'!$A$5:$A$721,'Scen BF2019'!$B83)*-1/1000</f>
        <v>0</v>
      </c>
      <c r="L83" s="210">
        <f>SUMIFS('HIS_DATA - Time Series'!BB$5:BB$721,'HIS_DATA - Time Series'!$A$5:$A$721,'Scen BF2019'!$B83)*-1/1000</f>
        <v>0</v>
      </c>
      <c r="M83" s="210">
        <f>SUMIFS('HIS_DATA - Time Series'!BC$5:BC$721,'HIS_DATA - Time Series'!$A$5:$A$721,'Scen BF2019'!$B83)*-1/1000</f>
        <v>0</v>
      </c>
      <c r="N83" s="75"/>
      <c r="O83" s="74"/>
      <c r="P83" s="74"/>
      <c r="Q83" s="73"/>
      <c r="R83" s="75"/>
      <c r="S83" s="74"/>
      <c r="T83" s="74"/>
      <c r="U83" s="73"/>
      <c r="V83" s="75"/>
      <c r="W83" s="74"/>
      <c r="X83" s="74"/>
      <c r="Y83" s="73"/>
      <c r="Z83" s="75"/>
      <c r="AA83" s="74"/>
      <c r="AB83" s="74"/>
      <c r="AC83" s="73"/>
      <c r="AD83" s="75"/>
      <c r="AE83" s="74"/>
      <c r="AF83" s="74"/>
      <c r="AG83" s="73"/>
      <c r="AH83" s="75"/>
      <c r="AI83" s="74"/>
      <c r="AJ83" s="74"/>
      <c r="AK83" s="73"/>
      <c r="AL83" s="75"/>
      <c r="AM83" s="74"/>
      <c r="AN83" s="74"/>
      <c r="AO83" s="73"/>
      <c r="AP83" s="75"/>
      <c r="AQ83" s="74"/>
      <c r="AR83" s="74"/>
      <c r="AS83" s="73"/>
      <c r="AT83" s="75"/>
      <c r="AU83" s="74"/>
      <c r="AV83" s="74"/>
      <c r="AW83" s="73"/>
      <c r="AX83" s="75"/>
      <c r="AY83" s="74"/>
      <c r="AZ83" s="74"/>
      <c r="BA83" s="73"/>
      <c r="BB83" s="75"/>
      <c r="BC83" s="74"/>
      <c r="BD83" s="74"/>
      <c r="BE83" s="73"/>
      <c r="BF83" s="75"/>
      <c r="BG83" s="74"/>
      <c r="BH83" s="74"/>
      <c r="BI83" s="73"/>
      <c r="BJ83" s="75"/>
      <c r="BK83" s="74"/>
      <c r="BL83" s="74"/>
      <c r="BM83" s="73"/>
    </row>
    <row r="84" spans="3:65">
      <c r="C84" s="77" t="s">
        <v>241</v>
      </c>
      <c r="D84" s="76" t="s">
        <v>242</v>
      </c>
      <c r="E84" s="210">
        <f>SUMIFS('HIS_DATA - Time Series'!AU$5:AU$721,'HIS_DATA - Time Series'!$A$5:$A$721,'Scen BF2019'!$B84)*-1/1000</f>
        <v>0</v>
      </c>
      <c r="F84" s="210">
        <f>SUMIFS('HIS_DATA - Time Series'!AV$5:AV$721,'HIS_DATA - Time Series'!$A$5:$A$721,'Scen BF2019'!$B84)*-1/1000</f>
        <v>0</v>
      </c>
      <c r="G84" s="210">
        <f>SUMIFS('HIS_DATA - Time Series'!AW$5:AW$721,'HIS_DATA - Time Series'!$A$5:$A$721,'Scen BF2019'!$B84)*-1/1000</f>
        <v>0</v>
      </c>
      <c r="H84" s="210">
        <f>SUMIFS('HIS_DATA - Time Series'!AX$5:AX$721,'HIS_DATA - Time Series'!$A$5:$A$721,'Scen BF2019'!$B84)*-1/1000</f>
        <v>0</v>
      </c>
      <c r="I84" s="210">
        <f>SUMIFS('HIS_DATA - Time Series'!AY$5:AY$721,'HIS_DATA - Time Series'!$A$5:$A$721,'Scen BF2019'!$B84)*-1/1000</f>
        <v>0</v>
      </c>
      <c r="J84" s="210">
        <f>SUMIFS('HIS_DATA - Time Series'!AZ$5:AZ$721,'HIS_DATA - Time Series'!$A$5:$A$721,'Scen BF2019'!$B84)*-1/1000</f>
        <v>0</v>
      </c>
      <c r="K84" s="210">
        <f>SUMIFS('HIS_DATA - Time Series'!BA$5:BA$721,'HIS_DATA - Time Series'!$A$5:$A$721,'Scen BF2019'!$B84)*-1/1000</f>
        <v>0</v>
      </c>
      <c r="L84" s="210">
        <f>SUMIFS('HIS_DATA - Time Series'!BB$5:BB$721,'HIS_DATA - Time Series'!$A$5:$A$721,'Scen BF2019'!$B84)*-1/1000</f>
        <v>0</v>
      </c>
      <c r="M84" s="210">
        <f>SUMIFS('HIS_DATA - Time Series'!BC$5:BC$721,'HIS_DATA - Time Series'!$A$5:$A$721,'Scen BF2019'!$B84)*-1/1000</f>
        <v>0</v>
      </c>
      <c r="N84" s="75"/>
      <c r="O84" s="74"/>
      <c r="P84" s="74"/>
      <c r="Q84" s="73"/>
      <c r="R84" s="75"/>
      <c r="S84" s="74"/>
      <c r="T84" s="74"/>
      <c r="U84" s="73"/>
      <c r="V84" s="75"/>
      <c r="W84" s="74"/>
      <c r="X84" s="74"/>
      <c r="Y84" s="73"/>
      <c r="Z84" s="75"/>
      <c r="AA84" s="74"/>
      <c r="AB84" s="74"/>
      <c r="AC84" s="73"/>
      <c r="AD84" s="75"/>
      <c r="AE84" s="74"/>
      <c r="AF84" s="74"/>
      <c r="AG84" s="73"/>
      <c r="AH84" s="75"/>
      <c r="AI84" s="74"/>
      <c r="AJ84" s="74"/>
      <c r="AK84" s="73"/>
      <c r="AL84" s="75"/>
      <c r="AM84" s="74"/>
      <c r="AN84" s="74"/>
      <c r="AO84" s="73"/>
      <c r="AP84" s="75"/>
      <c r="AQ84" s="74"/>
      <c r="AR84" s="74"/>
      <c r="AS84" s="73"/>
      <c r="AT84" s="75"/>
      <c r="AU84" s="74"/>
      <c r="AV84" s="74"/>
      <c r="AW84" s="73"/>
      <c r="AX84" s="75"/>
      <c r="AY84" s="74"/>
      <c r="AZ84" s="74"/>
      <c r="BA84" s="73"/>
      <c r="BB84" s="75"/>
      <c r="BC84" s="74"/>
      <c r="BD84" s="74"/>
      <c r="BE84" s="73"/>
      <c r="BF84" s="75"/>
      <c r="BG84" s="74"/>
      <c r="BH84" s="74"/>
      <c r="BI84" s="73"/>
      <c r="BJ84" s="75"/>
      <c r="BK84" s="74"/>
      <c r="BL84" s="74"/>
      <c r="BM84" s="73"/>
    </row>
    <row r="85" spans="3:65" ht="13.8" thickBot="1">
      <c r="C85" s="72" t="s">
        <v>241</v>
      </c>
      <c r="D85" s="71" t="s">
        <v>240</v>
      </c>
      <c r="E85" s="210">
        <f>SUMIFS('HIS_DATA - Time Series'!AU$5:AU$721,'HIS_DATA - Time Series'!$A$5:$A$721,'Scen BF2019'!$B85)*-1/1000</f>
        <v>0</v>
      </c>
      <c r="F85" s="210">
        <f>SUMIFS('HIS_DATA - Time Series'!AV$5:AV$721,'HIS_DATA - Time Series'!$A$5:$A$721,'Scen BF2019'!$B85)*-1/1000</f>
        <v>0</v>
      </c>
      <c r="G85" s="210">
        <f>SUMIFS('HIS_DATA - Time Series'!AW$5:AW$721,'HIS_DATA - Time Series'!$A$5:$A$721,'Scen BF2019'!$B85)*-1/1000</f>
        <v>0</v>
      </c>
      <c r="H85" s="210">
        <f>SUMIFS('HIS_DATA - Time Series'!AX$5:AX$721,'HIS_DATA - Time Series'!$A$5:$A$721,'Scen BF2019'!$B85)*-1/1000</f>
        <v>0</v>
      </c>
      <c r="I85" s="210">
        <f>SUMIFS('HIS_DATA - Time Series'!AY$5:AY$721,'HIS_DATA - Time Series'!$A$5:$A$721,'Scen BF2019'!$B85)*-1/1000</f>
        <v>0</v>
      </c>
      <c r="J85" s="210">
        <f>SUMIFS('HIS_DATA - Time Series'!AZ$5:AZ$721,'HIS_DATA - Time Series'!$A$5:$A$721,'Scen BF2019'!$B85)*-1/1000</f>
        <v>0</v>
      </c>
      <c r="K85" s="210">
        <f>SUMIFS('HIS_DATA - Time Series'!BA$5:BA$721,'HIS_DATA - Time Series'!$A$5:$A$721,'Scen BF2019'!$B85)*-1/1000</f>
        <v>0</v>
      </c>
      <c r="L85" s="210">
        <f>SUMIFS('HIS_DATA - Time Series'!BB$5:BB$721,'HIS_DATA - Time Series'!$A$5:$A$721,'Scen BF2019'!$B85)*-1/1000</f>
        <v>0</v>
      </c>
      <c r="M85" s="210">
        <f>SUMIFS('HIS_DATA - Time Series'!BC$5:BC$721,'HIS_DATA - Time Series'!$A$5:$A$721,'Scen BF2019'!$B85)*-1/1000</f>
        <v>0</v>
      </c>
      <c r="N85" s="70"/>
      <c r="O85" s="69"/>
      <c r="P85" s="69"/>
      <c r="Q85" s="68"/>
      <c r="R85" s="70"/>
      <c r="S85" s="69"/>
      <c r="T85" s="69"/>
      <c r="U85" s="68"/>
      <c r="V85" s="70"/>
      <c r="W85" s="69"/>
      <c r="X85" s="69"/>
      <c r="Y85" s="68"/>
      <c r="Z85" s="70"/>
      <c r="AA85" s="69"/>
      <c r="AB85" s="69"/>
      <c r="AC85" s="68"/>
      <c r="AD85" s="70"/>
      <c r="AE85" s="69"/>
      <c r="AF85" s="69"/>
      <c r="AG85" s="68"/>
      <c r="AH85" s="70"/>
      <c r="AI85" s="69"/>
      <c r="AJ85" s="69"/>
      <c r="AK85" s="68"/>
      <c r="AL85" s="70"/>
      <c r="AM85" s="69"/>
      <c r="AN85" s="69"/>
      <c r="AO85" s="68"/>
      <c r="AP85" s="70"/>
      <c r="AQ85" s="69"/>
      <c r="AR85" s="69"/>
      <c r="AS85" s="68"/>
      <c r="AT85" s="70"/>
      <c r="AU85" s="69"/>
      <c r="AV85" s="69"/>
      <c r="AW85" s="68"/>
      <c r="AX85" s="70"/>
      <c r="AY85" s="69"/>
      <c r="AZ85" s="69"/>
      <c r="BA85" s="68"/>
      <c r="BB85" s="70"/>
      <c r="BC85" s="69"/>
      <c r="BD85" s="69"/>
      <c r="BE85" s="68"/>
      <c r="BF85" s="70"/>
      <c r="BG85" s="69"/>
      <c r="BH85" s="69"/>
      <c r="BI85" s="68"/>
      <c r="BJ85" s="70"/>
      <c r="BK85" s="69"/>
      <c r="BL85" s="69"/>
      <c r="BM85" s="68"/>
    </row>
    <row r="86" spans="3:65" ht="14.4">
      <c r="Q86" s="67"/>
    </row>
    <row r="87" spans="3:65" ht="14.4">
      <c r="Q87" s="67"/>
    </row>
    <row r="88" spans="3:65" ht="14.4">
      <c r="Q88" s="67"/>
    </row>
    <row r="89" spans="3:65" ht="14.4">
      <c r="Q89" s="67"/>
    </row>
    <row r="90" spans="3:65" ht="14.4">
      <c r="Q90" s="67"/>
    </row>
    <row r="91" spans="3:65" ht="14.4">
      <c r="Q91" s="67"/>
    </row>
    <row r="92" spans="3:65" ht="14.4">
      <c r="Q92" s="67"/>
    </row>
    <row r="93" spans="3:65" ht="14.4">
      <c r="Q93" s="67"/>
    </row>
    <row r="94" spans="3:65" ht="14.4">
      <c r="Q94" s="67"/>
    </row>
    <row r="95" spans="3:65" ht="14.4">
      <c r="Q95" s="67"/>
    </row>
    <row r="96" spans="3:65" ht="14.4">
      <c r="Q96" s="67"/>
    </row>
    <row r="97" spans="17:17" ht="14.4">
      <c r="Q97" s="67"/>
    </row>
    <row r="98" spans="17:17" ht="14.4">
      <c r="Q98" s="67"/>
    </row>
    <row r="99" spans="17:17" ht="14.4">
      <c r="Q99" s="67"/>
    </row>
    <row r="100" spans="17:17" ht="14.4">
      <c r="Q100" s="67"/>
    </row>
    <row r="101" spans="17:17" ht="14.4">
      <c r="Q101" s="67"/>
    </row>
    <row r="102" spans="17:17" ht="14.4">
      <c r="Q102" s="67"/>
    </row>
    <row r="103" spans="17:17" ht="14.4">
      <c r="Q103" s="67"/>
    </row>
    <row r="104" spans="17:17" ht="14.4">
      <c r="Q104" s="67"/>
    </row>
    <row r="105" spans="17:17" ht="14.4">
      <c r="Q105" s="67"/>
    </row>
    <row r="106" spans="17:17" ht="14.4">
      <c r="Q106" s="67"/>
    </row>
    <row r="107" spans="17:17" ht="14.4">
      <c r="Q107" s="67"/>
    </row>
    <row r="108" spans="17:17" ht="14.4">
      <c r="Q108" s="67"/>
    </row>
    <row r="109" spans="17:17" ht="14.4">
      <c r="Q109" s="67"/>
    </row>
    <row r="110" spans="17:17" ht="14.4">
      <c r="Q110" s="67"/>
    </row>
    <row r="111" spans="17:17" ht="14.4">
      <c r="Q111" s="67"/>
    </row>
    <row r="112" spans="17:17" ht="14.4">
      <c r="Q112" s="67"/>
    </row>
    <row r="113" spans="17:17" ht="14.4">
      <c r="Q113" s="67"/>
    </row>
    <row r="114" spans="17:17" ht="14.4">
      <c r="Q114" s="67"/>
    </row>
    <row r="115" spans="17:17" ht="14.4">
      <c r="Q115" s="67"/>
    </row>
    <row r="116" spans="17:17" ht="14.4">
      <c r="Q116" s="67"/>
    </row>
    <row r="117" spans="17:17" ht="14.4">
      <c r="Q117" s="67"/>
    </row>
    <row r="118" spans="17:17" ht="14.4">
      <c r="Q118" s="67"/>
    </row>
    <row r="119" spans="17:17" ht="14.4">
      <c r="Q119" s="67"/>
    </row>
    <row r="120" spans="17:17" ht="14.4">
      <c r="Q120" s="67"/>
    </row>
    <row r="121" spans="17:17" ht="14.4">
      <c r="Q121" s="67"/>
    </row>
    <row r="122" spans="17:17" ht="14.4">
      <c r="Q122" s="67"/>
    </row>
    <row r="123" spans="17:17" ht="14.4">
      <c r="Q123" s="67"/>
    </row>
    <row r="124" spans="17:17" ht="14.4">
      <c r="Q124" s="67"/>
    </row>
    <row r="125" spans="17:17" ht="14.4">
      <c r="Q125" s="67"/>
    </row>
    <row r="126" spans="17:17" ht="14.4">
      <c r="Q126" s="67"/>
    </row>
    <row r="127" spans="17:17" ht="14.4">
      <c r="Q127" s="67"/>
    </row>
    <row r="128" spans="17:17" ht="14.4">
      <c r="Q128" s="67"/>
    </row>
    <row r="129" spans="17:17" ht="14.4">
      <c r="Q129" s="67"/>
    </row>
    <row r="130" spans="17:17" ht="14.4">
      <c r="Q130" s="67"/>
    </row>
    <row r="131" spans="17:17" ht="14.4">
      <c r="Q131" s="67"/>
    </row>
    <row r="132" spans="17:17" ht="14.4">
      <c r="Q132" s="67"/>
    </row>
    <row r="133" spans="17:17" ht="14.4">
      <c r="Q133" s="67"/>
    </row>
    <row r="134" spans="17:17" ht="14.4">
      <c r="Q134" s="67"/>
    </row>
    <row r="135" spans="17:17" ht="14.4">
      <c r="Q135" s="67"/>
    </row>
    <row r="136" spans="17:17" ht="14.4">
      <c r="Q136" s="67"/>
    </row>
    <row r="137" spans="17:17" ht="14.4">
      <c r="Q137" s="67"/>
    </row>
    <row r="138" spans="17:17" ht="14.4">
      <c r="Q138" s="67"/>
    </row>
    <row r="139" spans="17:17" ht="14.4">
      <c r="Q139" s="67"/>
    </row>
    <row r="140" spans="17:17" ht="14.4">
      <c r="Q140" s="67"/>
    </row>
    <row r="141" spans="17:17" ht="14.4">
      <c r="Q141" s="67"/>
    </row>
    <row r="142" spans="17:17" ht="14.4">
      <c r="Q142" s="67"/>
    </row>
    <row r="143" spans="17:17" ht="14.4">
      <c r="Q143" s="67"/>
    </row>
    <row r="144" spans="17:17" ht="14.4">
      <c r="Q144" s="67"/>
    </row>
    <row r="145" spans="17:17" ht="14.4">
      <c r="Q145" s="67"/>
    </row>
    <row r="146" spans="17:17" ht="14.4">
      <c r="Q146" s="67"/>
    </row>
    <row r="147" spans="17:17" ht="14.4">
      <c r="Q147" s="67"/>
    </row>
    <row r="148" spans="17:17" ht="14.4">
      <c r="Q148" s="67"/>
    </row>
    <row r="149" spans="17:17" ht="14.4">
      <c r="Q149" s="67"/>
    </row>
    <row r="150" spans="17:17" ht="14.4">
      <c r="Q150" s="67"/>
    </row>
    <row r="151" spans="17:17" ht="14.4">
      <c r="Q151" s="67"/>
    </row>
    <row r="152" spans="17:17" ht="14.4">
      <c r="Q152" s="67"/>
    </row>
    <row r="153" spans="17:17" ht="14.4">
      <c r="Q153" s="67"/>
    </row>
    <row r="154" spans="17:17" ht="14.4">
      <c r="Q154" s="67"/>
    </row>
    <row r="155" spans="17:17" ht="14.4">
      <c r="Q155" s="67"/>
    </row>
    <row r="156" spans="17:17" ht="14.4">
      <c r="Q156" s="67"/>
    </row>
    <row r="157" spans="17:17" ht="14.4">
      <c r="Q157" s="67"/>
    </row>
    <row r="158" spans="17:17" ht="14.4">
      <c r="Q158" s="67"/>
    </row>
    <row r="159" spans="17:17" ht="14.4">
      <c r="Q159" s="67"/>
    </row>
    <row r="160" spans="17:17" ht="14.4">
      <c r="Q160" s="67"/>
    </row>
    <row r="161" spans="17:17" ht="14.4">
      <c r="Q161" s="67"/>
    </row>
    <row r="162" spans="17:17" ht="14.4">
      <c r="Q162" s="67"/>
    </row>
    <row r="163" spans="17:17" ht="14.4">
      <c r="Q163" s="67"/>
    </row>
    <row r="164" spans="17:17" ht="14.4">
      <c r="Q164" s="67"/>
    </row>
    <row r="165" spans="17:17" ht="14.4">
      <c r="Q165" s="67"/>
    </row>
    <row r="166" spans="17:17" ht="14.4">
      <c r="Q166" s="67"/>
    </row>
    <row r="167" spans="17:17" ht="14.4">
      <c r="Q167" s="67"/>
    </row>
    <row r="168" spans="17:17" ht="14.4">
      <c r="Q168" s="67"/>
    </row>
    <row r="169" spans="17:17" ht="14.4">
      <c r="Q169" s="67"/>
    </row>
    <row r="170" spans="17:17" ht="14.4">
      <c r="Q170" s="67"/>
    </row>
    <row r="171" spans="17:17" ht="14.4">
      <c r="Q171" s="67"/>
    </row>
    <row r="172" spans="17:17" ht="14.4">
      <c r="Q172" s="67"/>
    </row>
    <row r="173" spans="17:17" ht="14.4">
      <c r="Q173" s="67"/>
    </row>
    <row r="174" spans="17:17" ht="14.4">
      <c r="Q174" s="67"/>
    </row>
    <row r="175" spans="17:17" ht="14.4">
      <c r="Q175" s="67"/>
    </row>
    <row r="176" spans="17:17" ht="14.4">
      <c r="Q176" s="67"/>
    </row>
    <row r="177" spans="17:17" ht="14.4">
      <c r="Q177" s="67"/>
    </row>
    <row r="178" spans="17:17" ht="14.4">
      <c r="Q178" s="67"/>
    </row>
    <row r="179" spans="17:17" ht="14.4">
      <c r="Q179" s="67"/>
    </row>
    <row r="180" spans="17:17" ht="14.4">
      <c r="Q180" s="67"/>
    </row>
    <row r="181" spans="17:17" ht="14.4">
      <c r="Q181" s="67"/>
    </row>
    <row r="182" spans="17:17" ht="14.4">
      <c r="Q182" s="67"/>
    </row>
    <row r="183" spans="17:17" ht="14.4">
      <c r="Q183" s="67"/>
    </row>
    <row r="184" spans="17:17" ht="14.4">
      <c r="Q184" s="67"/>
    </row>
    <row r="185" spans="17:17" ht="14.4">
      <c r="Q185" s="67"/>
    </row>
    <row r="186" spans="17:17" ht="14.4">
      <c r="Q186" s="67"/>
    </row>
    <row r="187" spans="17:17" ht="14.4">
      <c r="Q187" s="67"/>
    </row>
    <row r="188" spans="17:17" ht="14.4">
      <c r="Q188" s="67"/>
    </row>
    <row r="189" spans="17:17" ht="14.4">
      <c r="Q189" s="67"/>
    </row>
    <row r="190" spans="17:17" ht="14.4">
      <c r="Q190" s="67"/>
    </row>
    <row r="191" spans="17:17" ht="14.4">
      <c r="Q191" s="67"/>
    </row>
    <row r="192" spans="17:17" ht="14.4">
      <c r="Q192" s="67"/>
    </row>
    <row r="193" spans="17:17" ht="14.4">
      <c r="Q193" s="67"/>
    </row>
    <row r="194" spans="17:17" ht="14.4">
      <c r="Q194" s="67"/>
    </row>
    <row r="195" spans="17:17" ht="14.4">
      <c r="Q195" s="67"/>
    </row>
    <row r="196" spans="17:17" ht="14.4">
      <c r="Q196" s="67"/>
    </row>
    <row r="197" spans="17:17" ht="14.4">
      <c r="Q197" s="67"/>
    </row>
    <row r="198" spans="17:17" ht="14.4">
      <c r="Q198" s="67"/>
    </row>
    <row r="199" spans="17:17" ht="14.4">
      <c r="Q199" s="67"/>
    </row>
    <row r="200" spans="17:17" ht="14.4">
      <c r="Q200" s="67"/>
    </row>
    <row r="201" spans="17:17" ht="14.4">
      <c r="Q201" s="67"/>
    </row>
    <row r="202" spans="17:17" ht="14.4">
      <c r="Q202" s="67"/>
    </row>
    <row r="203" spans="17:17" ht="14.4">
      <c r="Q203" s="67"/>
    </row>
    <row r="204" spans="17:17" ht="14.4">
      <c r="Q204" s="67"/>
    </row>
    <row r="205" spans="17:17" ht="14.4">
      <c r="Q205" s="67"/>
    </row>
    <row r="206" spans="17:17" ht="14.4">
      <c r="Q206" s="67"/>
    </row>
    <row r="207" spans="17:17" ht="14.4">
      <c r="Q207" s="67"/>
    </row>
    <row r="208" spans="17:17" ht="14.4">
      <c r="Q208" s="67"/>
    </row>
    <row r="209" spans="17:17" ht="14.4">
      <c r="Q209" s="67"/>
    </row>
    <row r="210" spans="17:17" ht="14.4">
      <c r="Q210" s="67"/>
    </row>
    <row r="211" spans="17:17" ht="14.4">
      <c r="Q211" s="67"/>
    </row>
    <row r="212" spans="17:17" ht="14.4">
      <c r="Q212" s="67"/>
    </row>
    <row r="213" spans="17:17" ht="14.4">
      <c r="Q213" s="67"/>
    </row>
    <row r="214" spans="17:17" ht="14.4">
      <c r="Q214" s="67"/>
    </row>
    <row r="215" spans="17:17" ht="14.4">
      <c r="Q215" s="67"/>
    </row>
    <row r="216" spans="17:17" ht="14.4">
      <c r="Q216" s="67"/>
    </row>
    <row r="217" spans="17:17" ht="14.4">
      <c r="Q217" s="67"/>
    </row>
    <row r="218" spans="17:17" ht="14.4">
      <c r="Q218" s="67"/>
    </row>
    <row r="219" spans="17:17" ht="14.4">
      <c r="Q219" s="67"/>
    </row>
    <row r="220" spans="17:17" ht="14.4">
      <c r="Q220" s="67"/>
    </row>
    <row r="221" spans="17:17" ht="14.4">
      <c r="Q221" s="67"/>
    </row>
    <row r="222" spans="17:17" ht="14.4">
      <c r="Q222" s="67"/>
    </row>
    <row r="223" spans="17:17" ht="14.4">
      <c r="Q223" s="67"/>
    </row>
    <row r="224" spans="17:17" ht="14.4">
      <c r="Q224" s="67"/>
    </row>
    <row r="225" spans="17:17" ht="14.4">
      <c r="Q225" s="67"/>
    </row>
    <row r="226" spans="17:17" ht="14.4">
      <c r="Q226" s="67"/>
    </row>
    <row r="227" spans="17:17" ht="14.4">
      <c r="Q227" s="67"/>
    </row>
    <row r="228" spans="17:17" ht="14.4">
      <c r="Q228" s="67"/>
    </row>
    <row r="229" spans="17:17" ht="14.4">
      <c r="Q229" s="67"/>
    </row>
    <row r="230" spans="17:17" ht="14.4">
      <c r="Q230" s="67"/>
    </row>
    <row r="231" spans="17:17" ht="14.4">
      <c r="Q231" s="67"/>
    </row>
    <row r="232" spans="17:17" ht="14.4">
      <c r="Q232" s="67"/>
    </row>
    <row r="233" spans="17:17" ht="14.4">
      <c r="Q233" s="67"/>
    </row>
    <row r="234" spans="17:17" ht="14.4">
      <c r="Q234" s="67"/>
    </row>
    <row r="235" spans="17:17" ht="14.4">
      <c r="Q235" s="67"/>
    </row>
    <row r="236" spans="17:17" ht="14.4">
      <c r="Q236" s="67"/>
    </row>
    <row r="237" spans="17:17" ht="14.4">
      <c r="Q237" s="67"/>
    </row>
    <row r="238" spans="17:17" ht="14.4">
      <c r="Q238" s="67"/>
    </row>
    <row r="239" spans="17:17" ht="14.4">
      <c r="Q239" s="67"/>
    </row>
    <row r="240" spans="17:17" ht="14.4">
      <c r="Q240" s="67"/>
    </row>
    <row r="241" spans="17:17" ht="14.4">
      <c r="Q241" s="67"/>
    </row>
    <row r="242" spans="17:17" ht="14.4">
      <c r="Q242" s="67"/>
    </row>
    <row r="243" spans="17:17" ht="14.4">
      <c r="Q243" s="67"/>
    </row>
    <row r="244" spans="17:17" ht="14.4">
      <c r="Q244" s="67"/>
    </row>
    <row r="245" spans="17:17" ht="14.4">
      <c r="Q245" s="67"/>
    </row>
    <row r="246" spans="17:17" ht="14.4">
      <c r="Q246" s="67"/>
    </row>
    <row r="247" spans="17:17" ht="14.4">
      <c r="Q247" s="67"/>
    </row>
    <row r="248" spans="17:17" ht="14.4">
      <c r="Q248" s="67"/>
    </row>
    <row r="249" spans="17:17" ht="14.4">
      <c r="Q249" s="67"/>
    </row>
    <row r="250" spans="17:17" ht="14.4">
      <c r="Q250" s="67"/>
    </row>
    <row r="251" spans="17:17" ht="14.4">
      <c r="Q251" s="67"/>
    </row>
    <row r="252" spans="17:17" ht="14.4">
      <c r="Q252" s="67"/>
    </row>
    <row r="253" spans="17:17" ht="14.4">
      <c r="Q253" s="67"/>
    </row>
    <row r="254" spans="17:17" ht="14.4">
      <c r="Q254" s="67"/>
    </row>
    <row r="255" spans="17:17" ht="14.4">
      <c r="Q255" s="67"/>
    </row>
    <row r="256" spans="17:17" ht="14.4">
      <c r="Q256" s="67"/>
    </row>
    <row r="257" spans="17:17" ht="14.4">
      <c r="Q257" s="67"/>
    </row>
    <row r="258" spans="17:17" ht="14.4">
      <c r="Q258" s="67"/>
    </row>
    <row r="259" spans="17:17" ht="14.4">
      <c r="Q259" s="67"/>
    </row>
    <row r="260" spans="17:17" ht="14.4">
      <c r="Q260" s="67"/>
    </row>
    <row r="261" spans="17:17" ht="14.4">
      <c r="Q261" s="67"/>
    </row>
    <row r="262" spans="17:17" ht="14.4">
      <c r="Q262" s="67"/>
    </row>
    <row r="263" spans="17:17" ht="14.4">
      <c r="Q263" s="67"/>
    </row>
    <row r="264" spans="17:17" ht="14.4">
      <c r="Q264" s="67"/>
    </row>
    <row r="265" spans="17:17" ht="14.4">
      <c r="Q265" s="67"/>
    </row>
    <row r="266" spans="17:17" ht="14.4">
      <c r="Q266" s="67"/>
    </row>
    <row r="267" spans="17:17" ht="14.4">
      <c r="Q267" s="67"/>
    </row>
    <row r="268" spans="17:17" ht="14.4">
      <c r="Q268" s="67"/>
    </row>
    <row r="269" spans="17:17" ht="14.4">
      <c r="Q269" s="67"/>
    </row>
    <row r="270" spans="17:17" ht="14.4">
      <c r="Q270" s="67"/>
    </row>
    <row r="271" spans="17:17" ht="14.4">
      <c r="Q271" s="67"/>
    </row>
    <row r="272" spans="17:17" ht="14.4">
      <c r="Q272" s="67"/>
    </row>
    <row r="273" spans="17:17" ht="14.4">
      <c r="Q273" s="67"/>
    </row>
    <row r="274" spans="17:17" ht="14.4">
      <c r="Q274" s="67"/>
    </row>
    <row r="275" spans="17:17" ht="14.4">
      <c r="Q275" s="67"/>
    </row>
    <row r="276" spans="17:17" ht="14.4">
      <c r="Q276" s="67"/>
    </row>
    <row r="277" spans="17:17" ht="14.4">
      <c r="Q277" s="67"/>
    </row>
    <row r="278" spans="17:17" ht="14.4">
      <c r="Q278" s="67"/>
    </row>
    <row r="279" spans="17:17" ht="14.4">
      <c r="Q279" s="67"/>
    </row>
    <row r="280" spans="17:17" ht="14.4">
      <c r="Q280" s="67"/>
    </row>
    <row r="281" spans="17:17" ht="14.4">
      <c r="Q281" s="67"/>
    </row>
    <row r="282" spans="17:17" ht="14.4">
      <c r="Q282" s="67"/>
    </row>
    <row r="283" spans="17:17" ht="14.4">
      <c r="Q283" s="67"/>
    </row>
    <row r="284" spans="17:17" ht="14.4">
      <c r="Q284" s="67"/>
    </row>
    <row r="285" spans="17:17" ht="14.4">
      <c r="Q285" s="67"/>
    </row>
    <row r="286" spans="17:17" ht="14.4">
      <c r="Q286" s="67"/>
    </row>
    <row r="287" spans="17:17" ht="14.4">
      <c r="Q287" s="67"/>
    </row>
    <row r="288" spans="17:17" ht="14.4">
      <c r="Q288" s="67"/>
    </row>
    <row r="289" spans="17:17" ht="14.4">
      <c r="Q289" s="67"/>
    </row>
    <row r="290" spans="17:17" ht="14.4">
      <c r="Q290" s="67"/>
    </row>
    <row r="291" spans="17:17" ht="14.4">
      <c r="Q291" s="67"/>
    </row>
    <row r="292" spans="17:17" ht="14.4">
      <c r="Q292" s="67"/>
    </row>
    <row r="293" spans="17:17" ht="14.4">
      <c r="Q293" s="67"/>
    </row>
    <row r="294" spans="17:17" ht="14.4">
      <c r="Q294" s="67"/>
    </row>
    <row r="295" spans="17:17" ht="14.4">
      <c r="Q295" s="67"/>
    </row>
    <row r="296" spans="17:17" ht="14.4">
      <c r="Q296" s="67"/>
    </row>
    <row r="297" spans="17:17" ht="14.4">
      <c r="Q297" s="67"/>
    </row>
    <row r="298" spans="17:17" ht="14.4">
      <c r="Q298" s="67"/>
    </row>
    <row r="299" spans="17:17" ht="14.4">
      <c r="Q299" s="67"/>
    </row>
    <row r="300" spans="17:17" ht="14.4">
      <c r="Q300" s="67"/>
    </row>
    <row r="301" spans="17:17" ht="14.4">
      <c r="Q301" s="67"/>
    </row>
    <row r="302" spans="17:17" ht="14.4">
      <c r="Q302" s="67"/>
    </row>
    <row r="303" spans="17:17" ht="14.4">
      <c r="Q303" s="67"/>
    </row>
    <row r="304" spans="17:17" ht="14.4">
      <c r="Q304" s="67"/>
    </row>
    <row r="305" spans="17:17" ht="14.4">
      <c r="Q305" s="67"/>
    </row>
    <row r="306" spans="17:17" ht="14.4">
      <c r="Q306" s="67"/>
    </row>
    <row r="307" spans="17:17" ht="14.4">
      <c r="Q307" s="67"/>
    </row>
    <row r="308" spans="17:17" ht="14.4">
      <c r="Q308" s="67"/>
    </row>
    <row r="309" spans="17:17" ht="14.4">
      <c r="Q309" s="67"/>
    </row>
    <row r="310" spans="17:17" ht="14.4">
      <c r="Q310" s="67"/>
    </row>
    <row r="311" spans="17:17" ht="14.4">
      <c r="Q311" s="67"/>
    </row>
    <row r="312" spans="17:17" ht="14.4">
      <c r="Q312" s="67"/>
    </row>
    <row r="313" spans="17:17" ht="14.4">
      <c r="Q313" s="67"/>
    </row>
    <row r="314" spans="17:17" ht="14.4">
      <c r="Q314" s="67"/>
    </row>
    <row r="315" spans="17:17" ht="14.4">
      <c r="Q315" s="67"/>
    </row>
    <row r="316" spans="17:17" ht="14.4">
      <c r="Q316" s="67"/>
    </row>
    <row r="317" spans="17:17" ht="14.4">
      <c r="Q317" s="67"/>
    </row>
    <row r="318" spans="17:17" ht="14.4">
      <c r="Q318" s="67"/>
    </row>
    <row r="319" spans="17:17" ht="14.4">
      <c r="Q319" s="67"/>
    </row>
    <row r="320" spans="17:17" ht="14.4">
      <c r="Q320" s="67"/>
    </row>
    <row r="321" spans="17:17" ht="14.4">
      <c r="Q321" s="67"/>
    </row>
    <row r="322" spans="17:17" ht="14.4">
      <c r="Q322" s="67"/>
    </row>
    <row r="323" spans="17:17" ht="14.4">
      <c r="Q323" s="67"/>
    </row>
    <row r="324" spans="17:17" ht="14.4">
      <c r="Q324" s="67"/>
    </row>
    <row r="325" spans="17:17" ht="14.4">
      <c r="Q325" s="67"/>
    </row>
    <row r="326" spans="17:17" ht="14.4">
      <c r="Q326" s="67"/>
    </row>
    <row r="327" spans="17:17" ht="14.4">
      <c r="Q327" s="67"/>
    </row>
    <row r="328" spans="17:17" ht="14.4">
      <c r="Q328" s="67"/>
    </row>
    <row r="329" spans="17:17" ht="14.4">
      <c r="Q329" s="67"/>
    </row>
    <row r="330" spans="17:17" ht="14.4">
      <c r="Q330" s="67"/>
    </row>
    <row r="331" spans="17:17" ht="14.4">
      <c r="Q331" s="67"/>
    </row>
    <row r="332" spans="17:17" ht="14.4">
      <c r="Q332" s="67"/>
    </row>
    <row r="333" spans="17:17" ht="14.4">
      <c r="Q333" s="67"/>
    </row>
    <row r="334" spans="17:17" ht="14.4">
      <c r="Q334" s="67"/>
    </row>
    <row r="335" spans="17:17" ht="14.4">
      <c r="Q335" s="67"/>
    </row>
    <row r="336" spans="17:17" ht="14.4">
      <c r="Q336" s="67"/>
    </row>
    <row r="337" spans="17:17" ht="14.4">
      <c r="Q337" s="67"/>
    </row>
    <row r="338" spans="17:17" ht="14.4">
      <c r="Q338" s="67"/>
    </row>
    <row r="339" spans="17:17" ht="14.4">
      <c r="Q339" s="67"/>
    </row>
    <row r="340" spans="17:17" ht="14.4">
      <c r="Q340" s="67"/>
    </row>
    <row r="341" spans="17:17" ht="14.4">
      <c r="Q341" s="67"/>
    </row>
    <row r="342" spans="17:17" ht="14.4">
      <c r="Q342" s="67"/>
    </row>
    <row r="343" spans="17:17" ht="14.4">
      <c r="Q343" s="67"/>
    </row>
    <row r="344" spans="17:17" ht="14.4">
      <c r="Q344" s="67"/>
    </row>
    <row r="345" spans="17:17" ht="14.4">
      <c r="Q345" s="67"/>
    </row>
    <row r="346" spans="17:17" ht="14.4">
      <c r="Q346" s="67"/>
    </row>
    <row r="347" spans="17:17" ht="14.4">
      <c r="Q347" s="67"/>
    </row>
    <row r="348" spans="17:17" ht="14.4">
      <c r="Q348" s="67"/>
    </row>
    <row r="349" spans="17:17" ht="14.4">
      <c r="Q349" s="67"/>
    </row>
    <row r="350" spans="17:17" ht="14.4">
      <c r="Q350" s="67"/>
    </row>
    <row r="351" spans="17:17" ht="14.4">
      <c r="Q351" s="67"/>
    </row>
    <row r="352" spans="17:17" ht="14.4">
      <c r="Q352" s="6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738D-F197-4C68-B005-BA7AD0D37124}">
  <sheetPr>
    <tabColor theme="9" tint="0.59999389629810485"/>
  </sheetPr>
  <dimension ref="A1:JE722"/>
  <sheetViews>
    <sheetView zoomScale="80" zoomScaleNormal="80" workbookViewId="0">
      <pane xSplit="3" ySplit="1" topLeftCell="D525" activePane="bottomRight" state="frozen"/>
      <selection activeCell="B4" sqref="B4"/>
      <selection pane="topRight" activeCell="B4" sqref="B4"/>
      <selection pane="bottomLeft" activeCell="B4" sqref="B4"/>
      <selection pane="bottomRight" activeCell="BE676" sqref="BE676"/>
    </sheetView>
  </sheetViews>
  <sheetFormatPr defaultColWidth="9.109375" defaultRowHeight="14.4"/>
  <cols>
    <col min="1" max="1" width="9.109375" style="112"/>
    <col min="2" max="3" width="33.5546875" style="112" customWidth="1"/>
    <col min="4" max="7" width="7" style="112" hidden="1" customWidth="1"/>
    <col min="8" max="8" width="7" style="113" hidden="1" customWidth="1"/>
    <col min="9" max="9" width="7.88671875" style="112" hidden="1" customWidth="1"/>
    <col min="10" max="34" width="8.6640625" style="112" hidden="1" customWidth="1"/>
    <col min="35" max="46" width="8" style="112" hidden="1" customWidth="1"/>
    <col min="47" max="51" width="8" style="112" bestFit="1" customWidth="1"/>
    <col min="52" max="55" width="8.6640625" style="112" customWidth="1"/>
    <col min="56" max="16384" width="9.109375" style="112"/>
  </cols>
  <sheetData>
    <row r="1" spans="2:65">
      <c r="B1" s="206" t="s">
        <v>781</v>
      </c>
      <c r="C1" s="206" t="s">
        <v>780</v>
      </c>
      <c r="D1" s="205" t="s">
        <v>779</v>
      </c>
      <c r="E1" s="205" t="s">
        <v>778</v>
      </c>
      <c r="F1" s="205" t="s">
        <v>777</v>
      </c>
      <c r="G1" s="205" t="s">
        <v>776</v>
      </c>
      <c r="H1" s="204" t="s">
        <v>775</v>
      </c>
      <c r="I1" s="202">
        <v>1972</v>
      </c>
      <c r="J1" s="202"/>
      <c r="K1" s="202"/>
      <c r="L1" s="202">
        <v>1975</v>
      </c>
      <c r="M1" s="202">
        <v>1976</v>
      </c>
      <c r="N1" s="202">
        <v>1977</v>
      </c>
      <c r="O1" s="202">
        <v>1978</v>
      </c>
      <c r="P1" s="202">
        <v>1979</v>
      </c>
      <c r="Q1" s="202">
        <v>1980</v>
      </c>
      <c r="R1" s="202">
        <v>1981</v>
      </c>
      <c r="S1" s="202">
        <v>1982</v>
      </c>
      <c r="T1" s="202">
        <v>1983</v>
      </c>
      <c r="U1" s="202">
        <v>1984</v>
      </c>
      <c r="V1" s="202">
        <v>1985</v>
      </c>
      <c r="W1" s="202">
        <v>1986</v>
      </c>
      <c r="X1" s="202">
        <v>1987</v>
      </c>
      <c r="Y1" s="202">
        <v>1988</v>
      </c>
      <c r="Z1" s="202">
        <v>1989</v>
      </c>
      <c r="AA1" s="202">
        <v>1990</v>
      </c>
      <c r="AB1" s="202">
        <v>1991</v>
      </c>
      <c r="AC1" s="202">
        <v>1992</v>
      </c>
      <c r="AD1" s="202">
        <v>1993</v>
      </c>
      <c r="AE1" s="202">
        <v>1994</v>
      </c>
      <c r="AF1" s="202">
        <v>1995</v>
      </c>
      <c r="AG1" s="202">
        <v>1996</v>
      </c>
      <c r="AH1" s="202">
        <v>1997</v>
      </c>
      <c r="AI1" s="202">
        <v>1998</v>
      </c>
      <c r="AJ1" s="202">
        <v>1999</v>
      </c>
      <c r="AK1" s="202">
        <v>2000</v>
      </c>
      <c r="AL1" s="202">
        <v>2001</v>
      </c>
      <c r="AM1" s="202">
        <v>2002</v>
      </c>
      <c r="AN1" s="202">
        <v>2003</v>
      </c>
      <c r="AO1" s="202">
        <v>2004</v>
      </c>
      <c r="AP1" s="202">
        <v>2005</v>
      </c>
      <c r="AQ1" s="202">
        <v>2006</v>
      </c>
      <c r="AR1" s="202">
        <v>2007</v>
      </c>
      <c r="AS1" s="202">
        <v>2008</v>
      </c>
      <c r="AT1" s="202">
        <v>2009</v>
      </c>
      <c r="AU1" s="202">
        <v>2010</v>
      </c>
      <c r="AV1" s="202">
        <v>2011</v>
      </c>
      <c r="AW1" s="202">
        <v>2012</v>
      </c>
      <c r="AX1" s="202">
        <v>2013</v>
      </c>
      <c r="AY1" s="202">
        <v>2014</v>
      </c>
      <c r="AZ1" s="203">
        <v>2015</v>
      </c>
      <c r="BA1" s="202">
        <v>2016</v>
      </c>
      <c r="BB1" s="202">
        <v>2017</v>
      </c>
      <c r="BC1" s="202">
        <v>2018</v>
      </c>
      <c r="BD1" s="200"/>
      <c r="BE1" s="200"/>
      <c r="BF1" s="200"/>
      <c r="BG1" s="201"/>
      <c r="BH1" s="200"/>
      <c r="BI1" s="200"/>
      <c r="BJ1" s="200"/>
      <c r="BK1" s="200"/>
      <c r="BL1" s="200"/>
      <c r="BM1" s="200"/>
    </row>
    <row r="2" spans="2:65" ht="15.6">
      <c r="B2" s="199" t="s">
        <v>774</v>
      </c>
      <c r="C2" s="199" t="s">
        <v>773</v>
      </c>
      <c r="D2" s="197"/>
      <c r="E2" s="197"/>
      <c r="F2" s="197"/>
      <c r="G2" s="197"/>
      <c r="H2" s="198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197"/>
      <c r="AI2" s="197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0"/>
      <c r="AW2" s="170"/>
      <c r="AX2" s="170"/>
      <c r="AY2" s="170"/>
      <c r="AZ2" s="171"/>
      <c r="BA2" s="170"/>
      <c r="BB2" s="170"/>
      <c r="BC2" s="170"/>
      <c r="BD2" s="145"/>
      <c r="BE2" s="114"/>
      <c r="BF2" s="114"/>
      <c r="BG2" s="127"/>
      <c r="BH2" s="114"/>
      <c r="BI2" s="114"/>
      <c r="BJ2" s="114"/>
      <c r="BK2" s="114"/>
      <c r="BL2" s="114"/>
      <c r="BM2" s="114"/>
    </row>
    <row r="3" spans="2:65">
      <c r="B3" s="131" t="s">
        <v>772</v>
      </c>
      <c r="C3" s="196" t="s">
        <v>771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6"/>
      <c r="BA3" s="115"/>
      <c r="BB3" s="115"/>
      <c r="BC3" s="114"/>
      <c r="BD3" s="114"/>
      <c r="BE3" s="114"/>
      <c r="BF3" s="114"/>
      <c r="BG3" s="127"/>
      <c r="BH3" s="114"/>
      <c r="BI3" s="114"/>
      <c r="BJ3" s="114"/>
      <c r="BK3" s="114"/>
      <c r="BL3" s="114"/>
      <c r="BM3" s="114"/>
    </row>
    <row r="4" spans="2:65">
      <c r="B4" s="167" t="s">
        <v>770</v>
      </c>
      <c r="C4" s="195" t="s">
        <v>769</v>
      </c>
      <c r="D4" s="165"/>
      <c r="E4" s="165"/>
      <c r="F4" s="165"/>
      <c r="G4" s="165"/>
      <c r="H4" s="121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5"/>
      <c r="AK4" s="115"/>
      <c r="AL4" s="115"/>
      <c r="AM4" s="115"/>
      <c r="AN4" s="115"/>
      <c r="AO4" s="115"/>
      <c r="AP4" s="115"/>
      <c r="AQ4" s="115"/>
      <c r="AR4" s="115"/>
      <c r="AS4" s="115"/>
      <c r="AT4" s="115"/>
      <c r="AU4" s="115"/>
      <c r="AV4" s="115"/>
      <c r="AW4" s="115"/>
      <c r="AX4" s="115"/>
      <c r="AY4" s="115"/>
      <c r="AZ4" s="116"/>
      <c r="BA4" s="115"/>
      <c r="BB4" s="115"/>
      <c r="BC4" s="194"/>
      <c r="BD4" s="114"/>
      <c r="BE4" s="114"/>
      <c r="BF4" s="114"/>
      <c r="BG4" s="120"/>
      <c r="BH4" s="114"/>
      <c r="BI4" s="114"/>
      <c r="BJ4" s="114"/>
      <c r="BK4" s="114"/>
      <c r="BL4" s="114"/>
      <c r="BM4" s="114"/>
    </row>
    <row r="5" spans="2:65">
      <c r="B5" s="124" t="s">
        <v>697</v>
      </c>
      <c r="C5" s="191" t="s">
        <v>696</v>
      </c>
      <c r="D5" s="122" t="s">
        <v>720</v>
      </c>
      <c r="E5" s="122" t="s">
        <v>764</v>
      </c>
      <c r="F5" s="122" t="s">
        <v>695</v>
      </c>
      <c r="G5" s="122" t="s">
        <v>391</v>
      </c>
      <c r="H5" s="121" t="s">
        <v>390</v>
      </c>
      <c r="I5" s="115">
        <v>0</v>
      </c>
      <c r="J5" s="115"/>
      <c r="K5" s="115"/>
      <c r="L5" s="115">
        <v>7414.94</v>
      </c>
      <c r="M5" s="115">
        <v>9692.2999999999993</v>
      </c>
      <c r="N5" s="115">
        <v>25144.959999999999</v>
      </c>
      <c r="O5" s="115">
        <v>18461.39</v>
      </c>
      <c r="P5" s="115">
        <v>18589.07</v>
      </c>
      <c r="Q5" s="115">
        <v>12724</v>
      </c>
      <c r="R5" s="115">
        <v>32377.83</v>
      </c>
      <c r="S5" s="115">
        <v>71992.2</v>
      </c>
      <c r="T5" s="115">
        <v>91918.28</v>
      </c>
      <c r="U5" s="115">
        <v>98803.96</v>
      </c>
      <c r="V5" s="115">
        <v>123469.23</v>
      </c>
      <c r="W5" s="115">
        <v>154620.03</v>
      </c>
      <c r="X5" s="115">
        <v>196484.18</v>
      </c>
      <c r="Y5" s="115">
        <v>202144.4</v>
      </c>
      <c r="Z5" s="115">
        <v>236154.06</v>
      </c>
      <c r="AA5" s="115">
        <v>255958.66</v>
      </c>
      <c r="AB5" s="115">
        <v>298602.3</v>
      </c>
      <c r="AC5" s="115">
        <v>331178.68</v>
      </c>
      <c r="AD5" s="115">
        <v>352919.43</v>
      </c>
      <c r="AE5" s="115">
        <v>389346.93</v>
      </c>
      <c r="AF5" s="115">
        <v>391563.31</v>
      </c>
      <c r="AG5" s="115">
        <v>432220.2</v>
      </c>
      <c r="AH5" s="115">
        <v>479242.01</v>
      </c>
      <c r="AI5" s="115">
        <v>491587.35</v>
      </c>
      <c r="AJ5" s="115">
        <v>621996.55000000005</v>
      </c>
      <c r="AK5" s="115">
        <v>764525.68</v>
      </c>
      <c r="AL5" s="115">
        <v>726121.09</v>
      </c>
      <c r="AM5" s="115">
        <v>780149.65</v>
      </c>
      <c r="AN5" s="115">
        <v>780139.67</v>
      </c>
      <c r="AO5" s="115">
        <v>828270.56</v>
      </c>
      <c r="AP5" s="115">
        <v>796223.69</v>
      </c>
      <c r="AQ5" s="115">
        <v>724062.38</v>
      </c>
      <c r="AR5" s="115">
        <v>652260.51</v>
      </c>
      <c r="AS5" s="115">
        <v>603525.07999999996</v>
      </c>
      <c r="AT5" s="115">
        <v>554826.03</v>
      </c>
      <c r="AU5" s="115">
        <v>522732.77</v>
      </c>
      <c r="AV5" s="115">
        <v>470446.66</v>
      </c>
      <c r="AW5" s="115">
        <v>429139.61</v>
      </c>
      <c r="AX5" s="115">
        <v>373364.96</v>
      </c>
      <c r="AY5" s="115">
        <v>349634.68</v>
      </c>
      <c r="AZ5" s="116">
        <v>330661.92</v>
      </c>
      <c r="BA5" s="115">
        <v>297748.08</v>
      </c>
      <c r="BB5" s="115">
        <v>289689.58</v>
      </c>
      <c r="BC5" s="115">
        <v>243628.84</v>
      </c>
      <c r="BD5" s="114"/>
      <c r="BE5" s="114"/>
      <c r="BF5" s="114"/>
      <c r="BG5" s="120"/>
      <c r="BH5" s="114"/>
      <c r="BI5" s="114"/>
      <c r="BJ5" s="114"/>
      <c r="BK5" s="114"/>
      <c r="BL5" s="114"/>
      <c r="BM5" s="114"/>
    </row>
    <row r="6" spans="2:65">
      <c r="B6" s="124" t="s">
        <v>595</v>
      </c>
      <c r="C6" s="191" t="s">
        <v>594</v>
      </c>
      <c r="D6" s="122" t="s">
        <v>720</v>
      </c>
      <c r="E6" s="122" t="s">
        <v>764</v>
      </c>
      <c r="F6" s="122" t="s">
        <v>427</v>
      </c>
      <c r="G6" s="122" t="s">
        <v>391</v>
      </c>
      <c r="H6" s="121" t="s">
        <v>390</v>
      </c>
      <c r="I6" s="115">
        <v>0</v>
      </c>
      <c r="J6" s="115"/>
      <c r="K6" s="115"/>
      <c r="L6" s="115">
        <v>0</v>
      </c>
      <c r="M6" s="115">
        <v>0</v>
      </c>
      <c r="N6" s="115">
        <v>0</v>
      </c>
      <c r="O6" s="115">
        <v>0</v>
      </c>
      <c r="P6" s="115">
        <v>0</v>
      </c>
      <c r="Q6" s="115">
        <v>717</v>
      </c>
      <c r="R6" s="115">
        <v>717</v>
      </c>
      <c r="S6" s="115">
        <v>717</v>
      </c>
      <c r="T6" s="115">
        <v>717</v>
      </c>
      <c r="U6" s="115">
        <v>717</v>
      </c>
      <c r="V6" s="115">
        <v>717</v>
      </c>
      <c r="W6" s="115">
        <v>717</v>
      </c>
      <c r="X6" s="115">
        <v>717</v>
      </c>
      <c r="Y6" s="115">
        <v>717</v>
      </c>
      <c r="Z6" s="115">
        <v>733.58</v>
      </c>
      <c r="AA6" s="115">
        <v>750.17</v>
      </c>
      <c r="AB6" s="115">
        <v>750.17</v>
      </c>
      <c r="AC6" s="115">
        <v>869.31</v>
      </c>
      <c r="AD6" s="115">
        <v>821.31</v>
      </c>
      <c r="AE6" s="115">
        <v>1021.44</v>
      </c>
      <c r="AF6" s="115">
        <v>1035.7</v>
      </c>
      <c r="AG6" s="115">
        <v>900.42</v>
      </c>
      <c r="AH6" s="115">
        <v>804.42</v>
      </c>
      <c r="AI6" s="115">
        <v>798.99</v>
      </c>
      <c r="AJ6" s="115">
        <v>898.11</v>
      </c>
      <c r="AK6" s="115">
        <v>601.5</v>
      </c>
      <c r="AL6" s="115">
        <v>704.26</v>
      </c>
      <c r="AM6" s="115">
        <v>679.3</v>
      </c>
      <c r="AN6" s="115">
        <v>420.27</v>
      </c>
      <c r="AO6" s="115">
        <v>293.95</v>
      </c>
      <c r="AP6" s="115">
        <v>303.66000000000003</v>
      </c>
      <c r="AQ6" s="115">
        <v>372.2</v>
      </c>
      <c r="AR6" s="115">
        <v>147.13999999999999</v>
      </c>
      <c r="AS6" s="115">
        <v>62.12</v>
      </c>
      <c r="AT6" s="115">
        <v>37.22</v>
      </c>
      <c r="AU6" s="115">
        <v>38.880000000000003</v>
      </c>
      <c r="AV6" s="115">
        <v>41.2</v>
      </c>
      <c r="AW6" s="115">
        <v>39.71</v>
      </c>
      <c r="AX6" s="115">
        <v>40.89</v>
      </c>
      <c r="AY6" s="115">
        <v>14.68</v>
      </c>
      <c r="AZ6" s="116">
        <v>48.17</v>
      </c>
      <c r="BA6" s="115">
        <v>19.5</v>
      </c>
      <c r="BB6" s="115">
        <v>19.38</v>
      </c>
      <c r="BC6" s="115">
        <v>2.59</v>
      </c>
      <c r="BD6" s="114"/>
      <c r="BE6" s="114"/>
      <c r="BF6" s="114"/>
      <c r="BG6" s="120"/>
      <c r="BH6" s="114"/>
      <c r="BI6" s="114"/>
      <c r="BJ6" s="114"/>
      <c r="BK6" s="114"/>
      <c r="BL6" s="114"/>
      <c r="BM6" s="114"/>
    </row>
    <row r="7" spans="2:65">
      <c r="B7" s="124" t="s">
        <v>537</v>
      </c>
      <c r="C7" s="191" t="s">
        <v>536</v>
      </c>
      <c r="D7" s="122" t="s">
        <v>720</v>
      </c>
      <c r="E7" s="122" t="s">
        <v>764</v>
      </c>
      <c r="F7" s="122" t="s">
        <v>345</v>
      </c>
      <c r="G7" s="122" t="s">
        <v>391</v>
      </c>
      <c r="H7" s="121" t="s">
        <v>390</v>
      </c>
      <c r="I7" s="115">
        <v>7.72</v>
      </c>
      <c r="J7" s="115"/>
      <c r="K7" s="115"/>
      <c r="L7" s="115">
        <v>15.17</v>
      </c>
      <c r="M7" s="115">
        <v>10.76</v>
      </c>
      <c r="N7" s="115">
        <v>20.51</v>
      </c>
      <c r="O7" s="115">
        <v>17.59</v>
      </c>
      <c r="P7" s="115">
        <v>19.190000000000001</v>
      </c>
      <c r="Q7" s="115">
        <v>16.77</v>
      </c>
      <c r="R7" s="115">
        <v>813.81</v>
      </c>
      <c r="S7" s="115">
        <v>1265.8699999999999</v>
      </c>
      <c r="T7" s="115">
        <v>1572.06</v>
      </c>
      <c r="U7" s="115">
        <v>11072.91</v>
      </c>
      <c r="V7" s="115">
        <v>45664.79</v>
      </c>
      <c r="W7" s="115">
        <v>75315.960000000006</v>
      </c>
      <c r="X7" s="115">
        <v>96828.41</v>
      </c>
      <c r="Y7" s="115">
        <v>97110.34</v>
      </c>
      <c r="Z7" s="115">
        <v>113576.84</v>
      </c>
      <c r="AA7" s="115">
        <v>115966.89</v>
      </c>
      <c r="AB7" s="115">
        <v>145712.24</v>
      </c>
      <c r="AC7" s="115">
        <v>151778.38</v>
      </c>
      <c r="AD7" s="115">
        <v>167790.61</v>
      </c>
      <c r="AE7" s="115">
        <v>181802.23999999999</v>
      </c>
      <c r="AF7" s="115">
        <v>196852</v>
      </c>
      <c r="AG7" s="115">
        <v>239199.48</v>
      </c>
      <c r="AH7" s="115">
        <v>295052.40000000002</v>
      </c>
      <c r="AI7" s="115">
        <v>286141.81</v>
      </c>
      <c r="AJ7" s="115">
        <v>294071.23</v>
      </c>
      <c r="AK7" s="115">
        <v>310306.8</v>
      </c>
      <c r="AL7" s="115">
        <v>317755.68</v>
      </c>
      <c r="AM7" s="115">
        <v>318323.53999999998</v>
      </c>
      <c r="AN7" s="115">
        <v>301555.94</v>
      </c>
      <c r="AO7" s="115">
        <v>355529.91</v>
      </c>
      <c r="AP7" s="115">
        <v>392868.34</v>
      </c>
      <c r="AQ7" s="115">
        <v>390346.52</v>
      </c>
      <c r="AR7" s="115">
        <v>346146.14</v>
      </c>
      <c r="AS7" s="115">
        <v>377549.67</v>
      </c>
      <c r="AT7" s="115">
        <v>314990.28000000003</v>
      </c>
      <c r="AU7" s="115">
        <v>307424.78999999998</v>
      </c>
      <c r="AV7" s="115">
        <v>246591.87</v>
      </c>
      <c r="AW7" s="115">
        <v>216000.2</v>
      </c>
      <c r="AX7" s="115">
        <v>179274.69</v>
      </c>
      <c r="AY7" s="115">
        <v>173259.03</v>
      </c>
      <c r="AZ7" s="116">
        <v>173509.95</v>
      </c>
      <c r="BA7" s="115">
        <v>169735.49</v>
      </c>
      <c r="BB7" s="115">
        <v>182142.42</v>
      </c>
      <c r="BC7" s="115">
        <v>155071.34</v>
      </c>
      <c r="BD7" s="114"/>
      <c r="BE7" s="145"/>
      <c r="BF7" s="145"/>
      <c r="BG7" s="120"/>
      <c r="BH7" s="145"/>
      <c r="BI7" s="145"/>
      <c r="BJ7" s="145"/>
      <c r="BK7" s="145"/>
      <c r="BL7" s="145"/>
      <c r="BM7" s="145"/>
    </row>
    <row r="8" spans="2:65">
      <c r="B8" s="124" t="s">
        <v>617</v>
      </c>
      <c r="C8" s="191" t="s">
        <v>768</v>
      </c>
      <c r="D8" s="122" t="s">
        <v>720</v>
      </c>
      <c r="E8" s="122" t="s">
        <v>764</v>
      </c>
      <c r="F8" s="122" t="s">
        <v>331</v>
      </c>
      <c r="G8" s="122" t="s">
        <v>391</v>
      </c>
      <c r="H8" s="121" t="s">
        <v>390</v>
      </c>
      <c r="I8" s="115">
        <v>0</v>
      </c>
      <c r="J8" s="115"/>
      <c r="K8" s="115"/>
      <c r="L8" s="115">
        <v>0</v>
      </c>
      <c r="M8" s="115">
        <v>0</v>
      </c>
      <c r="N8" s="115">
        <v>0</v>
      </c>
      <c r="O8" s="115">
        <v>10.8</v>
      </c>
      <c r="P8" s="115">
        <v>36</v>
      </c>
      <c r="Q8" s="115">
        <v>50.4</v>
      </c>
      <c r="R8" s="115">
        <v>50.4</v>
      </c>
      <c r="S8" s="115">
        <v>54</v>
      </c>
      <c r="T8" s="115">
        <v>54</v>
      </c>
      <c r="U8" s="115">
        <v>54</v>
      </c>
      <c r="V8" s="115">
        <v>57.6</v>
      </c>
      <c r="W8" s="115">
        <v>61.2</v>
      </c>
      <c r="X8" s="115">
        <v>61.2</v>
      </c>
      <c r="Y8" s="115">
        <v>61.2</v>
      </c>
      <c r="Z8" s="115">
        <v>79.5</v>
      </c>
      <c r="AA8" s="115">
        <v>99.8</v>
      </c>
      <c r="AB8" s="115">
        <v>119.6</v>
      </c>
      <c r="AC8" s="115">
        <v>139.1</v>
      </c>
      <c r="AD8" s="115">
        <v>160.59</v>
      </c>
      <c r="AE8" s="115">
        <v>185.09</v>
      </c>
      <c r="AF8" s="115">
        <v>212.59</v>
      </c>
      <c r="AG8" s="115">
        <v>254.78</v>
      </c>
      <c r="AH8" s="115">
        <v>281.35000000000002</v>
      </c>
      <c r="AI8" s="115">
        <v>301.24</v>
      </c>
      <c r="AJ8" s="115">
        <v>320.27</v>
      </c>
      <c r="AK8" s="115">
        <v>335.02</v>
      </c>
      <c r="AL8" s="115">
        <v>345.42</v>
      </c>
      <c r="AM8" s="115">
        <v>360.81</v>
      </c>
      <c r="AN8" s="115">
        <v>381.31</v>
      </c>
      <c r="AO8" s="115">
        <v>393.39</v>
      </c>
      <c r="AP8" s="115">
        <v>419.24</v>
      </c>
      <c r="AQ8" s="115">
        <v>435.54</v>
      </c>
      <c r="AR8" s="115">
        <v>475.2</v>
      </c>
      <c r="AS8" s="115">
        <v>518.74</v>
      </c>
      <c r="AT8" s="115">
        <v>590.96</v>
      </c>
      <c r="AU8" s="115">
        <v>657.34</v>
      </c>
      <c r="AV8" s="115">
        <v>789.4</v>
      </c>
      <c r="AW8" s="115">
        <v>1253.67</v>
      </c>
      <c r="AX8" s="115">
        <v>2889.9</v>
      </c>
      <c r="AY8" s="115">
        <v>3444.46</v>
      </c>
      <c r="AZ8" s="116">
        <v>3712.56</v>
      </c>
      <c r="BA8" s="115">
        <v>4658.4399999999996</v>
      </c>
      <c r="BB8" s="115">
        <v>5068.1000000000004</v>
      </c>
      <c r="BC8" s="115">
        <v>6194.84</v>
      </c>
      <c r="BD8" s="114"/>
      <c r="BE8" s="114"/>
      <c r="BF8" s="114"/>
      <c r="BG8" s="180"/>
      <c r="BH8" s="114"/>
      <c r="BI8" s="114"/>
      <c r="BJ8" s="114"/>
      <c r="BK8" s="114"/>
      <c r="BL8" s="114"/>
      <c r="BM8" s="114"/>
    </row>
    <row r="9" spans="2:65">
      <c r="B9" s="124" t="s">
        <v>644</v>
      </c>
      <c r="C9" s="191" t="s">
        <v>643</v>
      </c>
      <c r="D9" s="122" t="s">
        <v>720</v>
      </c>
      <c r="E9" s="122" t="s">
        <v>764</v>
      </c>
      <c r="F9" s="122" t="s">
        <v>642</v>
      </c>
      <c r="G9" s="122" t="s">
        <v>391</v>
      </c>
      <c r="H9" s="121" t="s">
        <v>390</v>
      </c>
      <c r="I9" s="115">
        <v>0</v>
      </c>
      <c r="J9" s="115"/>
      <c r="K9" s="115"/>
      <c r="L9" s="115">
        <v>0</v>
      </c>
      <c r="M9" s="115">
        <v>0</v>
      </c>
      <c r="N9" s="115">
        <v>0</v>
      </c>
      <c r="O9" s="115">
        <v>10.8</v>
      </c>
      <c r="P9" s="115">
        <v>21.6</v>
      </c>
      <c r="Q9" s="115">
        <v>37.799999999999997</v>
      </c>
      <c r="R9" s="115">
        <v>37.799999999999997</v>
      </c>
      <c r="S9" s="115">
        <v>66.599999999999994</v>
      </c>
      <c r="T9" s="115">
        <v>97.56</v>
      </c>
      <c r="U9" s="115">
        <v>119.52</v>
      </c>
      <c r="V9" s="115">
        <v>185.04</v>
      </c>
      <c r="W9" s="115">
        <v>452.16</v>
      </c>
      <c r="X9" s="115">
        <v>625.67999999999995</v>
      </c>
      <c r="Y9" s="115">
        <v>1050.1199999999999</v>
      </c>
      <c r="Z9" s="115">
        <v>1542.24</v>
      </c>
      <c r="AA9" s="115">
        <v>2197.08</v>
      </c>
      <c r="AB9" s="115">
        <v>2664.36</v>
      </c>
      <c r="AC9" s="115">
        <v>3295.44</v>
      </c>
      <c r="AD9" s="115">
        <v>3723.12</v>
      </c>
      <c r="AE9" s="115">
        <v>4093.2</v>
      </c>
      <c r="AF9" s="115">
        <v>4238.28</v>
      </c>
      <c r="AG9" s="115">
        <v>4416.84</v>
      </c>
      <c r="AH9" s="115">
        <v>6963.12</v>
      </c>
      <c r="AI9" s="115">
        <v>10151.64</v>
      </c>
      <c r="AJ9" s="115">
        <v>10904.4</v>
      </c>
      <c r="AK9" s="115">
        <v>15268.32</v>
      </c>
      <c r="AL9" s="115">
        <v>15501.67</v>
      </c>
      <c r="AM9" s="115">
        <v>17556.98</v>
      </c>
      <c r="AN9" s="115">
        <v>20018.82</v>
      </c>
      <c r="AO9" s="115">
        <v>23699.200000000001</v>
      </c>
      <c r="AP9" s="115">
        <v>23810.400000000001</v>
      </c>
      <c r="AQ9" s="115">
        <v>21988.65</v>
      </c>
      <c r="AR9" s="115">
        <v>25816.32</v>
      </c>
      <c r="AS9" s="115">
        <v>24940.080000000002</v>
      </c>
      <c r="AT9" s="115">
        <v>24193.8</v>
      </c>
      <c r="AU9" s="115">
        <v>28113.919999999998</v>
      </c>
      <c r="AV9" s="115">
        <v>35187.06</v>
      </c>
      <c r="AW9" s="115">
        <v>36971.78</v>
      </c>
      <c r="AX9" s="115">
        <v>40043.79</v>
      </c>
      <c r="AY9" s="115">
        <v>47082.61</v>
      </c>
      <c r="AZ9" s="116">
        <v>50879.13</v>
      </c>
      <c r="BA9" s="115">
        <v>46014.23</v>
      </c>
      <c r="BB9" s="115">
        <v>53208</v>
      </c>
      <c r="BC9" s="115">
        <v>50035.69</v>
      </c>
      <c r="BD9" s="114"/>
      <c r="BE9" s="114"/>
      <c r="BF9" s="114"/>
      <c r="BG9" s="180"/>
      <c r="BH9" s="114"/>
      <c r="BI9" s="114"/>
      <c r="BJ9" s="114"/>
      <c r="BK9" s="114"/>
      <c r="BL9" s="114"/>
      <c r="BM9" s="114"/>
    </row>
    <row r="10" spans="2:65">
      <c r="B10" s="124" t="s">
        <v>637</v>
      </c>
      <c r="C10" s="191" t="s">
        <v>636</v>
      </c>
      <c r="D10" s="122" t="s">
        <v>720</v>
      </c>
      <c r="E10" s="122" t="s">
        <v>764</v>
      </c>
      <c r="F10" s="122" t="s">
        <v>635</v>
      </c>
      <c r="G10" s="122" t="s">
        <v>391</v>
      </c>
      <c r="H10" s="121" t="s">
        <v>390</v>
      </c>
      <c r="I10" s="115">
        <v>75.599999999999994</v>
      </c>
      <c r="J10" s="115"/>
      <c r="K10" s="115"/>
      <c r="L10" s="115">
        <v>75.599999999999994</v>
      </c>
      <c r="M10" s="115">
        <v>68.400000000000006</v>
      </c>
      <c r="N10" s="115">
        <v>93.6</v>
      </c>
      <c r="O10" s="115">
        <v>97.2</v>
      </c>
      <c r="P10" s="115">
        <v>104.4</v>
      </c>
      <c r="Q10" s="115">
        <v>122.76</v>
      </c>
      <c r="R10" s="115">
        <v>127.8</v>
      </c>
      <c r="S10" s="115">
        <v>109.08</v>
      </c>
      <c r="T10" s="115">
        <v>120.6</v>
      </c>
      <c r="U10" s="115">
        <v>108.72</v>
      </c>
      <c r="V10" s="115">
        <v>106.92</v>
      </c>
      <c r="W10" s="115">
        <v>102.96</v>
      </c>
      <c r="X10" s="115">
        <v>105.84</v>
      </c>
      <c r="Y10" s="115">
        <v>118.08</v>
      </c>
      <c r="Z10" s="115">
        <v>82.44</v>
      </c>
      <c r="AA10" s="115">
        <v>100.8</v>
      </c>
      <c r="AB10" s="115">
        <v>91.44</v>
      </c>
      <c r="AC10" s="115">
        <v>99.72</v>
      </c>
      <c r="AD10" s="115">
        <v>99</v>
      </c>
      <c r="AE10" s="115">
        <v>117.36</v>
      </c>
      <c r="AF10" s="115">
        <v>109.08</v>
      </c>
      <c r="AG10" s="115">
        <v>69.48</v>
      </c>
      <c r="AH10" s="115">
        <v>69.12</v>
      </c>
      <c r="AI10" s="115">
        <v>98.28</v>
      </c>
      <c r="AJ10" s="115">
        <v>109.8</v>
      </c>
      <c r="AK10" s="115">
        <v>108.72</v>
      </c>
      <c r="AL10" s="115">
        <v>99.36</v>
      </c>
      <c r="AM10" s="115">
        <v>114.48</v>
      </c>
      <c r="AN10" s="115">
        <v>76.319999999999993</v>
      </c>
      <c r="AO10" s="115">
        <v>95.4</v>
      </c>
      <c r="AP10" s="115">
        <v>81</v>
      </c>
      <c r="AQ10" s="115">
        <v>84.24</v>
      </c>
      <c r="AR10" s="115">
        <v>101.52</v>
      </c>
      <c r="AS10" s="115">
        <v>92.88</v>
      </c>
      <c r="AT10" s="115">
        <v>68.040000000000006</v>
      </c>
      <c r="AU10" s="115">
        <v>74.31</v>
      </c>
      <c r="AV10" s="115">
        <v>60.73</v>
      </c>
      <c r="AW10" s="115">
        <v>62.91</v>
      </c>
      <c r="AX10" s="115">
        <v>48.31</v>
      </c>
      <c r="AY10" s="115">
        <v>54.37</v>
      </c>
      <c r="AZ10" s="116">
        <v>64.91</v>
      </c>
      <c r="BA10" s="115">
        <v>69.38</v>
      </c>
      <c r="BB10" s="115">
        <v>64.34</v>
      </c>
      <c r="BC10" s="115">
        <v>53.5</v>
      </c>
      <c r="BD10" s="114"/>
      <c r="BE10" s="114"/>
      <c r="BF10" s="114"/>
      <c r="BG10" s="180"/>
      <c r="BH10" s="114"/>
      <c r="BI10" s="114"/>
      <c r="BJ10" s="114"/>
      <c r="BK10" s="114"/>
      <c r="BL10" s="114"/>
      <c r="BM10" s="114"/>
    </row>
    <row r="11" spans="2:65">
      <c r="B11" s="124" t="s">
        <v>626</v>
      </c>
      <c r="C11" s="191" t="s">
        <v>625</v>
      </c>
      <c r="D11" s="122" t="s">
        <v>720</v>
      </c>
      <c r="E11" s="122" t="s">
        <v>764</v>
      </c>
      <c r="F11" s="122" t="s">
        <v>624</v>
      </c>
      <c r="G11" s="122" t="s">
        <v>391</v>
      </c>
      <c r="H11" s="121" t="s">
        <v>390</v>
      </c>
      <c r="I11" s="115">
        <v>0</v>
      </c>
      <c r="J11" s="115"/>
      <c r="K11" s="115"/>
      <c r="L11" s="115">
        <v>0</v>
      </c>
      <c r="M11" s="115">
        <v>0</v>
      </c>
      <c r="N11" s="115">
        <v>0</v>
      </c>
      <c r="O11" s="115">
        <v>0</v>
      </c>
      <c r="P11" s="115">
        <v>0</v>
      </c>
      <c r="Q11" s="115">
        <v>0</v>
      </c>
      <c r="R11" s="115">
        <v>0</v>
      </c>
      <c r="S11" s="115">
        <v>0</v>
      </c>
      <c r="T11" s="115">
        <v>0</v>
      </c>
      <c r="U11" s="115">
        <v>0</v>
      </c>
      <c r="V11" s="115">
        <v>0</v>
      </c>
      <c r="W11" s="115">
        <v>0</v>
      </c>
      <c r="X11" s="115">
        <v>0</v>
      </c>
      <c r="Y11" s="115">
        <v>0</v>
      </c>
      <c r="Z11" s="115">
        <v>45</v>
      </c>
      <c r="AA11" s="115">
        <v>48</v>
      </c>
      <c r="AB11" s="115">
        <v>45</v>
      </c>
      <c r="AC11" s="115">
        <v>45</v>
      </c>
      <c r="AD11" s="115">
        <v>45</v>
      </c>
      <c r="AE11" s="115">
        <v>42.4</v>
      </c>
      <c r="AF11" s="115">
        <v>46.93</v>
      </c>
      <c r="AG11" s="115">
        <v>32.200000000000003</v>
      </c>
      <c r="AH11" s="115">
        <v>50.31</v>
      </c>
      <c r="AI11" s="115">
        <v>53.72</v>
      </c>
      <c r="AJ11" s="115">
        <v>53.86</v>
      </c>
      <c r="AK11" s="115">
        <v>58.04</v>
      </c>
      <c r="AL11" s="115">
        <v>71.37</v>
      </c>
      <c r="AM11" s="115">
        <v>84.74</v>
      </c>
      <c r="AN11" s="115">
        <v>82.44</v>
      </c>
      <c r="AO11" s="115">
        <v>81.77</v>
      </c>
      <c r="AP11" s="115">
        <v>171.99</v>
      </c>
      <c r="AQ11" s="115">
        <v>287.16000000000003</v>
      </c>
      <c r="AR11" s="115">
        <v>287.37</v>
      </c>
      <c r="AS11" s="115">
        <v>249.63</v>
      </c>
      <c r="AT11" s="115">
        <v>241.27</v>
      </c>
      <c r="AU11" s="115">
        <v>212.33</v>
      </c>
      <c r="AV11" s="115">
        <v>165.64</v>
      </c>
      <c r="AW11" s="115">
        <v>287.58</v>
      </c>
      <c r="AX11" s="115">
        <v>228.97</v>
      </c>
      <c r="AY11" s="115">
        <v>165.75</v>
      </c>
      <c r="AZ11" s="116">
        <v>140.15</v>
      </c>
      <c r="BA11" s="115">
        <v>224.9</v>
      </c>
      <c r="BB11" s="115">
        <v>152.47</v>
      </c>
      <c r="BC11" s="115">
        <v>110.11</v>
      </c>
      <c r="BD11" s="114"/>
      <c r="BE11" s="114"/>
      <c r="BF11" s="114"/>
      <c r="BG11" s="180"/>
      <c r="BH11" s="114"/>
      <c r="BI11" s="114"/>
      <c r="BJ11" s="114"/>
      <c r="BK11" s="114"/>
      <c r="BL11" s="114"/>
      <c r="BM11" s="114"/>
    </row>
    <row r="12" spans="2:65">
      <c r="B12" s="124" t="s">
        <v>593</v>
      </c>
      <c r="C12" s="191" t="s">
        <v>592</v>
      </c>
      <c r="D12" s="122" t="s">
        <v>720</v>
      </c>
      <c r="E12" s="122" t="s">
        <v>764</v>
      </c>
      <c r="F12" s="122" t="s">
        <v>386</v>
      </c>
      <c r="G12" s="122" t="s">
        <v>391</v>
      </c>
      <c r="H12" s="121" t="s">
        <v>390</v>
      </c>
      <c r="I12" s="115">
        <v>725</v>
      </c>
      <c r="J12" s="115"/>
      <c r="K12" s="115"/>
      <c r="L12" s="115">
        <v>725</v>
      </c>
      <c r="M12" s="115">
        <v>725</v>
      </c>
      <c r="N12" s="115">
        <v>1087.5</v>
      </c>
      <c r="O12" s="115">
        <v>1450</v>
      </c>
      <c r="P12" s="115">
        <v>2320</v>
      </c>
      <c r="Q12" s="115">
        <v>4840.1000000000004</v>
      </c>
      <c r="R12" s="115">
        <v>6646.8</v>
      </c>
      <c r="S12" s="115">
        <v>7419.89</v>
      </c>
      <c r="T12" s="115">
        <v>8318.65</v>
      </c>
      <c r="U12" s="115">
        <v>9419.44</v>
      </c>
      <c r="V12" s="115">
        <v>9892.19</v>
      </c>
      <c r="W12" s="115">
        <v>10273.99</v>
      </c>
      <c r="X12" s="115">
        <v>10830.79</v>
      </c>
      <c r="Y12" s="115">
        <v>11258.3</v>
      </c>
      <c r="Z12" s="115">
        <v>11658.74</v>
      </c>
      <c r="AA12" s="115">
        <v>12481.15</v>
      </c>
      <c r="AB12" s="115">
        <v>13306.15</v>
      </c>
      <c r="AC12" s="115">
        <v>13880.15</v>
      </c>
      <c r="AD12" s="115">
        <v>13366</v>
      </c>
      <c r="AE12" s="115">
        <v>12656.57</v>
      </c>
      <c r="AF12" s="115">
        <v>13050.06</v>
      </c>
      <c r="AG12" s="115">
        <v>13545.63</v>
      </c>
      <c r="AH12" s="115">
        <v>13911.77</v>
      </c>
      <c r="AI12" s="115">
        <v>13903.25</v>
      </c>
      <c r="AJ12" s="115">
        <v>13667.74</v>
      </c>
      <c r="AK12" s="115">
        <v>12219.61</v>
      </c>
      <c r="AL12" s="115">
        <v>13698.1</v>
      </c>
      <c r="AM12" s="115">
        <v>15651.21</v>
      </c>
      <c r="AN12" s="115">
        <v>16883.349999999999</v>
      </c>
      <c r="AO12" s="115">
        <v>17938.82</v>
      </c>
      <c r="AP12" s="115">
        <v>18485.02</v>
      </c>
      <c r="AQ12" s="115">
        <v>18538.25</v>
      </c>
      <c r="AR12" s="115">
        <v>18758.96</v>
      </c>
      <c r="AS12" s="115">
        <v>15852.57</v>
      </c>
      <c r="AT12" s="115">
        <v>17360.23</v>
      </c>
      <c r="AU12" s="115">
        <v>23323.17</v>
      </c>
      <c r="AV12" s="115">
        <v>20220.41</v>
      </c>
      <c r="AW12" s="115">
        <v>18301.29</v>
      </c>
      <c r="AX12" s="115">
        <v>20295.919999999998</v>
      </c>
      <c r="AY12" s="115">
        <v>18564.34</v>
      </c>
      <c r="AZ12" s="116">
        <v>19787.73</v>
      </c>
      <c r="BA12" s="115">
        <v>19698.38</v>
      </c>
      <c r="BB12" s="115">
        <v>20211.75</v>
      </c>
      <c r="BC12" s="115">
        <v>17605.849999999999</v>
      </c>
      <c r="BD12" s="114"/>
      <c r="BE12" s="150"/>
      <c r="BF12" s="150"/>
      <c r="BG12" s="180"/>
      <c r="BH12" s="114"/>
      <c r="BI12" s="114"/>
      <c r="BJ12" s="114"/>
      <c r="BK12" s="114"/>
      <c r="BL12" s="114"/>
      <c r="BM12" s="114"/>
    </row>
    <row r="13" spans="2:65">
      <c r="B13" s="124" t="s">
        <v>591</v>
      </c>
      <c r="C13" s="191" t="s">
        <v>590</v>
      </c>
      <c r="D13" s="122" t="s">
        <v>720</v>
      </c>
      <c r="E13" s="122" t="s">
        <v>764</v>
      </c>
      <c r="F13" s="122" t="s">
        <v>379</v>
      </c>
      <c r="G13" s="122" t="s">
        <v>391</v>
      </c>
      <c r="H13" s="121" t="s">
        <v>390</v>
      </c>
      <c r="I13" s="115">
        <v>0</v>
      </c>
      <c r="J13" s="115"/>
      <c r="K13" s="115"/>
      <c r="L13" s="115">
        <v>0</v>
      </c>
      <c r="M13" s="115">
        <v>0</v>
      </c>
      <c r="N13" s="115">
        <v>0</v>
      </c>
      <c r="O13" s="115">
        <v>0</v>
      </c>
      <c r="P13" s="115">
        <v>0</v>
      </c>
      <c r="Q13" s="115">
        <v>0</v>
      </c>
      <c r="R13" s="115">
        <v>0</v>
      </c>
      <c r="S13" s="115">
        <v>0</v>
      </c>
      <c r="T13" s="115">
        <v>0</v>
      </c>
      <c r="U13" s="115">
        <v>0</v>
      </c>
      <c r="V13" s="115">
        <v>0</v>
      </c>
      <c r="W13" s="115">
        <v>1178.1199999999999</v>
      </c>
      <c r="X13" s="115">
        <v>1450.12</v>
      </c>
      <c r="Y13" s="115">
        <v>1604.12</v>
      </c>
      <c r="Z13" s="115">
        <v>1793.68</v>
      </c>
      <c r="AA13" s="115">
        <v>1723.68</v>
      </c>
      <c r="AB13" s="115">
        <v>1611.68</v>
      </c>
      <c r="AC13" s="115">
        <v>1841.68</v>
      </c>
      <c r="AD13" s="115">
        <v>1945.68</v>
      </c>
      <c r="AE13" s="115">
        <v>2265</v>
      </c>
      <c r="AF13" s="115">
        <v>2340.27</v>
      </c>
      <c r="AG13" s="115">
        <v>2757.96</v>
      </c>
      <c r="AH13" s="115">
        <v>2704.08</v>
      </c>
      <c r="AI13" s="115">
        <v>3038.68</v>
      </c>
      <c r="AJ13" s="115">
        <v>2670.61</v>
      </c>
      <c r="AK13" s="115">
        <v>2744.46</v>
      </c>
      <c r="AL13" s="115">
        <v>3178.36</v>
      </c>
      <c r="AM13" s="115">
        <v>3738.43</v>
      </c>
      <c r="AN13" s="115">
        <v>6341.42</v>
      </c>
      <c r="AO13" s="115">
        <v>6941.92</v>
      </c>
      <c r="AP13" s="115">
        <v>6082.19</v>
      </c>
      <c r="AQ13" s="115">
        <v>6780.18</v>
      </c>
      <c r="AR13" s="115">
        <v>7215.42</v>
      </c>
      <c r="AS13" s="115">
        <v>8237.48</v>
      </c>
      <c r="AT13" s="115">
        <v>9822.59</v>
      </c>
      <c r="AU13" s="115">
        <v>11352.1</v>
      </c>
      <c r="AV13" s="115">
        <v>11407.1</v>
      </c>
      <c r="AW13" s="115">
        <v>12425.12</v>
      </c>
      <c r="AX13" s="115">
        <v>10752.52</v>
      </c>
      <c r="AY13" s="115">
        <v>11320.25</v>
      </c>
      <c r="AZ13" s="116">
        <v>14744.41</v>
      </c>
      <c r="BA13" s="115">
        <v>17101.05</v>
      </c>
      <c r="BB13" s="115">
        <v>19447.57</v>
      </c>
      <c r="BC13" s="115">
        <v>22375.39</v>
      </c>
      <c r="BD13" s="114"/>
      <c r="BE13" s="114"/>
      <c r="BF13" s="114"/>
      <c r="BG13" s="180"/>
      <c r="BH13" s="114"/>
      <c r="BI13" s="114"/>
      <c r="BJ13" s="114"/>
      <c r="BK13" s="114"/>
      <c r="BL13" s="114"/>
      <c r="BM13" s="114"/>
    </row>
    <row r="14" spans="2:65">
      <c r="B14" s="124" t="s">
        <v>726</v>
      </c>
      <c r="C14" s="191" t="s">
        <v>725</v>
      </c>
      <c r="D14" s="122" t="s">
        <v>720</v>
      </c>
      <c r="E14" s="122" t="s">
        <v>764</v>
      </c>
      <c r="F14" s="122" t="s">
        <v>383</v>
      </c>
      <c r="G14" s="122" t="s">
        <v>391</v>
      </c>
      <c r="H14" s="121" t="s">
        <v>390</v>
      </c>
      <c r="I14" s="115">
        <v>2998.8</v>
      </c>
      <c r="J14" s="115"/>
      <c r="K14" s="115"/>
      <c r="L14" s="115">
        <v>2191.56</v>
      </c>
      <c r="M14" s="115">
        <v>1982.04</v>
      </c>
      <c r="N14" s="115">
        <v>1403.04</v>
      </c>
      <c r="O14" s="115">
        <v>2494.92</v>
      </c>
      <c r="P14" s="115">
        <v>4986</v>
      </c>
      <c r="Q14" s="115">
        <v>7621.44</v>
      </c>
      <c r="R14" s="115">
        <v>9746.16</v>
      </c>
      <c r="S14" s="115">
        <v>10551.72</v>
      </c>
      <c r="T14" s="115">
        <v>10217.76</v>
      </c>
      <c r="U14" s="115">
        <v>9881.76</v>
      </c>
      <c r="V14" s="115">
        <v>9626.2800000000007</v>
      </c>
      <c r="W14" s="115">
        <v>9887.0400000000009</v>
      </c>
      <c r="X14" s="115">
        <v>10515.6</v>
      </c>
      <c r="Y14" s="115">
        <v>9747.9599999999991</v>
      </c>
      <c r="Z14" s="115">
        <v>8771.52</v>
      </c>
      <c r="AA14" s="115">
        <v>8757.1200000000008</v>
      </c>
      <c r="AB14" s="115">
        <v>10215.120000000001</v>
      </c>
      <c r="AC14" s="115">
        <v>10523.16</v>
      </c>
      <c r="AD14" s="115">
        <v>11662.32</v>
      </c>
      <c r="AE14" s="115">
        <v>11343.6</v>
      </c>
      <c r="AF14" s="115">
        <v>11478.6</v>
      </c>
      <c r="AG14" s="115">
        <v>12196.32</v>
      </c>
      <c r="AH14" s="115">
        <v>11967.24</v>
      </c>
      <c r="AI14" s="115">
        <v>10410.36</v>
      </c>
      <c r="AJ14" s="115">
        <v>10231.799999999999</v>
      </c>
      <c r="AK14" s="115">
        <v>12431.62</v>
      </c>
      <c r="AL14" s="115">
        <v>13236.57</v>
      </c>
      <c r="AM14" s="115">
        <v>13017.09</v>
      </c>
      <c r="AN14" s="115">
        <v>14867.81</v>
      </c>
      <c r="AO14" s="115">
        <v>15666.05</v>
      </c>
      <c r="AP14" s="115">
        <v>17666.75</v>
      </c>
      <c r="AQ14" s="115">
        <v>19016.73</v>
      </c>
      <c r="AR14" s="115">
        <v>25021.8</v>
      </c>
      <c r="AS14" s="115">
        <v>24037.88</v>
      </c>
      <c r="AT14" s="115">
        <v>23053.95</v>
      </c>
      <c r="AU14" s="115">
        <v>23778.6</v>
      </c>
      <c r="AV14" s="115">
        <v>20468.57</v>
      </c>
      <c r="AW14" s="115">
        <v>19659.75</v>
      </c>
      <c r="AX14" s="115">
        <v>19658.689999999999</v>
      </c>
      <c r="AY14" s="115">
        <v>17872.45</v>
      </c>
      <c r="AZ14" s="116">
        <v>21943.040000000001</v>
      </c>
      <c r="BA14" s="115">
        <v>22491.62</v>
      </c>
      <c r="BB14" s="115">
        <v>22491.62</v>
      </c>
      <c r="BC14" s="115">
        <v>22210.47</v>
      </c>
      <c r="BD14" s="114"/>
      <c r="BE14" s="114"/>
      <c r="BF14" s="114"/>
      <c r="BG14" s="180"/>
      <c r="BH14" s="114"/>
      <c r="BI14" s="114"/>
      <c r="BJ14" s="114"/>
      <c r="BK14" s="114"/>
      <c r="BL14" s="114"/>
      <c r="BM14" s="114"/>
    </row>
    <row r="15" spans="2:65">
      <c r="B15" s="124" t="s">
        <v>589</v>
      </c>
      <c r="C15" s="191" t="s">
        <v>588</v>
      </c>
      <c r="D15" s="122" t="s">
        <v>720</v>
      </c>
      <c r="E15" s="122" t="s">
        <v>764</v>
      </c>
      <c r="F15" s="122" t="s">
        <v>376</v>
      </c>
      <c r="G15" s="122" t="s">
        <v>391</v>
      </c>
      <c r="H15" s="121" t="s">
        <v>390</v>
      </c>
      <c r="I15" s="115">
        <v>0</v>
      </c>
      <c r="J15" s="115"/>
      <c r="K15" s="115"/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40.46</v>
      </c>
      <c r="X15" s="115">
        <v>180.46</v>
      </c>
      <c r="Y15" s="115">
        <v>355.46</v>
      </c>
      <c r="Z15" s="115">
        <v>927.5</v>
      </c>
      <c r="AA15" s="115">
        <v>1575</v>
      </c>
      <c r="AB15" s="115">
        <v>2118</v>
      </c>
      <c r="AC15" s="115">
        <v>2479</v>
      </c>
      <c r="AD15" s="115">
        <v>2097</v>
      </c>
      <c r="AE15" s="115">
        <v>2117.11</v>
      </c>
      <c r="AF15" s="115">
        <v>2098.87</v>
      </c>
      <c r="AG15" s="115">
        <v>2215.4899999999998</v>
      </c>
      <c r="AH15" s="115">
        <v>2278.59</v>
      </c>
      <c r="AI15" s="115">
        <v>2420.12</v>
      </c>
      <c r="AJ15" s="115">
        <v>2831.22</v>
      </c>
      <c r="AK15" s="115">
        <v>2984.11</v>
      </c>
      <c r="AL15" s="115">
        <v>3072.59</v>
      </c>
      <c r="AM15" s="115">
        <v>2938.95</v>
      </c>
      <c r="AN15" s="115">
        <v>3093.65</v>
      </c>
      <c r="AO15" s="115">
        <v>3275.43</v>
      </c>
      <c r="AP15" s="115">
        <v>3262</v>
      </c>
      <c r="AQ15" s="115">
        <v>2342.59</v>
      </c>
      <c r="AR15" s="115">
        <v>2474.31</v>
      </c>
      <c r="AS15" s="115">
        <v>2410.4</v>
      </c>
      <c r="AT15" s="115">
        <v>2432.19</v>
      </c>
      <c r="AU15" s="115">
        <v>2406.56</v>
      </c>
      <c r="AV15" s="115">
        <v>2417.79</v>
      </c>
      <c r="AW15" s="115">
        <v>1748.57</v>
      </c>
      <c r="AX15" s="115">
        <v>1824.83</v>
      </c>
      <c r="AY15" s="115">
        <v>1916</v>
      </c>
      <c r="AZ15" s="116">
        <v>2696.61</v>
      </c>
      <c r="BA15" s="115">
        <v>2860.71</v>
      </c>
      <c r="BB15" s="115">
        <v>2835.52</v>
      </c>
      <c r="BC15" s="115">
        <v>2727.64</v>
      </c>
      <c r="BD15" s="114"/>
      <c r="BE15" s="145"/>
      <c r="BF15" s="145"/>
      <c r="BG15" s="180"/>
      <c r="BH15" s="145"/>
      <c r="BI15" s="145"/>
      <c r="BJ15" s="145"/>
      <c r="BK15" s="145"/>
      <c r="BL15" s="145"/>
      <c r="BM15" s="145"/>
    </row>
    <row r="16" spans="2:65">
      <c r="B16" s="124" t="s">
        <v>587</v>
      </c>
      <c r="C16" s="191" t="s">
        <v>586</v>
      </c>
      <c r="D16" s="122" t="s">
        <v>720</v>
      </c>
      <c r="E16" s="122" t="s">
        <v>764</v>
      </c>
      <c r="F16" s="122" t="s">
        <v>424</v>
      </c>
      <c r="G16" s="122" t="s">
        <v>391</v>
      </c>
      <c r="H16" s="121" t="s">
        <v>390</v>
      </c>
      <c r="I16" s="115">
        <v>2561.62</v>
      </c>
      <c r="J16" s="115"/>
      <c r="K16" s="115"/>
      <c r="L16" s="115">
        <v>3310.43</v>
      </c>
      <c r="M16" s="115">
        <v>3631.74</v>
      </c>
      <c r="N16" s="115">
        <v>3885.42</v>
      </c>
      <c r="O16" s="115">
        <v>3953.86</v>
      </c>
      <c r="P16" s="115">
        <v>4024.14</v>
      </c>
      <c r="Q16" s="115">
        <v>3709.98</v>
      </c>
      <c r="R16" s="115">
        <v>4250.63</v>
      </c>
      <c r="S16" s="115">
        <v>4423.95</v>
      </c>
      <c r="T16" s="115">
        <v>4780.93</v>
      </c>
      <c r="U16" s="115">
        <v>5229.28</v>
      </c>
      <c r="V16" s="115">
        <v>5381.93</v>
      </c>
      <c r="W16" s="115">
        <v>5919.71</v>
      </c>
      <c r="X16" s="115">
        <v>5821.36</v>
      </c>
      <c r="Y16" s="115">
        <v>5921.61</v>
      </c>
      <c r="Z16" s="115">
        <v>6102.56</v>
      </c>
      <c r="AA16" s="115">
        <v>6191.01</v>
      </c>
      <c r="AB16" s="115">
        <v>6097.64</v>
      </c>
      <c r="AC16" s="115">
        <v>6186.82</v>
      </c>
      <c r="AD16" s="115">
        <v>6515.2</v>
      </c>
      <c r="AE16" s="115">
        <v>6102.82</v>
      </c>
      <c r="AF16" s="115">
        <v>5693.86</v>
      </c>
      <c r="AG16" s="115">
        <v>5733.1</v>
      </c>
      <c r="AH16" s="115">
        <v>5903.62</v>
      </c>
      <c r="AI16" s="115">
        <v>6260.48</v>
      </c>
      <c r="AJ16" s="115">
        <v>7129.07</v>
      </c>
      <c r="AK16" s="115">
        <v>6895.08</v>
      </c>
      <c r="AL16" s="115">
        <v>6703.25</v>
      </c>
      <c r="AM16" s="115">
        <v>6035.58</v>
      </c>
      <c r="AN16" s="115">
        <v>6308.49</v>
      </c>
      <c r="AO16" s="115">
        <v>6396.73</v>
      </c>
      <c r="AP16" s="115">
        <v>6499.63</v>
      </c>
      <c r="AQ16" s="115">
        <v>6952.28</v>
      </c>
      <c r="AR16" s="115">
        <v>7638.93</v>
      </c>
      <c r="AS16" s="115">
        <v>7288.97</v>
      </c>
      <c r="AT16" s="115">
        <v>6910.73</v>
      </c>
      <c r="AU16" s="115">
        <v>8500.2099999999991</v>
      </c>
      <c r="AV16" s="115">
        <v>7810.32</v>
      </c>
      <c r="AW16" s="115">
        <v>6996.32</v>
      </c>
      <c r="AX16" s="115">
        <v>7191.3</v>
      </c>
      <c r="AY16" s="115">
        <v>7065.18</v>
      </c>
      <c r="AZ16" s="116">
        <v>11150.92</v>
      </c>
      <c r="BA16" s="115">
        <v>8546.2800000000007</v>
      </c>
      <c r="BB16" s="115">
        <v>7667.82</v>
      </c>
      <c r="BC16" s="115">
        <v>9115.07</v>
      </c>
      <c r="BD16" s="114"/>
      <c r="BE16" s="114"/>
      <c r="BF16" s="114"/>
      <c r="BG16" s="180"/>
      <c r="BH16" s="114"/>
      <c r="BI16" s="114"/>
      <c r="BJ16" s="114"/>
      <c r="BK16" s="114"/>
      <c r="BL16" s="114"/>
      <c r="BM16" s="114"/>
    </row>
    <row r="17" spans="2:65">
      <c r="B17" s="124" t="s">
        <v>585</v>
      </c>
      <c r="C17" s="191" t="s">
        <v>584</v>
      </c>
      <c r="D17" s="122" t="s">
        <v>720</v>
      </c>
      <c r="E17" s="122" t="s">
        <v>764</v>
      </c>
      <c r="F17" s="122" t="s">
        <v>421</v>
      </c>
      <c r="G17" s="122" t="s">
        <v>391</v>
      </c>
      <c r="H17" s="121" t="s">
        <v>390</v>
      </c>
      <c r="I17" s="115">
        <v>0</v>
      </c>
      <c r="J17" s="115"/>
      <c r="K17" s="115"/>
      <c r="L17" s="115">
        <v>0</v>
      </c>
      <c r="M17" s="115">
        <v>0</v>
      </c>
      <c r="N17" s="115">
        <v>0</v>
      </c>
      <c r="O17" s="115">
        <v>0</v>
      </c>
      <c r="P17" s="115">
        <v>0</v>
      </c>
      <c r="Q17" s="115">
        <v>0</v>
      </c>
      <c r="R17" s="115">
        <v>0</v>
      </c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15">
        <v>9</v>
      </c>
      <c r="Z17" s="115">
        <v>11</v>
      </c>
      <c r="AA17" s="115">
        <v>28</v>
      </c>
      <c r="AB17" s="115">
        <v>39</v>
      </c>
      <c r="AC17" s="115">
        <v>79</v>
      </c>
      <c r="AD17" s="115">
        <v>97</v>
      </c>
      <c r="AE17" s="115">
        <v>257.94</v>
      </c>
      <c r="AF17" s="115">
        <v>414.18</v>
      </c>
      <c r="AG17" s="115">
        <v>454.19</v>
      </c>
      <c r="AH17" s="115">
        <v>620.08000000000004</v>
      </c>
      <c r="AI17" s="115">
        <v>732.97</v>
      </c>
      <c r="AJ17" s="115">
        <v>638.1</v>
      </c>
      <c r="AK17" s="115">
        <v>612.89</v>
      </c>
      <c r="AL17" s="115">
        <v>557.41</v>
      </c>
      <c r="AM17" s="115">
        <v>623.34</v>
      </c>
      <c r="AN17" s="115">
        <v>442.23</v>
      </c>
      <c r="AO17" s="115">
        <v>612.92999999999995</v>
      </c>
      <c r="AP17" s="115">
        <v>541.65</v>
      </c>
      <c r="AQ17" s="115">
        <v>305.04000000000002</v>
      </c>
      <c r="AR17" s="115">
        <v>301.11</v>
      </c>
      <c r="AS17" s="115">
        <v>269.76</v>
      </c>
      <c r="AT17" s="115">
        <v>259.63</v>
      </c>
      <c r="AU17" s="115">
        <v>312.38</v>
      </c>
      <c r="AV17" s="115">
        <v>213.02</v>
      </c>
      <c r="AW17" s="115">
        <v>203.31</v>
      </c>
      <c r="AX17" s="115">
        <v>216.36</v>
      </c>
      <c r="AY17" s="115">
        <v>173.33</v>
      </c>
      <c r="AZ17" s="116">
        <v>185.36</v>
      </c>
      <c r="BA17" s="115">
        <v>195.91</v>
      </c>
      <c r="BB17" s="115">
        <v>196.18</v>
      </c>
      <c r="BC17" s="115">
        <v>168.51</v>
      </c>
      <c r="BD17" s="114"/>
      <c r="BE17" s="145"/>
      <c r="BF17" s="145"/>
      <c r="BG17" s="180"/>
      <c r="BH17" s="145"/>
      <c r="BI17" s="145"/>
      <c r="BJ17" s="145"/>
      <c r="BK17" s="145"/>
      <c r="BL17" s="145"/>
      <c r="BM17" s="145"/>
    </row>
    <row r="18" spans="2:65">
      <c r="B18" s="124" t="s">
        <v>583</v>
      </c>
      <c r="C18" s="191" t="s">
        <v>582</v>
      </c>
      <c r="D18" s="122" t="s">
        <v>720</v>
      </c>
      <c r="E18" s="122" t="s">
        <v>764</v>
      </c>
      <c r="F18" s="122" t="s">
        <v>418</v>
      </c>
      <c r="G18" s="122" t="s">
        <v>391</v>
      </c>
      <c r="H18" s="121" t="s">
        <v>390</v>
      </c>
      <c r="I18" s="115">
        <v>92.55</v>
      </c>
      <c r="J18" s="115"/>
      <c r="K18" s="115"/>
      <c r="L18" s="115">
        <v>92.55</v>
      </c>
      <c r="M18" s="115">
        <v>102.55</v>
      </c>
      <c r="N18" s="115">
        <v>112.55</v>
      </c>
      <c r="O18" s="115">
        <v>112.55</v>
      </c>
      <c r="P18" s="115">
        <v>112.55</v>
      </c>
      <c r="Q18" s="115">
        <v>122.55</v>
      </c>
      <c r="R18" s="115">
        <v>132.55000000000001</v>
      </c>
      <c r="S18" s="115">
        <v>142.55000000000001</v>
      </c>
      <c r="T18" s="115">
        <v>142.55000000000001</v>
      </c>
      <c r="U18" s="115">
        <v>154.27000000000001</v>
      </c>
      <c r="V18" s="115">
        <v>165.98</v>
      </c>
      <c r="W18" s="115">
        <v>180.98</v>
      </c>
      <c r="X18" s="115">
        <v>180.98</v>
      </c>
      <c r="Y18" s="115">
        <v>171.98</v>
      </c>
      <c r="Z18" s="115">
        <v>395</v>
      </c>
      <c r="AA18" s="115">
        <v>457.61</v>
      </c>
      <c r="AB18" s="115">
        <v>478</v>
      </c>
      <c r="AC18" s="115">
        <v>437</v>
      </c>
      <c r="AD18" s="115">
        <v>406</v>
      </c>
      <c r="AE18" s="115">
        <v>478.11</v>
      </c>
      <c r="AF18" s="115">
        <v>598.34</v>
      </c>
      <c r="AG18" s="115">
        <v>590.54</v>
      </c>
      <c r="AH18" s="115">
        <v>721.07</v>
      </c>
      <c r="AI18" s="115">
        <v>702.23</v>
      </c>
      <c r="AJ18" s="115">
        <v>772.43</v>
      </c>
      <c r="AK18" s="115">
        <v>857.08</v>
      </c>
      <c r="AL18" s="115">
        <v>857.06</v>
      </c>
      <c r="AM18" s="115">
        <v>867.21</v>
      </c>
      <c r="AN18" s="115">
        <v>867.73</v>
      </c>
      <c r="AO18" s="115">
        <v>831.16</v>
      </c>
      <c r="AP18" s="115">
        <v>913.1</v>
      </c>
      <c r="AQ18" s="115">
        <v>879.21</v>
      </c>
      <c r="AR18" s="115">
        <v>864.98</v>
      </c>
      <c r="AS18" s="115">
        <v>843.84</v>
      </c>
      <c r="AT18" s="115">
        <v>838.17</v>
      </c>
      <c r="AU18" s="115">
        <v>840.08</v>
      </c>
      <c r="AV18" s="115">
        <v>821.77</v>
      </c>
      <c r="AW18" s="115">
        <v>921.83</v>
      </c>
      <c r="AX18" s="115">
        <v>937.51</v>
      </c>
      <c r="AY18" s="115">
        <v>1029.1199999999999</v>
      </c>
      <c r="AZ18" s="116">
        <v>901.38</v>
      </c>
      <c r="BA18" s="115">
        <v>1056.97</v>
      </c>
      <c r="BB18" s="115">
        <v>975.12</v>
      </c>
      <c r="BC18" s="115">
        <v>1001.79</v>
      </c>
      <c r="BD18" s="114"/>
      <c r="BE18" s="145"/>
      <c r="BF18" s="145"/>
      <c r="BG18" s="180"/>
      <c r="BH18" s="145"/>
      <c r="BI18" s="145"/>
      <c r="BJ18" s="145"/>
      <c r="BK18" s="145"/>
      <c r="BL18" s="145"/>
      <c r="BM18" s="145"/>
    </row>
    <row r="19" spans="2:65">
      <c r="B19" s="124" t="s">
        <v>529</v>
      </c>
      <c r="C19" s="191" t="s">
        <v>528</v>
      </c>
      <c r="D19" s="122" t="s">
        <v>720</v>
      </c>
      <c r="E19" s="122" t="s">
        <v>764</v>
      </c>
      <c r="F19" s="122" t="s">
        <v>415</v>
      </c>
      <c r="G19" s="122" t="s">
        <v>391</v>
      </c>
      <c r="H19" s="121" t="s">
        <v>390</v>
      </c>
      <c r="I19" s="115">
        <v>61.45</v>
      </c>
      <c r="J19" s="115"/>
      <c r="K19" s="115"/>
      <c r="L19" s="115">
        <v>61.45</v>
      </c>
      <c r="M19" s="115">
        <v>61.45</v>
      </c>
      <c r="N19" s="115">
        <v>61.45</v>
      </c>
      <c r="O19" s="115">
        <v>61.45</v>
      </c>
      <c r="P19" s="115">
        <v>61.45</v>
      </c>
      <c r="Q19" s="115">
        <v>61.45</v>
      </c>
      <c r="R19" s="115">
        <v>61.45</v>
      </c>
      <c r="S19" s="115">
        <v>61.45</v>
      </c>
      <c r="T19" s="115">
        <v>63.45</v>
      </c>
      <c r="U19" s="115">
        <v>94.73</v>
      </c>
      <c r="V19" s="115">
        <v>128.02000000000001</v>
      </c>
      <c r="W19" s="115">
        <v>164.02</v>
      </c>
      <c r="X19" s="115">
        <v>161.02000000000001</v>
      </c>
      <c r="Y19" s="115">
        <v>173.02</v>
      </c>
      <c r="Z19" s="115">
        <v>230.02</v>
      </c>
      <c r="AA19" s="115">
        <v>266.39</v>
      </c>
      <c r="AB19" s="115">
        <v>393</v>
      </c>
      <c r="AC19" s="115">
        <v>383</v>
      </c>
      <c r="AD19" s="115">
        <v>574</v>
      </c>
      <c r="AE19" s="115">
        <v>544.29</v>
      </c>
      <c r="AF19" s="115">
        <v>745.84</v>
      </c>
      <c r="AG19" s="115">
        <v>944.88</v>
      </c>
      <c r="AH19" s="115">
        <v>1053.3</v>
      </c>
      <c r="AI19" s="115">
        <v>1235.24</v>
      </c>
      <c r="AJ19" s="115">
        <v>1245.73</v>
      </c>
      <c r="AK19" s="115">
        <v>1441.69</v>
      </c>
      <c r="AL19" s="115">
        <v>1632.95</v>
      </c>
      <c r="AM19" s="115">
        <v>1871.91</v>
      </c>
      <c r="AN19" s="115">
        <v>2267.94</v>
      </c>
      <c r="AO19" s="115">
        <v>2294.34</v>
      </c>
      <c r="AP19" s="115">
        <v>2375.2199999999998</v>
      </c>
      <c r="AQ19" s="115">
        <v>2734.75</v>
      </c>
      <c r="AR19" s="115">
        <v>2747.94</v>
      </c>
      <c r="AS19" s="115">
        <v>2814.38</v>
      </c>
      <c r="AT19" s="115">
        <v>3077.2</v>
      </c>
      <c r="AU19" s="115">
        <v>3184.09</v>
      </c>
      <c r="AV19" s="115">
        <v>3072.42</v>
      </c>
      <c r="AW19" s="115">
        <v>3274.01</v>
      </c>
      <c r="AX19" s="115">
        <v>3433.97</v>
      </c>
      <c r="AY19" s="115">
        <v>4358.78</v>
      </c>
      <c r="AZ19" s="116">
        <v>5198.51</v>
      </c>
      <c r="BA19" s="115">
        <v>7795.11</v>
      </c>
      <c r="BB19" s="115">
        <v>9881.93</v>
      </c>
      <c r="BC19" s="115">
        <v>12243.96</v>
      </c>
      <c r="BD19" s="114"/>
      <c r="BE19" s="145"/>
      <c r="BF19" s="145"/>
      <c r="BG19" s="180"/>
      <c r="BH19" s="145"/>
      <c r="BI19" s="145"/>
      <c r="BJ19" s="145"/>
      <c r="BK19" s="145"/>
      <c r="BL19" s="145"/>
      <c r="BM19" s="145"/>
    </row>
    <row r="20" spans="2:65">
      <c r="B20" s="124" t="s">
        <v>581</v>
      </c>
      <c r="C20" s="191" t="s">
        <v>757</v>
      </c>
      <c r="D20" s="122" t="s">
        <v>720</v>
      </c>
      <c r="E20" s="122" t="s">
        <v>764</v>
      </c>
      <c r="F20" s="122" t="s">
        <v>410</v>
      </c>
      <c r="G20" s="122" t="s">
        <v>391</v>
      </c>
      <c r="H20" s="121" t="s">
        <v>390</v>
      </c>
      <c r="I20" s="115">
        <v>3780</v>
      </c>
      <c r="J20" s="115"/>
      <c r="K20" s="115"/>
      <c r="L20" s="115">
        <v>4158</v>
      </c>
      <c r="M20" s="115">
        <v>4536</v>
      </c>
      <c r="N20" s="115">
        <v>4536</v>
      </c>
      <c r="O20" s="115">
        <v>4536</v>
      </c>
      <c r="P20" s="115">
        <v>4762.8</v>
      </c>
      <c r="Q20" s="115">
        <v>4787.3599999999997</v>
      </c>
      <c r="R20" s="115">
        <v>5066.51</v>
      </c>
      <c r="S20" s="115">
        <v>5347.35</v>
      </c>
      <c r="T20" s="115">
        <v>5657.85</v>
      </c>
      <c r="U20" s="115">
        <v>5899.46</v>
      </c>
      <c r="V20" s="115">
        <v>6225.18</v>
      </c>
      <c r="W20" s="115">
        <v>6464.67</v>
      </c>
      <c r="X20" s="115">
        <v>6456.96</v>
      </c>
      <c r="Y20" s="115">
        <v>6509.42</v>
      </c>
      <c r="Z20" s="115">
        <v>6806.47</v>
      </c>
      <c r="AA20" s="115">
        <v>6974.56</v>
      </c>
      <c r="AB20" s="115">
        <v>7534.81</v>
      </c>
      <c r="AC20" s="115">
        <v>8008.76</v>
      </c>
      <c r="AD20" s="115">
        <v>8734.4599999999991</v>
      </c>
      <c r="AE20" s="115">
        <v>9140.5499999999993</v>
      </c>
      <c r="AF20" s="115">
        <v>10307.85</v>
      </c>
      <c r="AG20" s="115">
        <v>11228.6</v>
      </c>
      <c r="AH20" s="115">
        <v>12046.53</v>
      </c>
      <c r="AI20" s="115">
        <v>11965.87</v>
      </c>
      <c r="AJ20" s="115">
        <v>13112.25</v>
      </c>
      <c r="AK20" s="115">
        <v>13676.29</v>
      </c>
      <c r="AL20" s="115">
        <v>14505.15</v>
      </c>
      <c r="AM20" s="115">
        <v>15243.43</v>
      </c>
      <c r="AN20" s="115">
        <v>16469.54</v>
      </c>
      <c r="AO20" s="115">
        <v>16772.8</v>
      </c>
      <c r="AP20" s="115">
        <v>17006.34</v>
      </c>
      <c r="AQ20" s="115">
        <v>17291.62</v>
      </c>
      <c r="AR20" s="115">
        <v>17889.14</v>
      </c>
      <c r="AS20" s="115">
        <v>18679.21</v>
      </c>
      <c r="AT20" s="115">
        <v>17705.009999999998</v>
      </c>
      <c r="AU20" s="115">
        <v>17147.95</v>
      </c>
      <c r="AV20" s="115">
        <v>17292.310000000001</v>
      </c>
      <c r="AW20" s="115">
        <v>16028.72</v>
      </c>
      <c r="AX20" s="115">
        <v>15720.65</v>
      </c>
      <c r="AY20" s="115">
        <v>15871.06</v>
      </c>
      <c r="AZ20" s="116">
        <v>15665.43</v>
      </c>
      <c r="BA20" s="115">
        <v>15421.79</v>
      </c>
      <c r="BB20" s="115">
        <v>16023.84</v>
      </c>
      <c r="BC20" s="115">
        <v>15103.09</v>
      </c>
      <c r="BD20" s="114"/>
      <c r="BE20" s="114"/>
      <c r="BF20" s="114"/>
      <c r="BG20" s="180"/>
      <c r="BH20" s="114"/>
      <c r="BI20" s="114"/>
      <c r="BJ20" s="114"/>
      <c r="BK20" s="114"/>
      <c r="BL20" s="114"/>
      <c r="BM20" s="114"/>
    </row>
    <row r="21" spans="2:65">
      <c r="B21" s="124" t="s">
        <v>579</v>
      </c>
      <c r="C21" s="191" t="s">
        <v>756</v>
      </c>
      <c r="D21" s="122" t="s">
        <v>720</v>
      </c>
      <c r="E21" s="122" t="s">
        <v>764</v>
      </c>
      <c r="F21" s="122" t="s">
        <v>407</v>
      </c>
      <c r="G21" s="122" t="s">
        <v>391</v>
      </c>
      <c r="H21" s="121" t="s">
        <v>390</v>
      </c>
      <c r="I21" s="115">
        <v>4620</v>
      </c>
      <c r="J21" s="115"/>
      <c r="K21" s="115"/>
      <c r="L21" s="115">
        <v>5082</v>
      </c>
      <c r="M21" s="115">
        <v>5544</v>
      </c>
      <c r="N21" s="115">
        <v>5544</v>
      </c>
      <c r="O21" s="115">
        <v>5544</v>
      </c>
      <c r="P21" s="115">
        <v>5821.2</v>
      </c>
      <c r="Q21" s="115">
        <v>5851.21</v>
      </c>
      <c r="R21" s="115">
        <v>6192.41</v>
      </c>
      <c r="S21" s="115">
        <v>6535.65</v>
      </c>
      <c r="T21" s="115">
        <v>6915.15</v>
      </c>
      <c r="U21" s="115">
        <v>7210.45</v>
      </c>
      <c r="V21" s="115">
        <v>7608.55</v>
      </c>
      <c r="W21" s="115">
        <v>7901.27</v>
      </c>
      <c r="X21" s="115">
        <v>7891.84</v>
      </c>
      <c r="Y21" s="115">
        <v>7955.96</v>
      </c>
      <c r="Z21" s="115">
        <v>8319.02</v>
      </c>
      <c r="AA21" s="115">
        <v>8524.4699999999993</v>
      </c>
      <c r="AB21" s="115">
        <v>9209.2199999999993</v>
      </c>
      <c r="AC21" s="115">
        <v>9788.49</v>
      </c>
      <c r="AD21" s="115">
        <v>10675.45</v>
      </c>
      <c r="AE21" s="115">
        <v>11171.79</v>
      </c>
      <c r="AF21" s="115">
        <v>12598.48</v>
      </c>
      <c r="AG21" s="115">
        <v>13723.84</v>
      </c>
      <c r="AH21" s="115">
        <v>14723.53</v>
      </c>
      <c r="AI21" s="115">
        <v>14624.95</v>
      </c>
      <c r="AJ21" s="115">
        <v>16026.08</v>
      </c>
      <c r="AK21" s="115">
        <v>16715.47</v>
      </c>
      <c r="AL21" s="115">
        <v>17728.509999999998</v>
      </c>
      <c r="AM21" s="115">
        <v>18630.86</v>
      </c>
      <c r="AN21" s="115">
        <v>20129.439999999999</v>
      </c>
      <c r="AO21" s="115">
        <v>20500.09</v>
      </c>
      <c r="AP21" s="115">
        <v>20785.52</v>
      </c>
      <c r="AQ21" s="115">
        <v>21134.2</v>
      </c>
      <c r="AR21" s="115">
        <v>21864.5</v>
      </c>
      <c r="AS21" s="115">
        <v>22830.14</v>
      </c>
      <c r="AT21" s="115">
        <v>21639.46</v>
      </c>
      <c r="AU21" s="115">
        <v>20958.61</v>
      </c>
      <c r="AV21" s="115">
        <v>21135.05</v>
      </c>
      <c r="AW21" s="115">
        <v>19590.66</v>
      </c>
      <c r="AX21" s="115">
        <v>19214.12</v>
      </c>
      <c r="AY21" s="115">
        <v>19397.96</v>
      </c>
      <c r="AZ21" s="116">
        <v>19146.64</v>
      </c>
      <c r="BA21" s="115">
        <v>18848.849999999999</v>
      </c>
      <c r="BB21" s="115">
        <v>19584.689999999999</v>
      </c>
      <c r="BC21" s="115">
        <v>18459.330000000002</v>
      </c>
      <c r="BD21" s="114"/>
      <c r="BE21" s="114"/>
      <c r="BF21" s="114"/>
      <c r="BG21" s="180"/>
      <c r="BH21" s="114"/>
      <c r="BI21" s="114"/>
      <c r="BJ21" s="114"/>
      <c r="BK21" s="114"/>
      <c r="BL21" s="114"/>
      <c r="BM21" s="114"/>
    </row>
    <row r="22" spans="2:65">
      <c r="B22" s="124" t="s">
        <v>723</v>
      </c>
      <c r="C22" s="123" t="s">
        <v>767</v>
      </c>
      <c r="D22" s="122" t="s">
        <v>720</v>
      </c>
      <c r="E22" s="122" t="s">
        <v>764</v>
      </c>
      <c r="F22" s="122" t="s">
        <v>498</v>
      </c>
      <c r="G22" s="122" t="s">
        <v>391</v>
      </c>
      <c r="H22" s="121" t="s">
        <v>390</v>
      </c>
      <c r="I22" s="115">
        <v>0</v>
      </c>
      <c r="J22" s="115"/>
      <c r="K22" s="115"/>
      <c r="L22" s="115">
        <v>0</v>
      </c>
      <c r="M22" s="115">
        <v>0</v>
      </c>
      <c r="N22" s="115">
        <v>0</v>
      </c>
      <c r="O22" s="115">
        <v>0</v>
      </c>
      <c r="P22" s="115">
        <v>0</v>
      </c>
      <c r="Q22" s="115">
        <v>0</v>
      </c>
      <c r="R22" s="115">
        <v>0</v>
      </c>
      <c r="S22" s="115">
        <v>0</v>
      </c>
      <c r="T22" s="115">
        <v>0</v>
      </c>
      <c r="U22" s="115">
        <v>0</v>
      </c>
      <c r="V22" s="115">
        <v>0</v>
      </c>
      <c r="W22" s="115">
        <v>0</v>
      </c>
      <c r="X22" s="115">
        <v>0</v>
      </c>
      <c r="Y22" s="115">
        <v>0</v>
      </c>
      <c r="Z22" s="115">
        <v>0</v>
      </c>
      <c r="AA22" s="115">
        <v>0</v>
      </c>
      <c r="AB22" s="115">
        <v>0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  <c r="AJ22" s="115">
        <v>0</v>
      </c>
      <c r="AK22" s="115">
        <v>0</v>
      </c>
      <c r="AL22" s="115">
        <v>0</v>
      </c>
      <c r="AM22" s="115">
        <v>0</v>
      </c>
      <c r="AN22" s="115">
        <v>0</v>
      </c>
      <c r="AO22" s="115">
        <v>0</v>
      </c>
      <c r="AP22" s="115">
        <v>0</v>
      </c>
      <c r="AQ22" s="115">
        <v>0</v>
      </c>
      <c r="AR22" s="115">
        <v>0</v>
      </c>
      <c r="AS22" s="115">
        <v>0</v>
      </c>
      <c r="AT22" s="115">
        <v>0</v>
      </c>
      <c r="AU22" s="115">
        <v>0</v>
      </c>
      <c r="AV22" s="115">
        <v>0</v>
      </c>
      <c r="AW22" s="115">
        <v>0</v>
      </c>
      <c r="AX22" s="115">
        <v>0</v>
      </c>
      <c r="AY22" s="115">
        <v>0</v>
      </c>
      <c r="AZ22" s="116">
        <v>0</v>
      </c>
      <c r="BA22" s="115">
        <v>0</v>
      </c>
      <c r="BB22" s="115">
        <v>0</v>
      </c>
      <c r="BC22" s="115">
        <v>0</v>
      </c>
      <c r="BD22" s="114"/>
      <c r="BE22" s="190"/>
      <c r="BF22" s="190"/>
      <c r="BG22" s="180"/>
      <c r="BH22" s="114"/>
      <c r="BI22" s="114"/>
      <c r="BJ22" s="114"/>
      <c r="BK22" s="114"/>
      <c r="BL22" s="114"/>
      <c r="BM22" s="114"/>
    </row>
    <row r="23" spans="2:65">
      <c r="B23" s="124" t="s">
        <v>680</v>
      </c>
      <c r="C23" s="125" t="s">
        <v>679</v>
      </c>
      <c r="D23" s="122" t="s">
        <v>720</v>
      </c>
      <c r="E23" s="122" t="s">
        <v>764</v>
      </c>
      <c r="F23" s="122" t="s">
        <v>373</v>
      </c>
      <c r="G23" s="122" t="s">
        <v>391</v>
      </c>
      <c r="H23" s="121" t="s">
        <v>390</v>
      </c>
      <c r="I23" s="192" t="s">
        <v>57</v>
      </c>
      <c r="J23" s="192"/>
      <c r="K23" s="192"/>
      <c r="L23" s="192" t="s">
        <v>57</v>
      </c>
      <c r="M23" s="192" t="s">
        <v>57</v>
      </c>
      <c r="N23" s="192" t="s">
        <v>57</v>
      </c>
      <c r="O23" s="192" t="s">
        <v>57</v>
      </c>
      <c r="P23" s="192" t="s">
        <v>57</v>
      </c>
      <c r="Q23" s="192" t="s">
        <v>57</v>
      </c>
      <c r="R23" s="192" t="s">
        <v>57</v>
      </c>
      <c r="S23" s="192" t="s">
        <v>57</v>
      </c>
      <c r="T23" s="192" t="s">
        <v>57</v>
      </c>
      <c r="U23" s="192" t="s">
        <v>57</v>
      </c>
      <c r="V23" s="192" t="s">
        <v>57</v>
      </c>
      <c r="W23" s="192" t="s">
        <v>57</v>
      </c>
      <c r="X23" s="192" t="s">
        <v>57</v>
      </c>
      <c r="Y23" s="192" t="s">
        <v>57</v>
      </c>
      <c r="Z23" s="192" t="s">
        <v>57</v>
      </c>
      <c r="AA23" s="192" t="s">
        <v>57</v>
      </c>
      <c r="AB23" s="192" t="s">
        <v>57</v>
      </c>
      <c r="AC23" s="192" t="s">
        <v>57</v>
      </c>
      <c r="AD23" s="192" t="s">
        <v>57</v>
      </c>
      <c r="AE23" s="192" t="s">
        <v>57</v>
      </c>
      <c r="AF23" s="192" t="s">
        <v>57</v>
      </c>
      <c r="AG23" s="192" t="s">
        <v>57</v>
      </c>
      <c r="AH23" s="192" t="s">
        <v>57</v>
      </c>
      <c r="AI23" s="192" t="s">
        <v>57</v>
      </c>
      <c r="AJ23" s="192" t="s">
        <v>57</v>
      </c>
      <c r="AK23" s="192" t="s">
        <v>57</v>
      </c>
      <c r="AL23" s="192" t="s">
        <v>57</v>
      </c>
      <c r="AM23" s="192" t="s">
        <v>57</v>
      </c>
      <c r="AN23" s="192" t="s">
        <v>57</v>
      </c>
      <c r="AO23" s="192" t="s">
        <v>57</v>
      </c>
      <c r="AP23" s="192" t="s">
        <v>57</v>
      </c>
      <c r="AQ23" s="192" t="s">
        <v>57</v>
      </c>
      <c r="AR23" s="192" t="s">
        <v>57</v>
      </c>
      <c r="AS23" s="192" t="s">
        <v>57</v>
      </c>
      <c r="AT23" s="192" t="s">
        <v>57</v>
      </c>
      <c r="AU23" s="192" t="s">
        <v>57</v>
      </c>
      <c r="AV23" s="192" t="s">
        <v>57</v>
      </c>
      <c r="AW23" s="192" t="s">
        <v>57</v>
      </c>
      <c r="AX23" s="192" t="s">
        <v>57</v>
      </c>
      <c r="AY23" s="192" t="s">
        <v>57</v>
      </c>
      <c r="AZ23" s="193"/>
      <c r="BA23" s="192" t="s">
        <v>57</v>
      </c>
      <c r="BB23" s="192" t="s">
        <v>57</v>
      </c>
      <c r="BC23" s="192" t="s">
        <v>57</v>
      </c>
      <c r="BD23" s="114"/>
      <c r="BE23" s="114"/>
      <c r="BF23" s="114"/>
      <c r="BG23" s="145"/>
      <c r="BH23" s="114"/>
      <c r="BI23" s="114"/>
      <c r="BJ23" s="114"/>
      <c r="BK23" s="114"/>
      <c r="BL23" s="114"/>
      <c r="BM23" s="114"/>
    </row>
    <row r="24" spans="2:65">
      <c r="B24" s="124" t="s">
        <v>609</v>
      </c>
      <c r="C24" s="123" t="s">
        <v>766</v>
      </c>
      <c r="D24" s="122" t="s">
        <v>720</v>
      </c>
      <c r="E24" s="122" t="s">
        <v>764</v>
      </c>
      <c r="F24" s="122" t="s">
        <v>608</v>
      </c>
      <c r="G24" s="122" t="s">
        <v>391</v>
      </c>
      <c r="H24" s="121" t="s">
        <v>390</v>
      </c>
      <c r="I24" s="115">
        <v>0</v>
      </c>
      <c r="J24" s="115"/>
      <c r="K24" s="115"/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1972</v>
      </c>
      <c r="Y24" s="115">
        <v>1860</v>
      </c>
      <c r="Z24" s="115">
        <v>1302</v>
      </c>
      <c r="AA24" s="115">
        <v>744</v>
      </c>
      <c r="AB24" s="115">
        <v>744</v>
      </c>
      <c r="AC24" s="115">
        <v>744</v>
      </c>
      <c r="AD24" s="115">
        <v>800</v>
      </c>
      <c r="AE24" s="115">
        <v>245.42</v>
      </c>
      <c r="AF24" s="115">
        <v>250.91</v>
      </c>
      <c r="AG24" s="115">
        <v>60.41</v>
      </c>
      <c r="AH24" s="115">
        <v>13.75</v>
      </c>
      <c r="AI24" s="115">
        <v>13.62</v>
      </c>
      <c r="AJ24" s="115">
        <v>27.15</v>
      </c>
      <c r="AK24" s="115">
        <v>48.9</v>
      </c>
      <c r="AL24" s="115">
        <v>190.81</v>
      </c>
      <c r="AM24" s="115">
        <v>126.34</v>
      </c>
      <c r="AN24" s="115">
        <v>420.38</v>
      </c>
      <c r="AO24" s="115">
        <v>648.63</v>
      </c>
      <c r="AP24" s="115">
        <v>760.55</v>
      </c>
      <c r="AQ24" s="115">
        <v>1126.4000000000001</v>
      </c>
      <c r="AR24" s="115">
        <v>1202.1300000000001</v>
      </c>
      <c r="AS24" s="115">
        <v>1794.29</v>
      </c>
      <c r="AT24" s="115">
        <v>1621.8</v>
      </c>
      <c r="AU24" s="115">
        <v>1948.91</v>
      </c>
      <c r="AV24" s="115">
        <v>783.7</v>
      </c>
      <c r="AW24" s="115">
        <v>940.07</v>
      </c>
      <c r="AX24" s="115">
        <v>876.81</v>
      </c>
      <c r="AY24" s="115">
        <v>724.86</v>
      </c>
      <c r="AZ24" s="116">
        <v>636.34</v>
      </c>
      <c r="BA24" s="115">
        <v>274.11</v>
      </c>
      <c r="BB24" s="115">
        <v>188.26</v>
      </c>
      <c r="BC24" s="115">
        <v>234.12</v>
      </c>
      <c r="BD24" s="114"/>
      <c r="BE24" s="114"/>
      <c r="BF24" s="114"/>
      <c r="BG24" s="180"/>
      <c r="BH24" s="114"/>
      <c r="BI24" s="114"/>
      <c r="BJ24" s="114"/>
      <c r="BK24" s="114"/>
      <c r="BL24" s="114"/>
      <c r="BM24" s="114"/>
    </row>
    <row r="25" spans="2:65">
      <c r="B25" s="124" t="s">
        <v>722</v>
      </c>
      <c r="C25" s="123" t="s">
        <v>765</v>
      </c>
      <c r="D25" s="122" t="s">
        <v>720</v>
      </c>
      <c r="E25" s="122" t="s">
        <v>764</v>
      </c>
      <c r="F25" s="122" t="s">
        <v>370</v>
      </c>
      <c r="G25" s="122" t="s">
        <v>391</v>
      </c>
      <c r="H25" s="121" t="s">
        <v>390</v>
      </c>
      <c r="I25" s="115">
        <v>3.31</v>
      </c>
      <c r="J25" s="115"/>
      <c r="K25" s="115"/>
      <c r="L25" s="115">
        <v>9.94</v>
      </c>
      <c r="M25" s="115">
        <v>13.26</v>
      </c>
      <c r="N25" s="115">
        <v>16.57</v>
      </c>
      <c r="O25" s="115">
        <v>53.04</v>
      </c>
      <c r="P25" s="115">
        <v>155.79</v>
      </c>
      <c r="Q25" s="115">
        <v>281.75</v>
      </c>
      <c r="R25" s="115">
        <v>1110.43</v>
      </c>
      <c r="S25" s="115">
        <v>1514.83</v>
      </c>
      <c r="T25" s="115">
        <v>1786.64</v>
      </c>
      <c r="U25" s="115">
        <v>1922.54</v>
      </c>
      <c r="V25" s="115">
        <v>2048.5</v>
      </c>
      <c r="W25" s="115">
        <v>2191.0300000000002</v>
      </c>
      <c r="X25" s="115">
        <v>2260.64</v>
      </c>
      <c r="Y25" s="115">
        <v>2290.4699999999998</v>
      </c>
      <c r="Z25" s="115">
        <v>2287.16</v>
      </c>
      <c r="AA25" s="115">
        <v>2267.27</v>
      </c>
      <c r="AB25" s="115">
        <v>2220.86</v>
      </c>
      <c r="AC25" s="115">
        <v>2340.19</v>
      </c>
      <c r="AD25" s="115">
        <v>2532.4499999999998</v>
      </c>
      <c r="AE25" s="115">
        <v>2573.56</v>
      </c>
      <c r="AF25" s="115">
        <v>2695.28</v>
      </c>
      <c r="AG25" s="115">
        <v>2801.51</v>
      </c>
      <c r="AH25" s="115">
        <v>2968.59</v>
      </c>
      <c r="AI25" s="115">
        <v>3130.2</v>
      </c>
      <c r="AJ25" s="115">
        <v>3232.98</v>
      </c>
      <c r="AK25" s="115">
        <v>3295.5</v>
      </c>
      <c r="AL25" s="115">
        <v>3370.07</v>
      </c>
      <c r="AM25" s="115">
        <v>3403.14</v>
      </c>
      <c r="AN25" s="115">
        <v>3425.69</v>
      </c>
      <c r="AO25" s="115">
        <v>3483.97</v>
      </c>
      <c r="AP25" s="115">
        <v>3730.62</v>
      </c>
      <c r="AQ25" s="115">
        <v>4163.29</v>
      </c>
      <c r="AR25" s="115">
        <v>4441.8900000000003</v>
      </c>
      <c r="AS25" s="115">
        <v>4843.38</v>
      </c>
      <c r="AT25" s="115">
        <v>5228.1400000000003</v>
      </c>
      <c r="AU25" s="115">
        <v>5643.4</v>
      </c>
      <c r="AV25" s="115">
        <v>6053.57</v>
      </c>
      <c r="AW25" s="115">
        <v>6481.36</v>
      </c>
      <c r="AX25" s="115">
        <v>6904.08</v>
      </c>
      <c r="AY25" s="115">
        <v>7244.65</v>
      </c>
      <c r="AZ25" s="116">
        <v>8000.84</v>
      </c>
      <c r="BA25" s="115">
        <v>8861.19</v>
      </c>
      <c r="BB25" s="115">
        <v>9082.64</v>
      </c>
      <c r="BC25" s="115">
        <v>10234.68</v>
      </c>
      <c r="BD25" s="114"/>
      <c r="BE25" s="114"/>
      <c r="BF25" s="114"/>
      <c r="BG25" s="180"/>
      <c r="BH25" s="114"/>
      <c r="BI25" s="114"/>
      <c r="BJ25" s="114"/>
      <c r="BK25" s="114"/>
      <c r="BL25" s="114"/>
      <c r="BM25" s="114"/>
    </row>
    <row r="26" spans="2:65" hidden="1">
      <c r="B26" s="131" t="s">
        <v>763</v>
      </c>
      <c r="C26" s="130" t="s">
        <v>762</v>
      </c>
      <c r="D26" s="122"/>
      <c r="E26" s="122"/>
      <c r="F26" s="122"/>
      <c r="G26" s="122"/>
      <c r="H26" s="121"/>
      <c r="I26" s="115" t="s">
        <v>502</v>
      </c>
      <c r="J26" s="115"/>
      <c r="K26" s="115"/>
      <c r="L26" s="115" t="s">
        <v>502</v>
      </c>
      <c r="M26" s="115" t="s">
        <v>502</v>
      </c>
      <c r="N26" s="115" t="s">
        <v>502</v>
      </c>
      <c r="O26" s="115" t="s">
        <v>502</v>
      </c>
      <c r="P26" s="115" t="s">
        <v>502</v>
      </c>
      <c r="Q26" s="115" t="s">
        <v>502</v>
      </c>
      <c r="R26" s="115" t="s">
        <v>502</v>
      </c>
      <c r="S26" s="115" t="s">
        <v>502</v>
      </c>
      <c r="T26" s="115" t="s">
        <v>502</v>
      </c>
      <c r="U26" s="115" t="s">
        <v>502</v>
      </c>
      <c r="V26" s="115" t="s">
        <v>502</v>
      </c>
      <c r="W26" s="115" t="s">
        <v>502</v>
      </c>
      <c r="X26" s="115" t="s">
        <v>502</v>
      </c>
      <c r="Y26" s="115" t="s">
        <v>502</v>
      </c>
      <c r="Z26" s="115" t="s">
        <v>502</v>
      </c>
      <c r="AA26" s="115" t="s">
        <v>502</v>
      </c>
      <c r="AB26" s="115" t="s">
        <v>502</v>
      </c>
      <c r="AC26" s="115" t="s">
        <v>502</v>
      </c>
      <c r="AD26" s="115" t="s">
        <v>502</v>
      </c>
      <c r="AE26" s="115" t="s">
        <v>502</v>
      </c>
      <c r="AF26" s="115" t="s">
        <v>502</v>
      </c>
      <c r="AG26" s="115" t="s">
        <v>502</v>
      </c>
      <c r="AH26" s="115" t="s">
        <v>502</v>
      </c>
      <c r="AI26" s="115" t="s">
        <v>502</v>
      </c>
      <c r="AJ26" s="115" t="s">
        <v>502</v>
      </c>
      <c r="AK26" s="115" t="s">
        <v>502</v>
      </c>
      <c r="AL26" s="115" t="s">
        <v>502</v>
      </c>
      <c r="AM26" s="115" t="s">
        <v>502</v>
      </c>
      <c r="AN26" s="115" t="s">
        <v>502</v>
      </c>
      <c r="AO26" s="115" t="s">
        <v>502</v>
      </c>
      <c r="AP26" s="115" t="s">
        <v>502</v>
      </c>
      <c r="AQ26" s="115" t="s">
        <v>502</v>
      </c>
      <c r="AR26" s="115" t="s">
        <v>502</v>
      </c>
      <c r="AS26" s="115" t="s">
        <v>502</v>
      </c>
      <c r="AT26" s="115" t="s">
        <v>502</v>
      </c>
      <c r="AU26" s="115" t="s">
        <v>502</v>
      </c>
      <c r="AV26" s="115" t="s">
        <v>502</v>
      </c>
      <c r="AW26" s="115" t="s">
        <v>502</v>
      </c>
      <c r="AX26" s="115" t="s">
        <v>502</v>
      </c>
      <c r="AY26" s="115" t="s">
        <v>502</v>
      </c>
      <c r="AZ26" s="116" t="s">
        <v>502</v>
      </c>
      <c r="BA26" s="115" t="s">
        <v>502</v>
      </c>
      <c r="BB26" s="115" t="s">
        <v>502</v>
      </c>
      <c r="BC26" s="115" t="s">
        <v>502</v>
      </c>
      <c r="BD26" s="114"/>
      <c r="BE26" s="145"/>
      <c r="BF26" s="145"/>
      <c r="BG26" s="127"/>
      <c r="BH26" s="145"/>
      <c r="BI26" s="145"/>
      <c r="BJ26" s="145"/>
      <c r="BK26" s="145"/>
      <c r="BL26" s="145"/>
      <c r="BM26" s="145"/>
    </row>
    <row r="27" spans="2:65" hidden="1">
      <c r="B27" s="167" t="s">
        <v>761</v>
      </c>
      <c r="C27" s="123" t="s">
        <v>760</v>
      </c>
      <c r="D27" s="165"/>
      <c r="E27" s="165"/>
      <c r="F27" s="165"/>
      <c r="G27" s="165"/>
      <c r="H27" s="121"/>
      <c r="I27" s="115" t="s">
        <v>502</v>
      </c>
      <c r="J27" s="115"/>
      <c r="K27" s="115"/>
      <c r="L27" s="115" t="s">
        <v>502</v>
      </c>
      <c r="M27" s="115" t="s">
        <v>502</v>
      </c>
      <c r="N27" s="115" t="s">
        <v>502</v>
      </c>
      <c r="O27" s="115" t="s">
        <v>502</v>
      </c>
      <c r="P27" s="115" t="s">
        <v>502</v>
      </c>
      <c r="Q27" s="115" t="s">
        <v>502</v>
      </c>
      <c r="R27" s="115" t="s">
        <v>502</v>
      </c>
      <c r="S27" s="115" t="s">
        <v>502</v>
      </c>
      <c r="T27" s="115" t="s">
        <v>502</v>
      </c>
      <c r="U27" s="115" t="s">
        <v>502</v>
      </c>
      <c r="V27" s="115" t="s">
        <v>502</v>
      </c>
      <c r="W27" s="115" t="s">
        <v>502</v>
      </c>
      <c r="X27" s="115" t="s">
        <v>502</v>
      </c>
      <c r="Y27" s="115" t="s">
        <v>502</v>
      </c>
      <c r="Z27" s="115" t="s">
        <v>502</v>
      </c>
      <c r="AA27" s="115" t="s">
        <v>502</v>
      </c>
      <c r="AB27" s="115" t="s">
        <v>502</v>
      </c>
      <c r="AC27" s="115" t="s">
        <v>502</v>
      </c>
      <c r="AD27" s="115" t="s">
        <v>502</v>
      </c>
      <c r="AE27" s="115" t="s">
        <v>502</v>
      </c>
      <c r="AF27" s="115" t="s">
        <v>502</v>
      </c>
      <c r="AG27" s="115" t="s">
        <v>502</v>
      </c>
      <c r="AH27" s="115" t="s">
        <v>502</v>
      </c>
      <c r="AI27" s="115" t="s">
        <v>502</v>
      </c>
      <c r="AJ27" s="115" t="s">
        <v>502</v>
      </c>
      <c r="AK27" s="115" t="s">
        <v>502</v>
      </c>
      <c r="AL27" s="115" t="s">
        <v>502</v>
      </c>
      <c r="AM27" s="115" t="s">
        <v>502</v>
      </c>
      <c r="AN27" s="115" t="s">
        <v>502</v>
      </c>
      <c r="AO27" s="115" t="s">
        <v>502</v>
      </c>
      <c r="AP27" s="115" t="s">
        <v>502</v>
      </c>
      <c r="AQ27" s="115" t="s">
        <v>502</v>
      </c>
      <c r="AR27" s="115" t="s">
        <v>502</v>
      </c>
      <c r="AS27" s="115" t="s">
        <v>502</v>
      </c>
      <c r="AT27" s="115" t="s">
        <v>502</v>
      </c>
      <c r="AU27" s="115" t="s">
        <v>502</v>
      </c>
      <c r="AV27" s="115" t="s">
        <v>502</v>
      </c>
      <c r="AW27" s="115" t="s">
        <v>502</v>
      </c>
      <c r="AX27" s="115" t="s">
        <v>502</v>
      </c>
      <c r="AY27" s="115" t="s">
        <v>502</v>
      </c>
      <c r="AZ27" s="116" t="s">
        <v>502</v>
      </c>
      <c r="BA27" s="115" t="s">
        <v>502</v>
      </c>
      <c r="BB27" s="115" t="s">
        <v>502</v>
      </c>
      <c r="BC27" s="115" t="s">
        <v>502</v>
      </c>
      <c r="BD27" s="114"/>
      <c r="BE27" s="114"/>
      <c r="BF27" s="114"/>
      <c r="BG27" s="120"/>
      <c r="BH27" s="114"/>
      <c r="BI27" s="114"/>
      <c r="BJ27" s="114"/>
      <c r="BK27" s="114"/>
      <c r="BL27" s="114"/>
      <c r="BM27" s="114"/>
    </row>
    <row r="28" spans="2:65" hidden="1">
      <c r="B28" s="124" t="s">
        <v>697</v>
      </c>
      <c r="C28" s="123" t="s">
        <v>759</v>
      </c>
      <c r="D28" s="122" t="s">
        <v>720</v>
      </c>
      <c r="E28" s="122" t="s">
        <v>755</v>
      </c>
      <c r="F28" s="122" t="s">
        <v>695</v>
      </c>
      <c r="G28" s="122" t="s">
        <v>391</v>
      </c>
      <c r="H28" s="121" t="s">
        <v>390</v>
      </c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>
        <v>174344.6</v>
      </c>
      <c r="AB28" s="115">
        <v>216764.83</v>
      </c>
      <c r="AC28" s="115">
        <v>222381.72</v>
      </c>
      <c r="AD28" s="115">
        <v>215692.87</v>
      </c>
      <c r="AE28" s="115">
        <v>224694.79</v>
      </c>
      <c r="AF28" s="115">
        <v>228986</v>
      </c>
      <c r="AG28" s="115">
        <v>234594.87</v>
      </c>
      <c r="AH28" s="115">
        <v>186062.07999999999</v>
      </c>
      <c r="AI28" s="115">
        <v>202439.14</v>
      </c>
      <c r="AJ28" s="115">
        <v>194807.42</v>
      </c>
      <c r="AK28" s="115">
        <v>159349.31</v>
      </c>
      <c r="AL28" s="115">
        <v>130795.85</v>
      </c>
      <c r="AM28" s="115">
        <v>140204.04</v>
      </c>
      <c r="AN28" s="115">
        <v>150155.48000000001</v>
      </c>
      <c r="AO28" s="115">
        <v>160588.66</v>
      </c>
      <c r="AP28" s="115">
        <v>116941.73</v>
      </c>
      <c r="AQ28" s="115">
        <v>116460.86</v>
      </c>
      <c r="AR28" s="115">
        <v>87380.82</v>
      </c>
      <c r="AS28" s="115">
        <v>101651.48</v>
      </c>
      <c r="AT28" s="115">
        <v>150972.44</v>
      </c>
      <c r="AU28" s="115">
        <v>116616.73</v>
      </c>
      <c r="AV28" s="115">
        <v>129860.86</v>
      </c>
      <c r="AW28" s="115">
        <v>159860.15</v>
      </c>
      <c r="AX28" s="115">
        <v>200793.14</v>
      </c>
      <c r="AY28" s="115">
        <v>148670.78</v>
      </c>
      <c r="AZ28" s="116">
        <v>179063.4</v>
      </c>
      <c r="BA28" s="115">
        <v>164893.35</v>
      </c>
      <c r="BB28" s="115">
        <v>207408.26</v>
      </c>
      <c r="BC28" s="115">
        <v>202718.68</v>
      </c>
      <c r="BD28" s="114"/>
      <c r="BE28" s="114"/>
      <c r="BF28" s="114"/>
      <c r="BG28" s="120"/>
      <c r="BH28" s="114"/>
      <c r="BI28" s="114"/>
      <c r="BJ28" s="114"/>
      <c r="BK28" s="114"/>
      <c r="BL28" s="114"/>
      <c r="BM28" s="114"/>
    </row>
    <row r="29" spans="2:65" hidden="1">
      <c r="B29" s="124" t="s">
        <v>694</v>
      </c>
      <c r="C29" s="123" t="s">
        <v>693</v>
      </c>
      <c r="D29" s="122" t="s">
        <v>720</v>
      </c>
      <c r="E29" s="122" t="s">
        <v>755</v>
      </c>
      <c r="F29" s="122" t="s">
        <v>692</v>
      </c>
      <c r="G29" s="122" t="s">
        <v>391</v>
      </c>
      <c r="H29" s="121" t="s">
        <v>390</v>
      </c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>
        <v>28049.51</v>
      </c>
      <c r="AB29" s="115">
        <v>16993.810000000001</v>
      </c>
      <c r="AC29" s="115">
        <v>13520.75</v>
      </c>
      <c r="AD29" s="115">
        <v>13512.47</v>
      </c>
      <c r="AE29" s="115">
        <v>14493.23</v>
      </c>
      <c r="AF29" s="115">
        <v>9071.42</v>
      </c>
      <c r="AG29" s="115">
        <v>4966.58</v>
      </c>
      <c r="AH29" s="115">
        <v>2602.9899999999998</v>
      </c>
      <c r="AI29" s="115">
        <v>2910.52</v>
      </c>
      <c r="AJ29" s="115">
        <v>10289.85</v>
      </c>
      <c r="AK29" s="115">
        <v>12308.23</v>
      </c>
      <c r="AL29" s="115">
        <v>7552.52</v>
      </c>
      <c r="AM29" s="115">
        <v>7283.68</v>
      </c>
      <c r="AN29" s="115">
        <v>2806.54</v>
      </c>
      <c r="AO29" s="115">
        <v>5224.26</v>
      </c>
      <c r="AP29" s="115">
        <v>2743.82</v>
      </c>
      <c r="AQ29" s="115">
        <v>391.09</v>
      </c>
      <c r="AR29" s="115">
        <v>926.76</v>
      </c>
      <c r="AS29" s="115">
        <v>5141.04</v>
      </c>
      <c r="AT29" s="115">
        <v>229.85</v>
      </c>
      <c r="AU29" s="115">
        <v>294.29000000000002</v>
      </c>
      <c r="AV29" s="115">
        <v>0</v>
      </c>
      <c r="AW29" s="115">
        <v>27059.93</v>
      </c>
      <c r="AX29" s="115">
        <v>15410.86</v>
      </c>
      <c r="AY29" s="115">
        <v>22041.360000000001</v>
      </c>
      <c r="AZ29" s="116">
        <v>4818.57</v>
      </c>
      <c r="BA29" s="115">
        <v>0</v>
      </c>
      <c r="BB29" s="115">
        <v>3579.88</v>
      </c>
      <c r="BC29" s="115">
        <v>2584.25</v>
      </c>
      <c r="BD29" s="114"/>
      <c r="BE29" s="114"/>
      <c r="BF29" s="114"/>
      <c r="BG29" s="120"/>
      <c r="BH29" s="114"/>
      <c r="BI29" s="114"/>
      <c r="BJ29" s="114"/>
      <c r="BK29" s="114"/>
      <c r="BL29" s="114"/>
      <c r="BM29" s="114"/>
    </row>
    <row r="30" spans="2:65" hidden="1">
      <c r="B30" s="124" t="s">
        <v>564</v>
      </c>
      <c r="C30" s="123" t="s">
        <v>564</v>
      </c>
      <c r="D30" s="122" t="s">
        <v>720</v>
      </c>
      <c r="E30" s="122" t="s">
        <v>755</v>
      </c>
      <c r="F30" s="122" t="s">
        <v>362</v>
      </c>
      <c r="G30" s="122" t="s">
        <v>391</v>
      </c>
      <c r="H30" s="121" t="s">
        <v>390</v>
      </c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5">
        <v>773.49</v>
      </c>
      <c r="AB30" s="115">
        <v>625.83000000000004</v>
      </c>
      <c r="AC30" s="115">
        <v>616.35</v>
      </c>
      <c r="AD30" s="115">
        <v>927.5</v>
      </c>
      <c r="AE30" s="115">
        <v>683.47</v>
      </c>
      <c r="AF30" s="115">
        <v>659.18</v>
      </c>
      <c r="AG30" s="115">
        <v>594.23</v>
      </c>
      <c r="AH30" s="115">
        <v>393.9</v>
      </c>
      <c r="AI30" s="115">
        <v>643.22</v>
      </c>
      <c r="AJ30" s="115">
        <v>219.37</v>
      </c>
      <c r="AK30" s="115">
        <v>369.61</v>
      </c>
      <c r="AL30" s="115">
        <v>326.05</v>
      </c>
      <c r="AM30" s="115">
        <v>149.27000000000001</v>
      </c>
      <c r="AN30" s="115">
        <v>103.13</v>
      </c>
      <c r="AO30" s="115">
        <v>203.5</v>
      </c>
      <c r="AP30" s="115">
        <v>270.48</v>
      </c>
      <c r="AQ30" s="115">
        <v>193.29</v>
      </c>
      <c r="AR30" s="115">
        <v>278.76</v>
      </c>
      <c r="AS30" s="115">
        <v>654.95000000000005</v>
      </c>
      <c r="AT30" s="115">
        <v>208.93</v>
      </c>
      <c r="AU30" s="115">
        <v>334.28</v>
      </c>
      <c r="AV30" s="115">
        <v>356.96</v>
      </c>
      <c r="AW30" s="115">
        <v>190.21</v>
      </c>
      <c r="AX30" s="115">
        <v>837.61</v>
      </c>
      <c r="AY30" s="115">
        <v>825.24</v>
      </c>
      <c r="AZ30" s="116">
        <v>1197.4100000000001</v>
      </c>
      <c r="BA30" s="115">
        <v>1449.41</v>
      </c>
      <c r="BB30" s="115">
        <v>1622.41</v>
      </c>
      <c r="BC30" s="115">
        <v>946.68</v>
      </c>
      <c r="BD30" s="114"/>
      <c r="BE30" s="114"/>
      <c r="BF30" s="114"/>
      <c r="BG30" s="120"/>
      <c r="BH30" s="114"/>
      <c r="BI30" s="114"/>
      <c r="BJ30" s="114"/>
      <c r="BK30" s="114"/>
      <c r="BL30" s="114"/>
      <c r="BM30" s="114"/>
    </row>
    <row r="31" spans="2:65" hidden="1">
      <c r="B31" s="124" t="s">
        <v>563</v>
      </c>
      <c r="C31" s="123" t="s">
        <v>562</v>
      </c>
      <c r="D31" s="122" t="s">
        <v>720</v>
      </c>
      <c r="E31" s="122" t="s">
        <v>755</v>
      </c>
      <c r="F31" s="122" t="s">
        <v>463</v>
      </c>
      <c r="G31" s="122" t="s">
        <v>391</v>
      </c>
      <c r="H31" s="121" t="s">
        <v>390</v>
      </c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>
        <v>0</v>
      </c>
      <c r="AB31" s="115">
        <v>0</v>
      </c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  <c r="AK31" s="115">
        <v>0</v>
      </c>
      <c r="AL31" s="115">
        <v>0</v>
      </c>
      <c r="AM31" s="115">
        <v>0</v>
      </c>
      <c r="AN31" s="115">
        <v>0</v>
      </c>
      <c r="AO31" s="115">
        <v>0</v>
      </c>
      <c r="AP31" s="115">
        <v>0</v>
      </c>
      <c r="AQ31" s="115">
        <v>0</v>
      </c>
      <c r="AR31" s="115">
        <v>0</v>
      </c>
      <c r="AS31" s="115">
        <v>0</v>
      </c>
      <c r="AT31" s="115">
        <v>0</v>
      </c>
      <c r="AU31" s="115">
        <v>0</v>
      </c>
      <c r="AV31" s="115">
        <v>0</v>
      </c>
      <c r="AW31" s="115">
        <v>0</v>
      </c>
      <c r="AX31" s="115">
        <v>0</v>
      </c>
      <c r="AY31" s="115">
        <v>0</v>
      </c>
      <c r="AZ31" s="116">
        <v>0</v>
      </c>
      <c r="BA31" s="115">
        <v>0</v>
      </c>
      <c r="BB31" s="115">
        <v>0</v>
      </c>
      <c r="BC31" s="115">
        <v>0</v>
      </c>
      <c r="BD31" s="114"/>
      <c r="BE31" s="114"/>
      <c r="BF31" s="114"/>
      <c r="BG31" s="120"/>
      <c r="BH31" s="114"/>
      <c r="BI31" s="114"/>
      <c r="BJ31" s="114"/>
      <c r="BK31" s="114"/>
      <c r="BL31" s="114"/>
      <c r="BM31" s="114"/>
    </row>
    <row r="32" spans="2:65" hidden="1">
      <c r="B32" s="124" t="s">
        <v>689</v>
      </c>
      <c r="C32" s="123" t="s">
        <v>688</v>
      </c>
      <c r="D32" s="122" t="s">
        <v>720</v>
      </c>
      <c r="E32" s="122" t="s">
        <v>755</v>
      </c>
      <c r="F32" s="122" t="s">
        <v>482</v>
      </c>
      <c r="G32" s="122" t="s">
        <v>391</v>
      </c>
      <c r="H32" s="121" t="s">
        <v>390</v>
      </c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>
        <v>182.45</v>
      </c>
      <c r="AB32" s="115">
        <v>126.97</v>
      </c>
      <c r="AC32" s="115">
        <v>314.77</v>
      </c>
      <c r="AD32" s="115">
        <v>152.01</v>
      </c>
      <c r="AE32" s="115">
        <v>136.33000000000001</v>
      </c>
      <c r="AF32" s="115">
        <v>148.80000000000001</v>
      </c>
      <c r="AG32" s="115">
        <v>125.29</v>
      </c>
      <c r="AH32" s="115">
        <v>168.92</v>
      </c>
      <c r="AI32" s="115">
        <v>131.36000000000001</v>
      </c>
      <c r="AJ32" s="115">
        <v>114.97</v>
      </c>
      <c r="AK32" s="115">
        <v>94.1</v>
      </c>
      <c r="AL32" s="115">
        <v>62.16</v>
      </c>
      <c r="AM32" s="115">
        <v>73.55</v>
      </c>
      <c r="AN32" s="115">
        <v>117.8</v>
      </c>
      <c r="AO32" s="115">
        <v>66.83</v>
      </c>
      <c r="AP32" s="115">
        <v>89.94</v>
      </c>
      <c r="AQ32" s="115">
        <v>140.44</v>
      </c>
      <c r="AR32" s="115">
        <v>80.73</v>
      </c>
      <c r="AS32" s="115">
        <v>98.92</v>
      </c>
      <c r="AT32" s="115">
        <v>107.91</v>
      </c>
      <c r="AU32" s="115">
        <v>109.25</v>
      </c>
      <c r="AV32" s="115">
        <v>53.46</v>
      </c>
      <c r="AW32" s="115">
        <v>50.19</v>
      </c>
      <c r="AX32" s="115">
        <v>54.61</v>
      </c>
      <c r="AY32" s="115">
        <v>68.849999999999994</v>
      </c>
      <c r="AZ32" s="116">
        <v>103.9</v>
      </c>
      <c r="BA32" s="115">
        <v>115.34</v>
      </c>
      <c r="BB32" s="115">
        <v>16.7</v>
      </c>
      <c r="BC32" s="115">
        <v>87.85</v>
      </c>
      <c r="BD32" s="114"/>
      <c r="BE32" s="114"/>
      <c r="BF32" s="114"/>
      <c r="BG32" s="120"/>
      <c r="BH32" s="114"/>
      <c r="BI32" s="114"/>
      <c r="BJ32" s="114"/>
      <c r="BK32" s="114"/>
      <c r="BL32" s="114"/>
      <c r="BM32" s="114"/>
    </row>
    <row r="33" spans="2:59" hidden="1">
      <c r="B33" s="124" t="s">
        <v>687</v>
      </c>
      <c r="C33" s="123" t="s">
        <v>686</v>
      </c>
      <c r="D33" s="122" t="s">
        <v>720</v>
      </c>
      <c r="E33" s="122" t="s">
        <v>755</v>
      </c>
      <c r="F33" s="122" t="s">
        <v>392</v>
      </c>
      <c r="G33" s="122" t="s">
        <v>391</v>
      </c>
      <c r="H33" s="121" t="s">
        <v>390</v>
      </c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>
        <v>29691.47</v>
      </c>
      <c r="AB33" s="115">
        <v>30515.51</v>
      </c>
      <c r="AC33" s="115">
        <v>35309.74</v>
      </c>
      <c r="AD33" s="115">
        <v>39208.97</v>
      </c>
      <c r="AE33" s="115">
        <v>46101</v>
      </c>
      <c r="AF33" s="115">
        <v>32850.129999999997</v>
      </c>
      <c r="AG33" s="115">
        <v>40719.64</v>
      </c>
      <c r="AH33" s="115">
        <v>50269.8</v>
      </c>
      <c r="AI33" s="115">
        <v>44556.19</v>
      </c>
      <c r="AJ33" s="115">
        <v>40948.58</v>
      </c>
      <c r="AK33" s="115">
        <v>44406.04</v>
      </c>
      <c r="AL33" s="115">
        <v>45176.54</v>
      </c>
      <c r="AM33" s="115">
        <v>43932.639999999999</v>
      </c>
      <c r="AN33" s="115">
        <v>38079.360000000001</v>
      </c>
      <c r="AO33" s="115">
        <v>38390.550000000003</v>
      </c>
      <c r="AP33" s="115">
        <v>45331.42</v>
      </c>
      <c r="AQ33" s="115">
        <v>40106.11</v>
      </c>
      <c r="AR33" s="115">
        <v>42782.53</v>
      </c>
      <c r="AS33" s="115">
        <v>36238.660000000003</v>
      </c>
      <c r="AT33" s="115">
        <v>32186.43</v>
      </c>
      <c r="AU33" s="115">
        <v>31005.87</v>
      </c>
      <c r="AV33" s="115">
        <v>28162.63</v>
      </c>
      <c r="AW33" s="115">
        <v>30209.19</v>
      </c>
      <c r="AX33" s="115">
        <v>27557.34</v>
      </c>
      <c r="AY33" s="115">
        <v>28188.06</v>
      </c>
      <c r="AZ33" s="116">
        <v>29237.62</v>
      </c>
      <c r="BA33" s="115">
        <v>21654.39</v>
      </c>
      <c r="BB33" s="115">
        <v>17099.439999999999</v>
      </c>
      <c r="BC33" s="115">
        <v>18738.330000000002</v>
      </c>
      <c r="BD33" s="114"/>
      <c r="BE33" s="114"/>
      <c r="BF33" s="114"/>
      <c r="BG33" s="120"/>
    </row>
    <row r="34" spans="2:59" hidden="1">
      <c r="B34" s="124" t="s">
        <v>684</v>
      </c>
      <c r="C34" s="123" t="s">
        <v>684</v>
      </c>
      <c r="D34" s="122" t="s">
        <v>720</v>
      </c>
      <c r="E34" s="122" t="s">
        <v>755</v>
      </c>
      <c r="F34" s="122" t="s">
        <v>506</v>
      </c>
      <c r="G34" s="122" t="s">
        <v>391</v>
      </c>
      <c r="H34" s="121" t="s">
        <v>390</v>
      </c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>
        <v>0</v>
      </c>
      <c r="AB34" s="115">
        <v>0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  <c r="AJ34" s="115">
        <v>0</v>
      </c>
      <c r="AK34" s="115">
        <v>0</v>
      </c>
      <c r="AL34" s="115">
        <v>0</v>
      </c>
      <c r="AM34" s="115">
        <v>0</v>
      </c>
      <c r="AN34" s="115">
        <v>0</v>
      </c>
      <c r="AO34" s="115">
        <v>0</v>
      </c>
      <c r="AP34" s="115">
        <v>0</v>
      </c>
      <c r="AQ34" s="115">
        <v>0</v>
      </c>
      <c r="AR34" s="115">
        <v>0</v>
      </c>
      <c r="AS34" s="115">
        <v>0</v>
      </c>
      <c r="AT34" s="115">
        <v>0</v>
      </c>
      <c r="AU34" s="115">
        <v>0</v>
      </c>
      <c r="AV34" s="115">
        <v>0</v>
      </c>
      <c r="AW34" s="115">
        <v>0</v>
      </c>
      <c r="AX34" s="115">
        <v>0</v>
      </c>
      <c r="AY34" s="115">
        <v>0</v>
      </c>
      <c r="AZ34" s="116">
        <v>0</v>
      </c>
      <c r="BA34" s="115">
        <v>0</v>
      </c>
      <c r="BB34" s="115">
        <v>0</v>
      </c>
      <c r="BC34" s="115">
        <v>0</v>
      </c>
      <c r="BD34" s="114"/>
      <c r="BE34" s="114"/>
      <c r="BF34" s="114"/>
      <c r="BG34" s="120"/>
    </row>
    <row r="35" spans="2:59" hidden="1">
      <c r="B35" s="124" t="s">
        <v>683</v>
      </c>
      <c r="C35" s="123" t="s">
        <v>682</v>
      </c>
      <c r="D35" s="122" t="s">
        <v>720</v>
      </c>
      <c r="E35" s="122" t="s">
        <v>755</v>
      </c>
      <c r="F35" s="122" t="s">
        <v>358</v>
      </c>
      <c r="G35" s="122" t="s">
        <v>391</v>
      </c>
      <c r="H35" s="121" t="s">
        <v>390</v>
      </c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>
        <v>1040.0999999999999</v>
      </c>
      <c r="AB35" s="115">
        <v>183.01</v>
      </c>
      <c r="AC35" s="115">
        <v>41.76</v>
      </c>
      <c r="AD35" s="115">
        <v>86.86</v>
      </c>
      <c r="AE35" s="115">
        <v>2619.7399999999998</v>
      </c>
      <c r="AF35" s="115">
        <v>0</v>
      </c>
      <c r="AG35" s="115">
        <v>0</v>
      </c>
      <c r="AH35" s="115">
        <v>0</v>
      </c>
      <c r="AI35" s="115">
        <v>0</v>
      </c>
      <c r="AJ35" s="115">
        <v>0</v>
      </c>
      <c r="AK35" s="115">
        <v>0</v>
      </c>
      <c r="AL35" s="115">
        <v>0</v>
      </c>
      <c r="AM35" s="115">
        <v>0</v>
      </c>
      <c r="AN35" s="115">
        <v>0</v>
      </c>
      <c r="AO35" s="115">
        <v>0</v>
      </c>
      <c r="AP35" s="115">
        <v>0</v>
      </c>
      <c r="AQ35" s="115">
        <v>0</v>
      </c>
      <c r="AR35" s="115">
        <v>0</v>
      </c>
      <c r="AS35" s="115">
        <v>0</v>
      </c>
      <c r="AT35" s="115">
        <v>0</v>
      </c>
      <c r="AU35" s="115">
        <v>0</v>
      </c>
      <c r="AV35" s="115">
        <v>0</v>
      </c>
      <c r="AW35" s="115">
        <v>0</v>
      </c>
      <c r="AX35" s="115">
        <v>0</v>
      </c>
      <c r="AY35" s="115">
        <v>0</v>
      </c>
      <c r="AZ35" s="116">
        <v>0</v>
      </c>
      <c r="BA35" s="115">
        <v>0</v>
      </c>
      <c r="BB35" s="115">
        <v>0</v>
      </c>
      <c r="BC35" s="115">
        <v>0</v>
      </c>
      <c r="BD35" s="114"/>
      <c r="BE35" s="114"/>
      <c r="BF35" s="114"/>
      <c r="BG35" s="120"/>
    </row>
    <row r="36" spans="2:59" hidden="1">
      <c r="B36" s="124" t="s">
        <v>730</v>
      </c>
      <c r="C36" s="123" t="s">
        <v>730</v>
      </c>
      <c r="D36" s="122" t="s">
        <v>720</v>
      </c>
      <c r="E36" s="122" t="s">
        <v>755</v>
      </c>
      <c r="F36" s="122" t="s">
        <v>478</v>
      </c>
      <c r="G36" s="122" t="s">
        <v>391</v>
      </c>
      <c r="H36" s="121" t="s">
        <v>390</v>
      </c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>
        <v>22449.45</v>
      </c>
      <c r="AB36" s="115">
        <v>26358.04</v>
      </c>
      <c r="AC36" s="115">
        <v>25127.13</v>
      </c>
      <c r="AD36" s="115">
        <v>24800.46</v>
      </c>
      <c r="AE36" s="115">
        <v>23517.94</v>
      </c>
      <c r="AF36" s="115">
        <v>22746.29</v>
      </c>
      <c r="AG36" s="115">
        <v>16274.78</v>
      </c>
      <c r="AH36" s="115">
        <v>19278.54</v>
      </c>
      <c r="AI36" s="115">
        <v>31721.97</v>
      </c>
      <c r="AJ36" s="115">
        <v>23169.21</v>
      </c>
      <c r="AK36" s="115">
        <v>29325.4</v>
      </c>
      <c r="AL36" s="115">
        <v>34780.89</v>
      </c>
      <c r="AM36" s="115">
        <v>24820.65</v>
      </c>
      <c r="AN36" s="115">
        <v>22975.27</v>
      </c>
      <c r="AO36" s="115">
        <v>30841.26</v>
      </c>
      <c r="AP36" s="115">
        <v>42218.32</v>
      </c>
      <c r="AQ36" s="115">
        <v>25986.34</v>
      </c>
      <c r="AR36" s="115">
        <v>32113.13</v>
      </c>
      <c r="AS36" s="115">
        <v>45045.64</v>
      </c>
      <c r="AT36" s="115">
        <v>36109.910000000003</v>
      </c>
      <c r="AU36" s="115">
        <v>35348.94</v>
      </c>
      <c r="AV36" s="115">
        <v>36272.04</v>
      </c>
      <c r="AW36" s="115">
        <v>29708.38</v>
      </c>
      <c r="AX36" s="115">
        <v>34571.99</v>
      </c>
      <c r="AY36" s="115">
        <v>32459.11</v>
      </c>
      <c r="AZ36" s="116">
        <v>39059.69</v>
      </c>
      <c r="BA36" s="115">
        <v>46091.45</v>
      </c>
      <c r="BB36" s="115">
        <v>40316.36</v>
      </c>
      <c r="BC36" s="115">
        <v>40967.879999999997</v>
      </c>
      <c r="BD36" s="114"/>
      <c r="BE36" s="114"/>
      <c r="BF36" s="114"/>
      <c r="BG36" s="120"/>
    </row>
    <row r="37" spans="2:59" hidden="1">
      <c r="B37" s="124" t="s">
        <v>561</v>
      </c>
      <c r="C37" s="123" t="s">
        <v>560</v>
      </c>
      <c r="D37" s="122" t="s">
        <v>720</v>
      </c>
      <c r="E37" s="122" t="s">
        <v>755</v>
      </c>
      <c r="F37" s="122" t="s">
        <v>354</v>
      </c>
      <c r="G37" s="122" t="s">
        <v>391</v>
      </c>
      <c r="H37" s="121" t="s">
        <v>390</v>
      </c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>
        <v>70302.100000000006</v>
      </c>
      <c r="AB37" s="115">
        <v>68949.56</v>
      </c>
      <c r="AC37" s="115">
        <v>63309.57</v>
      </c>
      <c r="AD37" s="115">
        <v>73006.009999999995</v>
      </c>
      <c r="AE37" s="115">
        <v>84021.47</v>
      </c>
      <c r="AF37" s="115">
        <v>62310.89</v>
      </c>
      <c r="AG37" s="115">
        <v>58130.34</v>
      </c>
      <c r="AH37" s="115">
        <v>83766.740000000005</v>
      </c>
      <c r="AI37" s="115">
        <v>93858.84</v>
      </c>
      <c r="AJ37" s="115">
        <v>83039.05</v>
      </c>
      <c r="AK37" s="115">
        <v>84708.09</v>
      </c>
      <c r="AL37" s="115">
        <v>78348.88</v>
      </c>
      <c r="AM37" s="115">
        <v>73362.94</v>
      </c>
      <c r="AN37" s="115">
        <v>82301.53</v>
      </c>
      <c r="AO37" s="115">
        <v>78409.31</v>
      </c>
      <c r="AP37" s="115">
        <v>89897.26</v>
      </c>
      <c r="AQ37" s="115">
        <v>102965.8</v>
      </c>
      <c r="AR37" s="115">
        <v>90761.89</v>
      </c>
      <c r="AS37" s="115">
        <v>111837.93</v>
      </c>
      <c r="AT37" s="115">
        <v>88331.75</v>
      </c>
      <c r="AU37" s="115">
        <v>94765.32</v>
      </c>
      <c r="AV37" s="115">
        <v>93540.09</v>
      </c>
      <c r="AW37" s="115">
        <v>78131.360000000001</v>
      </c>
      <c r="AX37" s="115">
        <v>102228.3</v>
      </c>
      <c r="AY37" s="115">
        <v>112518.85</v>
      </c>
      <c r="AZ37" s="116">
        <v>160174.69</v>
      </c>
      <c r="BA37" s="115">
        <v>161590.32999999999</v>
      </c>
      <c r="BB37" s="115">
        <v>118135.31</v>
      </c>
      <c r="BC37" s="115">
        <v>103811.53</v>
      </c>
      <c r="BD37" s="114"/>
      <c r="BE37" s="114"/>
      <c r="BF37" s="114"/>
      <c r="BG37" s="120"/>
    </row>
    <row r="38" spans="2:59" hidden="1">
      <c r="B38" s="124" t="s">
        <v>597</v>
      </c>
      <c r="C38" s="123" t="s">
        <v>596</v>
      </c>
      <c r="D38" s="122" t="s">
        <v>720</v>
      </c>
      <c r="E38" s="122" t="s">
        <v>755</v>
      </c>
      <c r="F38" s="122" t="s">
        <v>351</v>
      </c>
      <c r="G38" s="122" t="s">
        <v>391</v>
      </c>
      <c r="H38" s="121" t="s">
        <v>390</v>
      </c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>
        <v>13080.95</v>
      </c>
      <c r="AB38" s="115">
        <v>16766.48</v>
      </c>
      <c r="AC38" s="115">
        <v>22099.16</v>
      </c>
      <c r="AD38" s="115">
        <v>34738.79</v>
      </c>
      <c r="AE38" s="115">
        <v>50522.22</v>
      </c>
      <c r="AF38" s="115">
        <v>32246.27</v>
      </c>
      <c r="AG38" s="115">
        <v>38276</v>
      </c>
      <c r="AH38" s="115">
        <v>32831.99</v>
      </c>
      <c r="AI38" s="115">
        <v>36618.74</v>
      </c>
      <c r="AJ38" s="115">
        <v>26635.87</v>
      </c>
      <c r="AK38" s="115">
        <v>30446.2</v>
      </c>
      <c r="AL38" s="115">
        <v>29905.919999999998</v>
      </c>
      <c r="AM38" s="115">
        <v>26955.06</v>
      </c>
      <c r="AN38" s="115">
        <v>37489.83</v>
      </c>
      <c r="AO38" s="115">
        <v>36520.89</v>
      </c>
      <c r="AP38" s="115">
        <v>48749.59</v>
      </c>
      <c r="AQ38" s="115">
        <v>45106.01</v>
      </c>
      <c r="AR38" s="115">
        <v>60603.22</v>
      </c>
      <c r="AS38" s="115">
        <v>80640.94</v>
      </c>
      <c r="AT38" s="115">
        <v>49297.599999999999</v>
      </c>
      <c r="AU38" s="115">
        <v>103035.51</v>
      </c>
      <c r="AV38" s="115">
        <v>82918.600000000006</v>
      </c>
      <c r="AW38" s="115">
        <v>70111.86</v>
      </c>
      <c r="AX38" s="115">
        <v>120033.47</v>
      </c>
      <c r="AY38" s="115">
        <v>134802.07</v>
      </c>
      <c r="AZ38" s="116">
        <v>157448.71</v>
      </c>
      <c r="BA38" s="115">
        <v>138704.82999999999</v>
      </c>
      <c r="BB38" s="115">
        <v>39857.24</v>
      </c>
      <c r="BC38" s="115">
        <v>73011.47</v>
      </c>
      <c r="BD38" s="114"/>
      <c r="BE38" s="114"/>
      <c r="BF38" s="114"/>
      <c r="BG38" s="120"/>
    </row>
    <row r="39" spans="2:59" hidden="1">
      <c r="B39" s="124" t="s">
        <v>631</v>
      </c>
      <c r="C39" s="123" t="s">
        <v>630</v>
      </c>
      <c r="D39" s="122" t="s">
        <v>720</v>
      </c>
      <c r="E39" s="122" t="s">
        <v>755</v>
      </c>
      <c r="F39" s="122" t="s">
        <v>348</v>
      </c>
      <c r="G39" s="122" t="s">
        <v>391</v>
      </c>
      <c r="H39" s="121" t="s">
        <v>390</v>
      </c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>
        <v>4514.13</v>
      </c>
      <c r="AB39" s="115">
        <v>4447.21</v>
      </c>
      <c r="AC39" s="115">
        <v>4809.1000000000004</v>
      </c>
      <c r="AD39" s="115">
        <v>8534.17</v>
      </c>
      <c r="AE39" s="115">
        <v>11884.87</v>
      </c>
      <c r="AF39" s="115">
        <v>5851.04</v>
      </c>
      <c r="AG39" s="115">
        <v>6469</v>
      </c>
      <c r="AH39" s="115">
        <v>6497.79</v>
      </c>
      <c r="AI39" s="115">
        <v>6566.96</v>
      </c>
      <c r="AJ39" s="115">
        <v>7022.99</v>
      </c>
      <c r="AK39" s="115">
        <v>7334.41</v>
      </c>
      <c r="AL39" s="115">
        <v>9374.66</v>
      </c>
      <c r="AM39" s="115">
        <v>8413.6299999999992</v>
      </c>
      <c r="AN39" s="115">
        <v>9016.51</v>
      </c>
      <c r="AO39" s="115">
        <v>7201.62</v>
      </c>
      <c r="AP39" s="115">
        <v>9344.4500000000007</v>
      </c>
      <c r="AQ39" s="115">
        <v>7551.42</v>
      </c>
      <c r="AR39" s="115">
        <v>10258.76</v>
      </c>
      <c r="AS39" s="115">
        <v>9241.2099999999991</v>
      </c>
      <c r="AT39" s="115">
        <v>5143.54</v>
      </c>
      <c r="AU39" s="115">
        <v>3744.67</v>
      </c>
      <c r="AV39" s="115">
        <v>8014.41</v>
      </c>
      <c r="AW39" s="115">
        <v>6163.19</v>
      </c>
      <c r="AX39" s="115">
        <v>5639</v>
      </c>
      <c r="AY39" s="115">
        <v>9087.91</v>
      </c>
      <c r="AZ39" s="116">
        <v>5544.27</v>
      </c>
      <c r="BA39" s="115">
        <v>7660.72</v>
      </c>
      <c r="BB39" s="115">
        <v>7187.27</v>
      </c>
      <c r="BC39" s="115">
        <v>5899.31</v>
      </c>
      <c r="BD39" s="114"/>
      <c r="BE39" s="114"/>
      <c r="BF39" s="114"/>
      <c r="BG39" s="120"/>
    </row>
    <row r="40" spans="2:59" hidden="1">
      <c r="B40" s="124" t="s">
        <v>656</v>
      </c>
      <c r="C40" s="123" t="s">
        <v>656</v>
      </c>
      <c r="D40" s="122" t="s">
        <v>720</v>
      </c>
      <c r="E40" s="122" t="s">
        <v>755</v>
      </c>
      <c r="F40" s="122" t="s">
        <v>654</v>
      </c>
      <c r="G40" s="122" t="s">
        <v>391</v>
      </c>
      <c r="H40" s="121" t="s">
        <v>390</v>
      </c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>
        <v>0</v>
      </c>
      <c r="AB40" s="115">
        <v>0</v>
      </c>
      <c r="AC40" s="115">
        <v>0</v>
      </c>
      <c r="AD40" s="115">
        <v>0</v>
      </c>
      <c r="AE40" s="115">
        <v>0</v>
      </c>
      <c r="AF40" s="115">
        <v>24888.400000000001</v>
      </c>
      <c r="AG40" s="115">
        <v>36698.67</v>
      </c>
      <c r="AH40" s="115">
        <v>41606.6</v>
      </c>
      <c r="AI40" s="115">
        <v>33376.629999999997</v>
      </c>
      <c r="AJ40" s="115">
        <v>33079.019999999997</v>
      </c>
      <c r="AK40" s="115">
        <v>33542.86</v>
      </c>
      <c r="AL40" s="115">
        <v>33459.599999999999</v>
      </c>
      <c r="AM40" s="115">
        <v>19583.490000000002</v>
      </c>
      <c r="AN40" s="115">
        <v>0</v>
      </c>
      <c r="AO40" s="115">
        <v>0</v>
      </c>
      <c r="AP40" s="115">
        <v>0</v>
      </c>
      <c r="AQ40" s="115">
        <v>0</v>
      </c>
      <c r="AR40" s="115">
        <v>0</v>
      </c>
      <c r="AS40" s="115">
        <v>0</v>
      </c>
      <c r="AT40" s="115">
        <v>0</v>
      </c>
      <c r="AU40" s="115">
        <v>0</v>
      </c>
      <c r="AV40" s="115">
        <v>0</v>
      </c>
      <c r="AW40" s="115">
        <v>0</v>
      </c>
      <c r="AX40" s="115">
        <v>0</v>
      </c>
      <c r="AY40" s="115">
        <v>0</v>
      </c>
      <c r="AZ40" s="116">
        <v>0</v>
      </c>
      <c r="BA40" s="115">
        <v>0</v>
      </c>
      <c r="BB40" s="115">
        <v>0</v>
      </c>
      <c r="BC40" s="115">
        <v>0</v>
      </c>
      <c r="BD40" s="114"/>
      <c r="BE40" s="114"/>
      <c r="BF40" s="114"/>
      <c r="BG40" s="120"/>
    </row>
    <row r="41" spans="2:59" hidden="1">
      <c r="B41" s="124" t="s">
        <v>519</v>
      </c>
      <c r="C41" s="123" t="s">
        <v>518</v>
      </c>
      <c r="D41" s="122" t="s">
        <v>720</v>
      </c>
      <c r="E41" s="122" t="s">
        <v>755</v>
      </c>
      <c r="F41" s="122" t="s">
        <v>517</v>
      </c>
      <c r="G41" s="122" t="s">
        <v>391</v>
      </c>
      <c r="H41" s="121" t="s">
        <v>390</v>
      </c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>
        <v>1051.3499999999999</v>
      </c>
      <c r="AB41" s="115">
        <v>1005.33</v>
      </c>
      <c r="AC41" s="115">
        <v>918.42</v>
      </c>
      <c r="AD41" s="115">
        <v>1035.95</v>
      </c>
      <c r="AE41" s="115">
        <v>934.42</v>
      </c>
      <c r="AF41" s="115">
        <v>977.18</v>
      </c>
      <c r="AG41" s="115">
        <v>1227.96</v>
      </c>
      <c r="AH41" s="115">
        <v>1005.07</v>
      </c>
      <c r="AI41" s="115">
        <v>949.52</v>
      </c>
      <c r="AJ41" s="115">
        <v>1105.5999999999999</v>
      </c>
      <c r="AK41" s="115">
        <v>1153.32</v>
      </c>
      <c r="AL41" s="115">
        <v>938.25</v>
      </c>
      <c r="AM41" s="115">
        <v>811.88</v>
      </c>
      <c r="AN41" s="115">
        <v>885.53</v>
      </c>
      <c r="AO41" s="115">
        <v>677.43</v>
      </c>
      <c r="AP41" s="115">
        <v>905.24</v>
      </c>
      <c r="AQ41" s="115">
        <v>566.55999999999995</v>
      </c>
      <c r="AR41" s="115">
        <v>414.34</v>
      </c>
      <c r="AS41" s="115">
        <v>406.63</v>
      </c>
      <c r="AT41" s="115">
        <v>456.3</v>
      </c>
      <c r="AU41" s="115">
        <v>436.34</v>
      </c>
      <c r="AV41" s="115">
        <v>438.83</v>
      </c>
      <c r="AW41" s="115">
        <v>461.86</v>
      </c>
      <c r="AX41" s="115">
        <v>508.22</v>
      </c>
      <c r="AY41" s="115">
        <v>416</v>
      </c>
      <c r="AZ41" s="116">
        <v>418.95</v>
      </c>
      <c r="BA41" s="115">
        <v>438.89</v>
      </c>
      <c r="BB41" s="115">
        <v>317.43</v>
      </c>
      <c r="BC41" s="115">
        <v>299.72000000000003</v>
      </c>
      <c r="BD41" s="114"/>
      <c r="BE41" s="114"/>
      <c r="BF41" s="114"/>
      <c r="BG41" s="120"/>
    </row>
    <row r="42" spans="2:59" hidden="1">
      <c r="B42" s="124" t="s">
        <v>516</v>
      </c>
      <c r="C42" s="123" t="s">
        <v>515</v>
      </c>
      <c r="D42" s="122" t="s">
        <v>720</v>
      </c>
      <c r="E42" s="122" t="s">
        <v>755</v>
      </c>
      <c r="F42" s="122" t="s">
        <v>514</v>
      </c>
      <c r="G42" s="122" t="s">
        <v>391</v>
      </c>
      <c r="H42" s="121" t="s">
        <v>390</v>
      </c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>
        <v>3731.1</v>
      </c>
      <c r="AB42" s="115">
        <v>3659.58</v>
      </c>
      <c r="AC42" s="115">
        <v>3523.13</v>
      </c>
      <c r="AD42" s="115">
        <v>3628.83</v>
      </c>
      <c r="AE42" s="115">
        <v>4384.71</v>
      </c>
      <c r="AF42" s="115">
        <v>4340.08</v>
      </c>
      <c r="AG42" s="115">
        <v>3629.25</v>
      </c>
      <c r="AH42" s="115">
        <v>3496.1</v>
      </c>
      <c r="AI42" s="115">
        <v>3450.21</v>
      </c>
      <c r="AJ42" s="115">
        <v>3181.63</v>
      </c>
      <c r="AK42" s="115">
        <v>3327.76</v>
      </c>
      <c r="AL42" s="115">
        <v>3121.39</v>
      </c>
      <c r="AM42" s="115">
        <v>3097.88</v>
      </c>
      <c r="AN42" s="115">
        <v>2610.64</v>
      </c>
      <c r="AO42" s="115">
        <v>2596.35</v>
      </c>
      <c r="AP42" s="115">
        <v>2615.59</v>
      </c>
      <c r="AQ42" s="115">
        <v>2659.02</v>
      </c>
      <c r="AR42" s="115">
        <v>2678.96</v>
      </c>
      <c r="AS42" s="115">
        <v>2514</v>
      </c>
      <c r="AT42" s="115">
        <v>2304.5</v>
      </c>
      <c r="AU42" s="115">
        <v>2326.29</v>
      </c>
      <c r="AV42" s="115">
        <v>2326.29</v>
      </c>
      <c r="AW42" s="115">
        <v>2326.29</v>
      </c>
      <c r="AX42" s="115">
        <v>2326.29</v>
      </c>
      <c r="AY42" s="115">
        <v>2326.29</v>
      </c>
      <c r="AZ42" s="116">
        <v>2326.29</v>
      </c>
      <c r="BA42" s="115">
        <v>2326.29</v>
      </c>
      <c r="BB42" s="115">
        <v>2326.29</v>
      </c>
      <c r="BC42" s="115">
        <v>2326.29</v>
      </c>
      <c r="BD42" s="114"/>
      <c r="BE42" s="114"/>
      <c r="BF42" s="114"/>
      <c r="BG42" s="120"/>
    </row>
    <row r="43" spans="2:59" hidden="1">
      <c r="B43" s="124" t="s">
        <v>513</v>
      </c>
      <c r="C43" s="123" t="s">
        <v>513</v>
      </c>
      <c r="D43" s="122" t="s">
        <v>720</v>
      </c>
      <c r="E43" s="122" t="s">
        <v>755</v>
      </c>
      <c r="F43" s="122" t="s">
        <v>511</v>
      </c>
      <c r="G43" s="122" t="s">
        <v>391</v>
      </c>
      <c r="H43" s="121" t="s">
        <v>390</v>
      </c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>
        <v>7932.02</v>
      </c>
      <c r="AB43" s="115">
        <v>8096.59</v>
      </c>
      <c r="AC43" s="115">
        <v>9025.49</v>
      </c>
      <c r="AD43" s="115">
        <v>9039.3799999999992</v>
      </c>
      <c r="AE43" s="115">
        <v>8880.73</v>
      </c>
      <c r="AF43" s="115">
        <v>9202.64</v>
      </c>
      <c r="AG43" s="115">
        <v>9068.15</v>
      </c>
      <c r="AH43" s="115">
        <v>9650.74</v>
      </c>
      <c r="AI43" s="115">
        <v>8227.02</v>
      </c>
      <c r="AJ43" s="115">
        <v>9456.8799999999992</v>
      </c>
      <c r="AK43" s="115">
        <v>9254.77</v>
      </c>
      <c r="AL43" s="115">
        <v>7061.52</v>
      </c>
      <c r="AM43" s="115">
        <v>7473.56</v>
      </c>
      <c r="AN43" s="115">
        <v>8061.33</v>
      </c>
      <c r="AO43" s="115">
        <v>9134.58</v>
      </c>
      <c r="AP43" s="115">
        <v>9040.89</v>
      </c>
      <c r="AQ43" s="115">
        <v>8924.1200000000008</v>
      </c>
      <c r="AR43" s="115">
        <v>10580.99</v>
      </c>
      <c r="AS43" s="115">
        <v>8321.34</v>
      </c>
      <c r="AT43" s="115">
        <v>8180.33</v>
      </c>
      <c r="AU43" s="115">
        <v>8838.15</v>
      </c>
      <c r="AV43" s="115">
        <v>9859.1</v>
      </c>
      <c r="AW43" s="115">
        <v>9085.27</v>
      </c>
      <c r="AX43" s="115">
        <v>8679.07</v>
      </c>
      <c r="AY43" s="115">
        <v>8222.2800000000007</v>
      </c>
      <c r="AZ43" s="116">
        <v>7962.23</v>
      </c>
      <c r="BA43" s="115">
        <v>7976.12</v>
      </c>
      <c r="BB43" s="115">
        <v>7873.12</v>
      </c>
      <c r="BC43" s="115">
        <v>7716.82</v>
      </c>
      <c r="BD43" s="114"/>
      <c r="BE43" s="114"/>
      <c r="BF43" s="114"/>
      <c r="BG43" s="120"/>
    </row>
    <row r="44" spans="2:59" hidden="1">
      <c r="B44" s="124" t="s">
        <v>537</v>
      </c>
      <c r="C44" s="123" t="s">
        <v>536</v>
      </c>
      <c r="D44" s="122" t="s">
        <v>720</v>
      </c>
      <c r="E44" s="122" t="s">
        <v>755</v>
      </c>
      <c r="F44" s="122" t="s">
        <v>345</v>
      </c>
      <c r="G44" s="122" t="s">
        <v>391</v>
      </c>
      <c r="H44" s="121" t="s">
        <v>390</v>
      </c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>
        <v>0</v>
      </c>
      <c r="AB44" s="115">
        <v>0</v>
      </c>
      <c r="AC44" s="115">
        <v>0</v>
      </c>
      <c r="AD44" s="115">
        <v>0</v>
      </c>
      <c r="AE44" s="115">
        <v>0</v>
      </c>
      <c r="AF44" s="115">
        <v>0</v>
      </c>
      <c r="AG44" s="115">
        <v>0</v>
      </c>
      <c r="AH44" s="115">
        <v>0</v>
      </c>
      <c r="AI44" s="115">
        <v>0</v>
      </c>
      <c r="AJ44" s="115">
        <v>0</v>
      </c>
      <c r="AK44" s="115">
        <v>0</v>
      </c>
      <c r="AL44" s="115">
        <v>0</v>
      </c>
      <c r="AM44" s="115">
        <v>0</v>
      </c>
      <c r="AN44" s="115">
        <v>0</v>
      </c>
      <c r="AO44" s="115">
        <v>0</v>
      </c>
      <c r="AP44" s="115">
        <v>0</v>
      </c>
      <c r="AQ44" s="115">
        <v>0</v>
      </c>
      <c r="AR44" s="115">
        <v>0</v>
      </c>
      <c r="AS44" s="115">
        <v>0</v>
      </c>
      <c r="AT44" s="115">
        <v>0</v>
      </c>
      <c r="AU44" s="115">
        <v>5695.08</v>
      </c>
      <c r="AV44" s="115">
        <v>31470.65</v>
      </c>
      <c r="AW44" s="115">
        <v>34405.300000000003</v>
      </c>
      <c r="AX44" s="115">
        <v>50386.06</v>
      </c>
      <c r="AY44" s="115">
        <v>23421.61</v>
      </c>
      <c r="AZ44" s="116">
        <v>24743.29</v>
      </c>
      <c r="BA44" s="115">
        <v>25616.33</v>
      </c>
      <c r="BB44" s="115">
        <v>19445.53</v>
      </c>
      <c r="BC44" s="115">
        <v>14522.53</v>
      </c>
      <c r="BD44" s="114"/>
      <c r="BE44" s="114"/>
      <c r="BF44" s="114"/>
      <c r="BG44" s="120"/>
    </row>
    <row r="45" spans="2:59" hidden="1">
      <c r="B45" s="124" t="s">
        <v>629</v>
      </c>
      <c r="C45" s="123" t="s">
        <v>628</v>
      </c>
      <c r="D45" s="122" t="s">
        <v>720</v>
      </c>
      <c r="E45" s="122" t="s">
        <v>755</v>
      </c>
      <c r="F45" s="122" t="s">
        <v>627</v>
      </c>
      <c r="G45" s="122" t="s">
        <v>391</v>
      </c>
      <c r="H45" s="121" t="s">
        <v>390</v>
      </c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>
        <v>232197.35</v>
      </c>
      <c r="AB45" s="115">
        <v>304321.40999999997</v>
      </c>
      <c r="AC45" s="115">
        <v>287244.25</v>
      </c>
      <c r="AD45" s="115">
        <v>245062.67</v>
      </c>
      <c r="AE45" s="115">
        <v>271104.09000000003</v>
      </c>
      <c r="AF45" s="115">
        <v>301903.26</v>
      </c>
      <c r="AG45" s="115">
        <v>310219.23</v>
      </c>
      <c r="AH45" s="115">
        <v>320072.71000000002</v>
      </c>
      <c r="AI45" s="115">
        <v>187873.33</v>
      </c>
      <c r="AJ45" s="115">
        <v>164820.85</v>
      </c>
      <c r="AK45" s="115">
        <v>144688.93</v>
      </c>
      <c r="AL45" s="115">
        <v>159105.24</v>
      </c>
      <c r="AM45" s="115">
        <v>147369.09</v>
      </c>
      <c r="AN45" s="115">
        <v>226355.95</v>
      </c>
      <c r="AO45" s="115">
        <v>173310.35</v>
      </c>
      <c r="AP45" s="115">
        <v>137039.70000000001</v>
      </c>
      <c r="AQ45" s="115">
        <v>204143.56</v>
      </c>
      <c r="AR45" s="115">
        <v>188296.07</v>
      </c>
      <c r="AS45" s="115">
        <v>174254.62</v>
      </c>
      <c r="AT45" s="115">
        <v>160193.63</v>
      </c>
      <c r="AU45" s="115">
        <v>107156.06</v>
      </c>
      <c r="AV45" s="115">
        <v>144043.31</v>
      </c>
      <c r="AW45" s="115">
        <v>93104.6</v>
      </c>
      <c r="AX45" s="115">
        <v>116650.3</v>
      </c>
      <c r="AY45" s="115">
        <v>107636.01</v>
      </c>
      <c r="AZ45" s="116">
        <v>61965.83</v>
      </c>
      <c r="BA45" s="115">
        <v>65257.51</v>
      </c>
      <c r="BB45" s="115">
        <v>69571.679999999993</v>
      </c>
      <c r="BC45" s="115">
        <v>62453.120000000003</v>
      </c>
      <c r="BD45" s="114"/>
      <c r="BE45" s="114"/>
      <c r="BF45" s="114"/>
      <c r="BG45" s="120"/>
    </row>
    <row r="46" spans="2:59" hidden="1">
      <c r="B46" s="124" t="s">
        <v>559</v>
      </c>
      <c r="C46" s="123" t="s">
        <v>558</v>
      </c>
      <c r="D46" s="122" t="s">
        <v>720</v>
      </c>
      <c r="E46" s="122" t="s">
        <v>755</v>
      </c>
      <c r="F46" s="122" t="s">
        <v>342</v>
      </c>
      <c r="G46" s="122" t="s">
        <v>391</v>
      </c>
      <c r="H46" s="121" t="s">
        <v>390</v>
      </c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>
        <v>28118.31</v>
      </c>
      <c r="AB46" s="115">
        <v>21971.39</v>
      </c>
      <c r="AC46" s="115">
        <v>21421.88</v>
      </c>
      <c r="AD46" s="115">
        <v>19664.7</v>
      </c>
      <c r="AE46" s="115">
        <v>18735.05</v>
      </c>
      <c r="AF46" s="115">
        <v>18183.27</v>
      </c>
      <c r="AG46" s="115">
        <v>15211.72</v>
      </c>
      <c r="AH46" s="115">
        <v>17240.95</v>
      </c>
      <c r="AI46" s="115">
        <v>14739.83</v>
      </c>
      <c r="AJ46" s="115">
        <v>13892.73</v>
      </c>
      <c r="AK46" s="115">
        <v>15392.18</v>
      </c>
      <c r="AL46" s="115">
        <v>14164.91</v>
      </c>
      <c r="AM46" s="115">
        <v>10675.82</v>
      </c>
      <c r="AN46" s="115">
        <v>9554.7099999999991</v>
      </c>
      <c r="AO46" s="115">
        <v>14551.68</v>
      </c>
      <c r="AP46" s="115">
        <v>11009.72</v>
      </c>
      <c r="AQ46" s="115">
        <v>12099.18</v>
      </c>
      <c r="AR46" s="115">
        <v>10763.19</v>
      </c>
      <c r="AS46" s="115">
        <v>10297.57</v>
      </c>
      <c r="AT46" s="115">
        <v>4998.41</v>
      </c>
      <c r="AU46" s="115">
        <v>4543.74</v>
      </c>
      <c r="AV46" s="115">
        <v>5557.1</v>
      </c>
      <c r="AW46" s="115">
        <v>3278.9</v>
      </c>
      <c r="AX46" s="115">
        <v>4618.84</v>
      </c>
      <c r="AY46" s="115">
        <v>4326.8900000000003</v>
      </c>
      <c r="AZ46" s="116">
        <v>4488.34</v>
      </c>
      <c r="BA46" s="115">
        <v>5212.1400000000003</v>
      </c>
      <c r="BB46" s="115">
        <v>5764.66</v>
      </c>
      <c r="BC46" s="115">
        <v>4482.74</v>
      </c>
      <c r="BD46" s="114"/>
      <c r="BE46" s="114"/>
      <c r="BF46" s="114"/>
      <c r="BG46" s="120"/>
    </row>
    <row r="47" spans="2:59" hidden="1">
      <c r="B47" s="124" t="s">
        <v>729</v>
      </c>
      <c r="C47" s="123" t="s">
        <v>554</v>
      </c>
      <c r="D47" s="122" t="s">
        <v>720</v>
      </c>
      <c r="E47" s="122" t="s">
        <v>755</v>
      </c>
      <c r="F47" s="122" t="s">
        <v>338</v>
      </c>
      <c r="G47" s="122" t="s">
        <v>391</v>
      </c>
      <c r="H47" s="121" t="s">
        <v>390</v>
      </c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>
        <v>1304.6300000000001</v>
      </c>
      <c r="AB47" s="115">
        <v>1474.67</v>
      </c>
      <c r="AC47" s="115">
        <v>1155.6199999999999</v>
      </c>
      <c r="AD47" s="115">
        <v>1177.04</v>
      </c>
      <c r="AE47" s="115">
        <v>1170.3900000000001</v>
      </c>
      <c r="AF47" s="115">
        <v>1327.08</v>
      </c>
      <c r="AG47" s="115">
        <v>1070.77</v>
      </c>
      <c r="AH47" s="115">
        <v>1365.03</v>
      </c>
      <c r="AI47" s="115">
        <v>1336.64</v>
      </c>
      <c r="AJ47" s="115">
        <v>1424.57</v>
      </c>
      <c r="AK47" s="115">
        <v>1384.48</v>
      </c>
      <c r="AL47" s="115">
        <v>894.44</v>
      </c>
      <c r="AM47" s="115">
        <v>1124.5</v>
      </c>
      <c r="AN47" s="115">
        <v>932.97</v>
      </c>
      <c r="AO47" s="115">
        <v>1232.27</v>
      </c>
      <c r="AP47" s="115">
        <v>1049.9100000000001</v>
      </c>
      <c r="AQ47" s="115">
        <v>1124.53</v>
      </c>
      <c r="AR47" s="115">
        <v>1036.69</v>
      </c>
      <c r="AS47" s="115">
        <v>1154.33</v>
      </c>
      <c r="AT47" s="115">
        <v>611.16999999999996</v>
      </c>
      <c r="AU47" s="115">
        <v>665.73</v>
      </c>
      <c r="AV47" s="115">
        <v>595.64</v>
      </c>
      <c r="AW47" s="115">
        <v>612.54999999999995</v>
      </c>
      <c r="AX47" s="115">
        <v>562.38</v>
      </c>
      <c r="AY47" s="115">
        <v>613.84</v>
      </c>
      <c r="AZ47" s="116">
        <v>438.88</v>
      </c>
      <c r="BA47" s="115">
        <v>323.45999999999998</v>
      </c>
      <c r="BB47" s="115">
        <v>344.8</v>
      </c>
      <c r="BC47" s="115">
        <v>424.63</v>
      </c>
      <c r="BD47" s="114"/>
      <c r="BE47" s="114"/>
      <c r="BF47" s="114"/>
      <c r="BG47" s="120"/>
    </row>
    <row r="48" spans="2:59" hidden="1">
      <c r="B48" s="124" t="s">
        <v>728</v>
      </c>
      <c r="C48" s="123" t="s">
        <v>727</v>
      </c>
      <c r="D48" s="122" t="s">
        <v>720</v>
      </c>
      <c r="E48" s="122" t="s">
        <v>755</v>
      </c>
      <c r="F48" s="122" t="s">
        <v>335</v>
      </c>
      <c r="G48" s="122" t="s">
        <v>391</v>
      </c>
      <c r="H48" s="121" t="s">
        <v>390</v>
      </c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>
        <v>128.58000000000001</v>
      </c>
      <c r="AB48" s="115">
        <v>80.040000000000006</v>
      </c>
      <c r="AC48" s="115">
        <v>68.040000000000006</v>
      </c>
      <c r="AD48" s="115">
        <v>85.53</v>
      </c>
      <c r="AE48" s="115">
        <v>94.32</v>
      </c>
      <c r="AF48" s="115">
        <v>58.07</v>
      </c>
      <c r="AG48" s="115">
        <v>65.11</v>
      </c>
      <c r="AH48" s="115">
        <v>68.17</v>
      </c>
      <c r="AI48" s="115">
        <v>48.09</v>
      </c>
      <c r="AJ48" s="115">
        <v>29.15</v>
      </c>
      <c r="AK48" s="115">
        <v>18.809999999999999</v>
      </c>
      <c r="AL48" s="115">
        <v>13.54</v>
      </c>
      <c r="AM48" s="115">
        <v>30.58</v>
      </c>
      <c r="AN48" s="115">
        <v>5.82</v>
      </c>
      <c r="AO48" s="115">
        <v>5.76</v>
      </c>
      <c r="AP48" s="115">
        <v>0.02</v>
      </c>
      <c r="AQ48" s="115">
        <v>6.57</v>
      </c>
      <c r="AR48" s="115">
        <v>3.05</v>
      </c>
      <c r="AS48" s="115">
        <v>16.95</v>
      </c>
      <c r="AT48" s="115">
        <v>13.33</v>
      </c>
      <c r="AU48" s="115">
        <v>30.76</v>
      </c>
      <c r="AV48" s="115">
        <v>20.88</v>
      </c>
      <c r="AW48" s="115">
        <v>16.12</v>
      </c>
      <c r="AX48" s="115">
        <v>18.63</v>
      </c>
      <c r="AY48" s="115">
        <v>0.46</v>
      </c>
      <c r="AZ48" s="116">
        <v>0.22</v>
      </c>
      <c r="BA48" s="115">
        <v>0.81</v>
      </c>
      <c r="BB48" s="115">
        <v>0.43</v>
      </c>
      <c r="BC48" s="115">
        <v>0</v>
      </c>
      <c r="BD48" s="114"/>
      <c r="BE48" s="114"/>
      <c r="BF48" s="114"/>
      <c r="BG48" s="120"/>
    </row>
    <row r="49" spans="2:65" hidden="1">
      <c r="B49" s="124" t="s">
        <v>726</v>
      </c>
      <c r="C49" s="123" t="s">
        <v>725</v>
      </c>
      <c r="D49" s="122" t="s">
        <v>720</v>
      </c>
      <c r="E49" s="122" t="s">
        <v>755</v>
      </c>
      <c r="F49" s="122" t="s">
        <v>383</v>
      </c>
      <c r="G49" s="122" t="s">
        <v>391</v>
      </c>
      <c r="H49" s="121" t="s">
        <v>390</v>
      </c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>
        <v>0</v>
      </c>
      <c r="AB49" s="115">
        <v>0</v>
      </c>
      <c r="AC49" s="115">
        <v>0</v>
      </c>
      <c r="AD49" s="115">
        <v>0</v>
      </c>
      <c r="AE49" s="115">
        <v>0</v>
      </c>
      <c r="AF49" s="115">
        <v>0</v>
      </c>
      <c r="AG49" s="115">
        <v>0</v>
      </c>
      <c r="AH49" s="115">
        <v>0</v>
      </c>
      <c r="AI49" s="115">
        <v>0</v>
      </c>
      <c r="AJ49" s="115">
        <v>0</v>
      </c>
      <c r="AK49" s="115">
        <v>0</v>
      </c>
      <c r="AL49" s="115">
        <v>270.13</v>
      </c>
      <c r="AM49" s="115">
        <v>542.38</v>
      </c>
      <c r="AN49" s="115">
        <v>949.01</v>
      </c>
      <c r="AO49" s="115">
        <v>1362.26</v>
      </c>
      <c r="AP49" s="115">
        <v>1962.97</v>
      </c>
      <c r="AQ49" s="115">
        <v>2112.9699999999998</v>
      </c>
      <c r="AR49" s="115">
        <v>2175.81</v>
      </c>
      <c r="AS49" s="115">
        <v>2090.25</v>
      </c>
      <c r="AT49" s="115">
        <v>2004.69</v>
      </c>
      <c r="AU49" s="115">
        <v>2938.93</v>
      </c>
      <c r="AV49" s="115">
        <v>3332.09</v>
      </c>
      <c r="AW49" s="115">
        <v>3200.42</v>
      </c>
      <c r="AX49" s="115">
        <v>3308</v>
      </c>
      <c r="AY49" s="115">
        <v>3007.43</v>
      </c>
      <c r="AZ49" s="116">
        <v>2546.96</v>
      </c>
      <c r="BA49" s="115">
        <v>2610.63</v>
      </c>
      <c r="BB49" s="115">
        <v>2610.63</v>
      </c>
      <c r="BC49" s="115">
        <v>2578</v>
      </c>
      <c r="BD49" s="114"/>
      <c r="BE49" s="114"/>
      <c r="BF49" s="114"/>
      <c r="BG49" s="120"/>
      <c r="BH49" s="114"/>
      <c r="BI49" s="114"/>
      <c r="BJ49" s="114"/>
      <c r="BK49" s="114"/>
      <c r="BL49" s="114"/>
      <c r="BM49" s="114"/>
    </row>
    <row r="50" spans="2:65" hidden="1">
      <c r="B50" s="124" t="s">
        <v>591</v>
      </c>
      <c r="C50" s="123" t="s">
        <v>590</v>
      </c>
      <c r="D50" s="122" t="s">
        <v>720</v>
      </c>
      <c r="E50" s="122" t="s">
        <v>755</v>
      </c>
      <c r="F50" s="122" t="s">
        <v>379</v>
      </c>
      <c r="G50" s="122" t="s">
        <v>391</v>
      </c>
      <c r="H50" s="121" t="s">
        <v>390</v>
      </c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0</v>
      </c>
      <c r="AI50" s="115">
        <v>0</v>
      </c>
      <c r="AJ50" s="115">
        <v>296.73</v>
      </c>
      <c r="AK50" s="115">
        <v>304.94</v>
      </c>
      <c r="AL50" s="115">
        <v>353.15</v>
      </c>
      <c r="AM50" s="115">
        <v>415.38</v>
      </c>
      <c r="AN50" s="115">
        <v>704.6</v>
      </c>
      <c r="AO50" s="115">
        <v>771.32</v>
      </c>
      <c r="AP50" s="115">
        <v>1520.55</v>
      </c>
      <c r="AQ50" s="115">
        <v>1695.04</v>
      </c>
      <c r="AR50" s="115">
        <v>1803.86</v>
      </c>
      <c r="AS50" s="115">
        <v>3530.35</v>
      </c>
      <c r="AT50" s="115">
        <v>4209.68</v>
      </c>
      <c r="AU50" s="115">
        <v>4865.1899999999996</v>
      </c>
      <c r="AV50" s="115">
        <v>5876.38</v>
      </c>
      <c r="AW50" s="115">
        <v>6400.82</v>
      </c>
      <c r="AX50" s="115">
        <v>5539.18</v>
      </c>
      <c r="AY50" s="115">
        <v>5831.64</v>
      </c>
      <c r="AZ50" s="116">
        <v>2808.46</v>
      </c>
      <c r="BA50" s="115">
        <v>3257.34</v>
      </c>
      <c r="BB50" s="115">
        <v>5485.21</v>
      </c>
      <c r="BC50" s="115">
        <v>6311.01</v>
      </c>
      <c r="BD50" s="114"/>
      <c r="BE50" s="145"/>
      <c r="BF50" s="145"/>
      <c r="BG50" s="120"/>
      <c r="BH50" s="145"/>
      <c r="BI50" s="145"/>
      <c r="BJ50" s="145"/>
      <c r="BK50" s="145"/>
      <c r="BL50" s="145"/>
      <c r="BM50" s="145"/>
    </row>
    <row r="51" spans="2:65" hidden="1">
      <c r="B51" s="124" t="s">
        <v>589</v>
      </c>
      <c r="C51" s="123" t="s">
        <v>588</v>
      </c>
      <c r="D51" s="122" t="s">
        <v>720</v>
      </c>
      <c r="E51" s="122" t="s">
        <v>755</v>
      </c>
      <c r="F51" s="122" t="s">
        <v>376</v>
      </c>
      <c r="G51" s="122" t="s">
        <v>391</v>
      </c>
      <c r="H51" s="121" t="s">
        <v>390</v>
      </c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  <c r="AA51" s="115">
        <v>0</v>
      </c>
      <c r="AB51" s="115">
        <v>0</v>
      </c>
      <c r="AC51" s="115">
        <v>0</v>
      </c>
      <c r="AD51" s="115">
        <v>0</v>
      </c>
      <c r="AE51" s="115">
        <v>111.43</v>
      </c>
      <c r="AF51" s="115">
        <v>233.21</v>
      </c>
      <c r="AG51" s="115">
        <v>486.33</v>
      </c>
      <c r="AH51" s="115">
        <v>605.70000000000005</v>
      </c>
      <c r="AI51" s="115">
        <v>806.71</v>
      </c>
      <c r="AJ51" s="115">
        <v>1213.3800000000001</v>
      </c>
      <c r="AK51" s="115">
        <v>2160.91</v>
      </c>
      <c r="AL51" s="115">
        <v>4051.58</v>
      </c>
      <c r="AM51" s="115">
        <v>4942.41</v>
      </c>
      <c r="AN51" s="115">
        <v>6742.86</v>
      </c>
      <c r="AO51" s="115">
        <v>9513.48</v>
      </c>
      <c r="AP51" s="115">
        <v>12802.4</v>
      </c>
      <c r="AQ51" s="115">
        <v>13274.66</v>
      </c>
      <c r="AR51" s="115">
        <v>14021.08</v>
      </c>
      <c r="AS51" s="115">
        <v>16131.17</v>
      </c>
      <c r="AT51" s="115">
        <v>17836.03</v>
      </c>
      <c r="AU51" s="115">
        <v>27675.49</v>
      </c>
      <c r="AV51" s="115">
        <v>27804.63</v>
      </c>
      <c r="AW51" s="115">
        <v>31743.1</v>
      </c>
      <c r="AX51" s="115">
        <v>33127.5</v>
      </c>
      <c r="AY51" s="115">
        <v>34782.660000000003</v>
      </c>
      <c r="AZ51" s="116">
        <v>34243.300000000003</v>
      </c>
      <c r="BA51" s="115">
        <v>41837.94</v>
      </c>
      <c r="BB51" s="115">
        <v>55032.29</v>
      </c>
      <c r="BC51" s="115">
        <v>52938.54</v>
      </c>
      <c r="BD51" s="114"/>
      <c r="BE51" s="114"/>
      <c r="BF51" s="114"/>
      <c r="BG51" s="120"/>
      <c r="BH51" s="114"/>
      <c r="BI51" s="114"/>
      <c r="BJ51" s="114"/>
      <c r="BK51" s="114"/>
      <c r="BL51" s="114"/>
      <c r="BM51" s="114"/>
    </row>
    <row r="52" spans="2:65" hidden="1">
      <c r="B52" s="124" t="s">
        <v>758</v>
      </c>
      <c r="C52" s="123" t="s">
        <v>757</v>
      </c>
      <c r="D52" s="122" t="s">
        <v>720</v>
      </c>
      <c r="E52" s="122" t="s">
        <v>755</v>
      </c>
      <c r="F52" s="122" t="s">
        <v>410</v>
      </c>
      <c r="G52" s="122" t="s">
        <v>391</v>
      </c>
      <c r="H52" s="121" t="s">
        <v>390</v>
      </c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  <c r="AA52" s="115" t="s">
        <v>502</v>
      </c>
      <c r="AB52" s="115" t="s">
        <v>502</v>
      </c>
      <c r="AC52" s="115" t="s">
        <v>502</v>
      </c>
      <c r="AD52" s="115" t="s">
        <v>502</v>
      </c>
      <c r="AE52" s="115" t="s">
        <v>502</v>
      </c>
      <c r="AF52" s="115" t="s">
        <v>502</v>
      </c>
      <c r="AG52" s="115" t="s">
        <v>502</v>
      </c>
      <c r="AH52" s="115" t="s">
        <v>502</v>
      </c>
      <c r="AI52" s="115" t="s">
        <v>502</v>
      </c>
      <c r="AJ52" s="115" t="s">
        <v>502</v>
      </c>
      <c r="AK52" s="115" t="s">
        <v>502</v>
      </c>
      <c r="AL52" s="115" t="s">
        <v>502</v>
      </c>
      <c r="AM52" s="115" t="s">
        <v>502</v>
      </c>
      <c r="AN52" s="115" t="s">
        <v>502</v>
      </c>
      <c r="AO52" s="115" t="s">
        <v>502</v>
      </c>
      <c r="AP52" s="115" t="s">
        <v>502</v>
      </c>
      <c r="AQ52" s="115" t="s">
        <v>502</v>
      </c>
      <c r="AR52" s="115" t="s">
        <v>502</v>
      </c>
      <c r="AS52" s="115" t="s">
        <v>502</v>
      </c>
      <c r="AT52" s="115" t="s">
        <v>502</v>
      </c>
      <c r="AU52" s="115" t="s">
        <v>502</v>
      </c>
      <c r="AV52" s="115" t="s">
        <v>502</v>
      </c>
      <c r="AW52" s="115">
        <v>776.26</v>
      </c>
      <c r="AX52" s="115">
        <v>1135.71</v>
      </c>
      <c r="AY52" s="115">
        <v>1551.49</v>
      </c>
      <c r="AZ52" s="116">
        <v>2195.63</v>
      </c>
      <c r="BA52" s="115">
        <v>2354.8200000000002</v>
      </c>
      <c r="BB52" s="115">
        <v>1819.5</v>
      </c>
      <c r="BC52" s="115">
        <v>2194.1999999999998</v>
      </c>
      <c r="BD52" s="114"/>
      <c r="BE52" s="114"/>
      <c r="BF52" s="114"/>
      <c r="BG52" s="120"/>
      <c r="BH52" s="114"/>
      <c r="BI52" s="114"/>
      <c r="BJ52" s="114"/>
      <c r="BK52" s="114"/>
      <c r="BL52" s="114"/>
      <c r="BM52" s="114"/>
    </row>
    <row r="53" spans="2:65" hidden="1">
      <c r="B53" s="124" t="s">
        <v>579</v>
      </c>
      <c r="C53" s="191" t="s">
        <v>756</v>
      </c>
      <c r="D53" s="122" t="s">
        <v>720</v>
      </c>
      <c r="E53" s="122" t="s">
        <v>755</v>
      </c>
      <c r="F53" s="122" t="s">
        <v>407</v>
      </c>
      <c r="G53" s="122" t="s">
        <v>391</v>
      </c>
      <c r="H53" s="121" t="s">
        <v>390</v>
      </c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  <c r="AA53" s="115" t="s">
        <v>502</v>
      </c>
      <c r="AB53" s="115" t="s">
        <v>502</v>
      </c>
      <c r="AC53" s="115" t="s">
        <v>502</v>
      </c>
      <c r="AD53" s="115" t="s">
        <v>502</v>
      </c>
      <c r="AE53" s="115" t="s">
        <v>502</v>
      </c>
      <c r="AF53" s="115" t="s">
        <v>502</v>
      </c>
      <c r="AG53" s="115" t="s">
        <v>502</v>
      </c>
      <c r="AH53" s="115" t="s">
        <v>502</v>
      </c>
      <c r="AI53" s="115" t="s">
        <v>502</v>
      </c>
      <c r="AJ53" s="115" t="s">
        <v>502</v>
      </c>
      <c r="AK53" s="115" t="s">
        <v>502</v>
      </c>
      <c r="AL53" s="115" t="s">
        <v>502</v>
      </c>
      <c r="AM53" s="115" t="s">
        <v>502</v>
      </c>
      <c r="AN53" s="115" t="s">
        <v>502</v>
      </c>
      <c r="AO53" s="115" t="s">
        <v>502</v>
      </c>
      <c r="AP53" s="115" t="s">
        <v>502</v>
      </c>
      <c r="AQ53" s="115" t="s">
        <v>502</v>
      </c>
      <c r="AR53" s="115" t="s">
        <v>502</v>
      </c>
      <c r="AS53" s="115" t="s">
        <v>502</v>
      </c>
      <c r="AT53" s="115" t="s">
        <v>502</v>
      </c>
      <c r="AU53" s="115" t="s">
        <v>502</v>
      </c>
      <c r="AV53" s="115" t="s">
        <v>502</v>
      </c>
      <c r="AW53" s="115">
        <v>948.76</v>
      </c>
      <c r="AX53" s="115">
        <v>1388.09</v>
      </c>
      <c r="AY53" s="115">
        <v>1896.26</v>
      </c>
      <c r="AZ53" s="116">
        <v>2683.54</v>
      </c>
      <c r="BA53" s="115">
        <v>2878.11</v>
      </c>
      <c r="BB53" s="115">
        <v>2223.83</v>
      </c>
      <c r="BC53" s="115">
        <v>2681.8</v>
      </c>
      <c r="BD53" s="114"/>
      <c r="BE53" s="114"/>
      <c r="BF53" s="114"/>
      <c r="BG53" s="120"/>
      <c r="BH53" s="114"/>
      <c r="BI53" s="114"/>
      <c r="BJ53" s="114"/>
      <c r="BK53" s="114"/>
      <c r="BL53" s="114"/>
      <c r="BM53" s="114"/>
    </row>
    <row r="54" spans="2:65" hidden="1">
      <c r="B54" s="124" t="s">
        <v>723</v>
      </c>
      <c r="C54" s="123" t="s">
        <v>723</v>
      </c>
      <c r="D54" s="122" t="s">
        <v>720</v>
      </c>
      <c r="E54" s="122" t="s">
        <v>755</v>
      </c>
      <c r="F54" s="122" t="s">
        <v>498</v>
      </c>
      <c r="G54" s="122" t="s">
        <v>391</v>
      </c>
      <c r="H54" s="121" t="s">
        <v>390</v>
      </c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  <c r="AA54" s="115">
        <v>0</v>
      </c>
      <c r="AB54" s="115">
        <v>0</v>
      </c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>
        <v>0</v>
      </c>
      <c r="AK54" s="115">
        <v>0</v>
      </c>
      <c r="AL54" s="115">
        <v>0</v>
      </c>
      <c r="AM54" s="115">
        <v>0</v>
      </c>
      <c r="AN54" s="115">
        <v>0</v>
      </c>
      <c r="AO54" s="115">
        <v>0</v>
      </c>
      <c r="AP54" s="115">
        <v>0</v>
      </c>
      <c r="AQ54" s="115">
        <v>151.16999999999999</v>
      </c>
      <c r="AR54" s="115">
        <v>252.25</v>
      </c>
      <c r="AS54" s="115">
        <v>210.33</v>
      </c>
      <c r="AT54" s="115">
        <v>204.03</v>
      </c>
      <c r="AU54" s="115">
        <v>1117.93</v>
      </c>
      <c r="AV54" s="115">
        <v>2108.94</v>
      </c>
      <c r="AW54" s="115">
        <v>1910.71</v>
      </c>
      <c r="AX54" s="115">
        <v>1855.04</v>
      </c>
      <c r="AY54" s="115">
        <v>1998.01</v>
      </c>
      <c r="AZ54" s="116">
        <v>1818.34</v>
      </c>
      <c r="BA54" s="115">
        <v>1593.34</v>
      </c>
      <c r="BB54" s="115">
        <v>1934.08</v>
      </c>
      <c r="BC54" s="115">
        <v>1811.99</v>
      </c>
      <c r="BD54" s="114"/>
      <c r="BE54" s="190"/>
      <c r="BF54" s="190"/>
      <c r="BG54" s="120"/>
      <c r="BH54" s="114"/>
      <c r="BI54" s="114"/>
      <c r="BJ54" s="114"/>
      <c r="BK54" s="114"/>
      <c r="BL54" s="114"/>
      <c r="BM54" s="114"/>
    </row>
    <row r="55" spans="2:65" hidden="1">
      <c r="B55" s="124" t="s">
        <v>680</v>
      </c>
      <c r="C55" s="123" t="s">
        <v>680</v>
      </c>
      <c r="D55" s="122" t="s">
        <v>720</v>
      </c>
      <c r="E55" s="122" t="s">
        <v>755</v>
      </c>
      <c r="F55" s="122" t="s">
        <v>373</v>
      </c>
      <c r="G55" s="122" t="s">
        <v>391</v>
      </c>
      <c r="H55" s="121" t="s">
        <v>390</v>
      </c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  <c r="AA55" s="115">
        <v>0</v>
      </c>
      <c r="AB55" s="115">
        <v>0</v>
      </c>
      <c r="AC55" s="115">
        <v>0</v>
      </c>
      <c r="AD55" s="115">
        <v>0</v>
      </c>
      <c r="AE55" s="115">
        <v>0</v>
      </c>
      <c r="AF55" s="115">
        <v>0</v>
      </c>
      <c r="AG55" s="115">
        <v>0</v>
      </c>
      <c r="AH55" s="115">
        <v>0</v>
      </c>
      <c r="AI55" s="115">
        <v>0</v>
      </c>
      <c r="AJ55" s="115">
        <v>0</v>
      </c>
      <c r="AK55" s="115">
        <v>0</v>
      </c>
      <c r="AL55" s="115">
        <v>940</v>
      </c>
      <c r="AM55" s="115">
        <v>1504</v>
      </c>
      <c r="AN55" s="115">
        <v>1692</v>
      </c>
      <c r="AO55" s="115">
        <v>2444</v>
      </c>
      <c r="AP55" s="115">
        <v>2632</v>
      </c>
      <c r="AQ55" s="115">
        <v>2632</v>
      </c>
      <c r="AR55" s="115">
        <v>2636.78</v>
      </c>
      <c r="AS55" s="115">
        <v>3712.65</v>
      </c>
      <c r="AT55" s="115">
        <v>3303.03</v>
      </c>
      <c r="AU55" s="115">
        <v>2885.9</v>
      </c>
      <c r="AV55" s="115">
        <v>6381.17</v>
      </c>
      <c r="AW55" s="115">
        <v>8569.65</v>
      </c>
      <c r="AX55" s="115">
        <v>8439.39</v>
      </c>
      <c r="AY55" s="115">
        <v>8793.94</v>
      </c>
      <c r="AZ55" s="116">
        <v>8485.48</v>
      </c>
      <c r="BA55" s="115">
        <v>8394.8700000000008</v>
      </c>
      <c r="BB55" s="115">
        <v>9238.84</v>
      </c>
      <c r="BC55" s="115">
        <v>9324.94</v>
      </c>
      <c r="BD55" s="114"/>
      <c r="BE55" s="114"/>
      <c r="BF55" s="114"/>
      <c r="BG55" s="120"/>
      <c r="BH55" s="114"/>
      <c r="BI55" s="114"/>
      <c r="BJ55" s="114"/>
      <c r="BK55" s="114"/>
      <c r="BL55" s="114"/>
      <c r="BM55" s="114"/>
    </row>
    <row r="56" spans="2:65" hidden="1">
      <c r="B56" s="124" t="s">
        <v>535</v>
      </c>
      <c r="C56" s="123" t="s">
        <v>534</v>
      </c>
      <c r="D56" s="122" t="s">
        <v>720</v>
      </c>
      <c r="E56" s="122" t="s">
        <v>755</v>
      </c>
      <c r="F56" s="122" t="s">
        <v>322</v>
      </c>
      <c r="G56" s="122" t="s">
        <v>391</v>
      </c>
      <c r="H56" s="121" t="s">
        <v>390</v>
      </c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  <c r="AA56" s="115">
        <v>43102.8</v>
      </c>
      <c r="AB56" s="115">
        <v>11070</v>
      </c>
      <c r="AC56" s="115">
        <v>31129.200000000001</v>
      </c>
      <c r="AD56" s="115">
        <v>22604.400000000001</v>
      </c>
      <c r="AE56" s="115">
        <v>6411.6</v>
      </c>
      <c r="AF56" s="115">
        <v>14446.8</v>
      </c>
      <c r="AG56" s="115">
        <v>13611.6</v>
      </c>
      <c r="AH56" s="115">
        <v>13665.6</v>
      </c>
      <c r="AI56" s="115">
        <v>11808</v>
      </c>
      <c r="AJ56" s="115">
        <v>17866.8</v>
      </c>
      <c r="AK56" s="115">
        <v>30300.11</v>
      </c>
      <c r="AL56" s="115">
        <v>29518.05</v>
      </c>
      <c r="AM56" s="115">
        <v>32182.09</v>
      </c>
      <c r="AN56" s="115">
        <v>25283.23</v>
      </c>
      <c r="AO56" s="115">
        <v>31222.15</v>
      </c>
      <c r="AP56" s="115">
        <v>46595.01</v>
      </c>
      <c r="AQ56" s="115">
        <v>24357.16</v>
      </c>
      <c r="AR56" s="115">
        <v>37535.4</v>
      </c>
      <c r="AS56" s="115">
        <v>46132.56</v>
      </c>
      <c r="AT56" s="115">
        <v>40348.080000000002</v>
      </c>
      <c r="AU56" s="115">
        <v>38157.629999999997</v>
      </c>
      <c r="AV56" s="115">
        <v>42095.360000000001</v>
      </c>
      <c r="AW56" s="115">
        <v>57312.91</v>
      </c>
      <c r="AX56" s="115">
        <v>41250.92</v>
      </c>
      <c r="AY56" s="115">
        <v>45728.5</v>
      </c>
      <c r="AZ56" s="116">
        <v>56321.09</v>
      </c>
      <c r="BA56" s="115">
        <v>53915.25</v>
      </c>
      <c r="BB56" s="115">
        <v>54785.19</v>
      </c>
      <c r="BC56" s="115">
        <v>56280.99</v>
      </c>
      <c r="BD56" s="114"/>
      <c r="BE56" s="114"/>
      <c r="BF56" s="114"/>
      <c r="BG56" s="120"/>
      <c r="BH56" s="114"/>
      <c r="BI56" s="114"/>
      <c r="BJ56" s="114"/>
      <c r="BK56" s="114"/>
      <c r="BL56" s="114"/>
      <c r="BM56" s="114"/>
    </row>
    <row r="57" spans="2:65" hidden="1">
      <c r="B57" s="124" t="s">
        <v>533</v>
      </c>
      <c r="C57" s="123" t="s">
        <v>532</v>
      </c>
      <c r="D57" s="122" t="s">
        <v>720</v>
      </c>
      <c r="E57" s="122" t="s">
        <v>755</v>
      </c>
      <c r="F57" s="122" t="s">
        <v>317</v>
      </c>
      <c r="G57" s="122" t="s">
        <v>391</v>
      </c>
      <c r="H57" s="121" t="s">
        <v>390</v>
      </c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  <c r="AA57" s="115">
        <v>122</v>
      </c>
      <c r="AB57" s="115">
        <v>122</v>
      </c>
      <c r="AC57" s="115">
        <v>122</v>
      </c>
      <c r="AD57" s="115">
        <v>122</v>
      </c>
      <c r="AE57" s="115">
        <v>140.94999999999999</v>
      </c>
      <c r="AF57" s="115">
        <v>140.94999999999999</v>
      </c>
      <c r="AG57" s="115">
        <v>158.87</v>
      </c>
      <c r="AH57" s="115">
        <v>145.13999999999999</v>
      </c>
      <c r="AI57" s="115">
        <v>183.12</v>
      </c>
      <c r="AJ57" s="115">
        <v>146.47</v>
      </c>
      <c r="AK57" s="115">
        <v>144.34</v>
      </c>
      <c r="AL57" s="115">
        <v>152</v>
      </c>
      <c r="AM57" s="115">
        <v>152.07</v>
      </c>
      <c r="AN57" s="115">
        <v>152</v>
      </c>
      <c r="AO57" s="115">
        <v>155</v>
      </c>
      <c r="AP57" s="115">
        <v>152.94999999999999</v>
      </c>
      <c r="AQ57" s="115">
        <v>152.94999999999999</v>
      </c>
      <c r="AR57" s="115">
        <v>148</v>
      </c>
      <c r="AS57" s="115">
        <v>153</v>
      </c>
      <c r="AT57" s="115">
        <v>153</v>
      </c>
      <c r="AU57" s="115">
        <v>173.54</v>
      </c>
      <c r="AV57" s="115">
        <v>152</v>
      </c>
      <c r="AW57" s="115">
        <v>160</v>
      </c>
      <c r="AX57" s="115">
        <v>155.01</v>
      </c>
      <c r="AY57" s="115">
        <v>141.11000000000001</v>
      </c>
      <c r="AZ57" s="116">
        <v>150.59</v>
      </c>
      <c r="BA57" s="115">
        <v>128.15</v>
      </c>
      <c r="BB57" s="115">
        <v>123.74</v>
      </c>
      <c r="BC57" s="115">
        <v>113.52</v>
      </c>
      <c r="BD57" s="114"/>
      <c r="BE57" s="114"/>
      <c r="BF57" s="114"/>
      <c r="BG57" s="120"/>
      <c r="BH57" s="114"/>
      <c r="BI57" s="114"/>
      <c r="BJ57" s="114"/>
      <c r="BK57" s="114"/>
      <c r="BL57" s="114"/>
      <c r="BM57" s="114"/>
    </row>
    <row r="58" spans="2:65" hidden="1">
      <c r="B58" s="167" t="s">
        <v>754</v>
      </c>
      <c r="C58" s="123" t="s">
        <v>753</v>
      </c>
      <c r="D58" s="165"/>
      <c r="E58" s="165"/>
      <c r="F58" s="165"/>
      <c r="G58" s="165"/>
      <c r="H58" s="121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 t="s">
        <v>502</v>
      </c>
      <c r="AB58" s="115" t="s">
        <v>502</v>
      </c>
      <c r="AC58" s="115" t="s">
        <v>502</v>
      </c>
      <c r="AD58" s="115" t="s">
        <v>502</v>
      </c>
      <c r="AE58" s="115" t="s">
        <v>502</v>
      </c>
      <c r="AF58" s="115" t="s">
        <v>502</v>
      </c>
      <c r="AG58" s="115" t="s">
        <v>502</v>
      </c>
      <c r="AH58" s="115" t="s">
        <v>502</v>
      </c>
      <c r="AI58" s="115" t="s">
        <v>502</v>
      </c>
      <c r="AJ58" s="115" t="s">
        <v>502</v>
      </c>
      <c r="AK58" s="115" t="s">
        <v>502</v>
      </c>
      <c r="AL58" s="115" t="s">
        <v>502</v>
      </c>
      <c r="AM58" s="115" t="s">
        <v>502</v>
      </c>
      <c r="AN58" s="115" t="s">
        <v>502</v>
      </c>
      <c r="AO58" s="115" t="s">
        <v>502</v>
      </c>
      <c r="AP58" s="115" t="s">
        <v>502</v>
      </c>
      <c r="AQ58" s="115" t="s">
        <v>502</v>
      </c>
      <c r="AR58" s="115" t="s">
        <v>502</v>
      </c>
      <c r="AS58" s="115" t="s">
        <v>502</v>
      </c>
      <c r="AT58" s="115" t="s">
        <v>502</v>
      </c>
      <c r="AU58" s="115" t="s">
        <v>502</v>
      </c>
      <c r="AV58" s="115" t="s">
        <v>502</v>
      </c>
      <c r="AW58" s="115" t="s">
        <v>502</v>
      </c>
      <c r="AX58" s="115" t="s">
        <v>502</v>
      </c>
      <c r="AY58" s="115" t="s">
        <v>502</v>
      </c>
      <c r="AZ58" s="116" t="s">
        <v>502</v>
      </c>
      <c r="BA58" s="115" t="s">
        <v>502</v>
      </c>
      <c r="BB58" s="115" t="s">
        <v>502</v>
      </c>
      <c r="BC58" s="115" t="s">
        <v>502</v>
      </c>
      <c r="BD58" s="114"/>
      <c r="BE58" s="114"/>
      <c r="BF58" s="114"/>
      <c r="BG58" s="120"/>
      <c r="BH58" s="114"/>
      <c r="BI58" s="114"/>
      <c r="BJ58" s="114"/>
      <c r="BK58" s="114"/>
      <c r="BL58" s="114"/>
      <c r="BM58" s="114"/>
    </row>
    <row r="59" spans="2:65" hidden="1">
      <c r="B59" s="124" t="s">
        <v>697</v>
      </c>
      <c r="C59" s="123" t="s">
        <v>696</v>
      </c>
      <c r="D59" s="122" t="s">
        <v>720</v>
      </c>
      <c r="E59" s="122" t="s">
        <v>751</v>
      </c>
      <c r="F59" s="122" t="s">
        <v>695</v>
      </c>
      <c r="G59" s="122" t="s">
        <v>391</v>
      </c>
      <c r="H59" s="121" t="s">
        <v>390</v>
      </c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>
        <v>-118256.92</v>
      </c>
      <c r="AB59" s="115">
        <v>-181644.6</v>
      </c>
      <c r="AC59" s="115">
        <v>-189009.24</v>
      </c>
      <c r="AD59" s="115">
        <v>-218421.73</v>
      </c>
      <c r="AE59" s="115">
        <v>-252323.27</v>
      </c>
      <c r="AF59" s="115">
        <v>-202957.37</v>
      </c>
      <c r="AG59" s="115">
        <v>-223787.63</v>
      </c>
      <c r="AH59" s="115">
        <v>-302271.34000000003</v>
      </c>
      <c r="AI59" s="115">
        <v>-356384.47</v>
      </c>
      <c r="AJ59" s="115">
        <v>-473626.55</v>
      </c>
      <c r="AK59" s="115">
        <v>-575964.57999999996</v>
      </c>
      <c r="AL59" s="115">
        <v>-513159.59</v>
      </c>
      <c r="AM59" s="115">
        <v>-590239.06999999995</v>
      </c>
      <c r="AN59" s="115">
        <v>-574098.98</v>
      </c>
      <c r="AO59" s="115">
        <v>-642420.56000000006</v>
      </c>
      <c r="AP59" s="115">
        <v>-585939.63</v>
      </c>
      <c r="AQ59" s="115">
        <v>-497478.95</v>
      </c>
      <c r="AR59" s="115">
        <v>-404314.81</v>
      </c>
      <c r="AS59" s="115">
        <v>-372225.33</v>
      </c>
      <c r="AT59" s="115">
        <v>-367920.17</v>
      </c>
      <c r="AU59" s="115">
        <v>-331207.28999999998</v>
      </c>
      <c r="AV59" s="115">
        <v>-312799.89</v>
      </c>
      <c r="AW59" s="115">
        <v>-260541.99</v>
      </c>
      <c r="AX59" s="115">
        <v>-265074.92</v>
      </c>
      <c r="AY59" s="115">
        <v>-206404.43</v>
      </c>
      <c r="AZ59" s="116">
        <v>-194505.86</v>
      </c>
      <c r="BA59" s="115">
        <v>-166713.97</v>
      </c>
      <c r="BB59" s="115">
        <v>-176198.48</v>
      </c>
      <c r="BC59" s="115">
        <v>-120770.02</v>
      </c>
      <c r="BD59" s="114"/>
      <c r="BE59" s="114"/>
      <c r="BF59" s="114"/>
      <c r="BG59" s="120"/>
      <c r="BH59" s="114"/>
      <c r="BI59" s="114"/>
      <c r="BJ59" s="114"/>
      <c r="BK59" s="114"/>
      <c r="BL59" s="114"/>
      <c r="BM59" s="114"/>
    </row>
    <row r="60" spans="2:65" hidden="1">
      <c r="B60" s="124" t="s">
        <v>694</v>
      </c>
      <c r="C60" s="123" t="s">
        <v>693</v>
      </c>
      <c r="D60" s="122" t="s">
        <v>720</v>
      </c>
      <c r="E60" s="122" t="s">
        <v>751</v>
      </c>
      <c r="F60" s="122" t="s">
        <v>692</v>
      </c>
      <c r="G60" s="122" t="s">
        <v>391</v>
      </c>
      <c r="H60" s="121" t="s">
        <v>390</v>
      </c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  <c r="AA60" s="115">
        <v>-371.86</v>
      </c>
      <c r="AB60" s="115">
        <v>-1393.77</v>
      </c>
      <c r="AC60" s="115">
        <v>-4693.6000000000004</v>
      </c>
      <c r="AD60" s="115">
        <v>-2710.28</v>
      </c>
      <c r="AE60" s="115">
        <v>-2558.65</v>
      </c>
      <c r="AF60" s="115">
        <v>-1568.24</v>
      </c>
      <c r="AG60" s="115">
        <v>-1738.55</v>
      </c>
      <c r="AH60" s="115">
        <v>-1700.53</v>
      </c>
      <c r="AI60" s="115">
        <v>-1467.17</v>
      </c>
      <c r="AJ60" s="115">
        <v>-438.74</v>
      </c>
      <c r="AK60" s="115">
        <v>-767.28</v>
      </c>
      <c r="AL60" s="115">
        <v>-793.07</v>
      </c>
      <c r="AM60" s="115">
        <v>0</v>
      </c>
      <c r="AN60" s="115">
        <v>-2210.92</v>
      </c>
      <c r="AO60" s="115">
        <v>-4717.33</v>
      </c>
      <c r="AP60" s="115">
        <v>-5700.92</v>
      </c>
      <c r="AQ60" s="115">
        <v>-4035.32</v>
      </c>
      <c r="AR60" s="115">
        <v>-4849.3500000000004</v>
      </c>
      <c r="AS60" s="115">
        <v>-20542.29</v>
      </c>
      <c r="AT60" s="115">
        <v>-12225.95</v>
      </c>
      <c r="AU60" s="115">
        <v>-4167.6499999999996</v>
      </c>
      <c r="AV60" s="115">
        <v>-6699.84</v>
      </c>
      <c r="AW60" s="115">
        <v>-30850.41</v>
      </c>
      <c r="AX60" s="115">
        <v>-24380.720000000001</v>
      </c>
      <c r="AY60" s="115">
        <v>-34656.300000000003</v>
      </c>
      <c r="AZ60" s="116">
        <v>-14022.98</v>
      </c>
      <c r="BA60" s="115">
        <v>-17384.490000000002</v>
      </c>
      <c r="BB60" s="115">
        <v>-19453.86</v>
      </c>
      <c r="BC60" s="115">
        <v>-28912.9</v>
      </c>
      <c r="BD60" s="114"/>
      <c r="BE60" s="114"/>
      <c r="BF60" s="114"/>
      <c r="BG60" s="120"/>
      <c r="BH60" s="114"/>
      <c r="BI60" s="114"/>
      <c r="BJ60" s="114"/>
      <c r="BK60" s="114"/>
      <c r="BL60" s="114"/>
      <c r="BM60" s="114"/>
    </row>
    <row r="61" spans="2:65" hidden="1">
      <c r="B61" s="124" t="s">
        <v>564</v>
      </c>
      <c r="C61" s="123" t="s">
        <v>564</v>
      </c>
      <c r="D61" s="122" t="s">
        <v>720</v>
      </c>
      <c r="E61" s="122" t="s">
        <v>751</v>
      </c>
      <c r="F61" s="122" t="s">
        <v>362</v>
      </c>
      <c r="G61" s="122" t="s">
        <v>391</v>
      </c>
      <c r="H61" s="121" t="s">
        <v>390</v>
      </c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  <c r="AA61" s="115">
        <v>-3025.24</v>
      </c>
      <c r="AB61" s="115">
        <v>-2972.89</v>
      </c>
      <c r="AC61" s="115">
        <v>-3019.62</v>
      </c>
      <c r="AD61" s="115">
        <v>-3219.95</v>
      </c>
      <c r="AE61" s="115">
        <v>-3467.25</v>
      </c>
      <c r="AF61" s="115">
        <v>-3561.18</v>
      </c>
      <c r="AG61" s="115">
        <v>-3768.78</v>
      </c>
      <c r="AH61" s="115">
        <v>-5520.6</v>
      </c>
      <c r="AI61" s="115">
        <v>-3139.09</v>
      </c>
      <c r="AJ61" s="115">
        <v>-3952.5</v>
      </c>
      <c r="AK61" s="115">
        <v>-5027.34</v>
      </c>
      <c r="AL61" s="115">
        <v>-4663.8</v>
      </c>
      <c r="AM61" s="115">
        <v>-4558.78</v>
      </c>
      <c r="AN61" s="115">
        <v>-4769.1899999999996</v>
      </c>
      <c r="AO61" s="115">
        <v>-4373.96</v>
      </c>
      <c r="AP61" s="115">
        <v>-3982.17</v>
      </c>
      <c r="AQ61" s="115">
        <v>-4673.97</v>
      </c>
      <c r="AR61" s="115">
        <v>-4736.3900000000003</v>
      </c>
      <c r="AS61" s="115">
        <v>-3170.37</v>
      </c>
      <c r="AT61" s="115">
        <v>-4468.16</v>
      </c>
      <c r="AU61" s="115">
        <v>-5027.9399999999996</v>
      </c>
      <c r="AV61" s="115">
        <v>-4279.8900000000003</v>
      </c>
      <c r="AW61" s="115">
        <v>-5477.77</v>
      </c>
      <c r="AX61" s="115">
        <v>-3398.99</v>
      </c>
      <c r="AY61" s="115">
        <v>-4494.38</v>
      </c>
      <c r="AZ61" s="116">
        <v>-4380.3999999999996</v>
      </c>
      <c r="BA61" s="115">
        <v>-3590.71</v>
      </c>
      <c r="BB61" s="115">
        <v>-3906.14</v>
      </c>
      <c r="BC61" s="115">
        <v>-4020.49</v>
      </c>
      <c r="BD61" s="114"/>
      <c r="BE61" s="114"/>
      <c r="BF61" s="114"/>
      <c r="BG61" s="120"/>
      <c r="BH61" s="114"/>
      <c r="BI61" s="114"/>
      <c r="BJ61" s="114"/>
      <c r="BK61" s="114"/>
      <c r="BL61" s="114"/>
      <c r="BM61" s="114"/>
    </row>
    <row r="62" spans="2:65" hidden="1">
      <c r="B62" s="124" t="s">
        <v>563</v>
      </c>
      <c r="C62" s="123" t="s">
        <v>562</v>
      </c>
      <c r="D62" s="122" t="s">
        <v>720</v>
      </c>
      <c r="E62" s="122" t="s">
        <v>751</v>
      </c>
      <c r="F62" s="122" t="s">
        <v>463</v>
      </c>
      <c r="G62" s="122" t="s">
        <v>391</v>
      </c>
      <c r="H62" s="121" t="s">
        <v>390</v>
      </c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  <c r="AA62" s="115">
        <v>-11154.55</v>
      </c>
      <c r="AB62" s="115">
        <v>-7310.95</v>
      </c>
      <c r="AC62" s="115">
        <v>-5583.86</v>
      </c>
      <c r="AD62" s="115">
        <v>-6543.95</v>
      </c>
      <c r="AE62" s="115">
        <v>-6183.05</v>
      </c>
      <c r="AF62" s="115">
        <v>-6127.78</v>
      </c>
      <c r="AG62" s="115">
        <v>-8959.76</v>
      </c>
      <c r="AH62" s="115">
        <v>-3164.31</v>
      </c>
      <c r="AI62" s="115">
        <v>-513.30999999999995</v>
      </c>
      <c r="AJ62" s="115">
        <v>0</v>
      </c>
      <c r="AK62" s="115">
        <v>-122.86</v>
      </c>
      <c r="AL62" s="115">
        <v>-278.83999999999997</v>
      </c>
      <c r="AM62" s="115">
        <v>0</v>
      </c>
      <c r="AN62" s="115">
        <v>0</v>
      </c>
      <c r="AO62" s="115">
        <v>-201.9</v>
      </c>
      <c r="AP62" s="115">
        <v>-126.65</v>
      </c>
      <c r="AQ62" s="115">
        <v>-298.19</v>
      </c>
      <c r="AR62" s="115">
        <v>-1891.16</v>
      </c>
      <c r="AS62" s="115">
        <v>-225.08</v>
      </c>
      <c r="AT62" s="115">
        <v>-477.44</v>
      </c>
      <c r="AU62" s="115">
        <v>-1720.64</v>
      </c>
      <c r="AV62" s="115">
        <v>0</v>
      </c>
      <c r="AW62" s="115">
        <v>0</v>
      </c>
      <c r="AX62" s="115">
        <v>0</v>
      </c>
      <c r="AY62" s="115">
        <v>0</v>
      </c>
      <c r="AZ62" s="116">
        <v>0</v>
      </c>
      <c r="BA62" s="115">
        <v>0</v>
      </c>
      <c r="BB62" s="115">
        <v>0</v>
      </c>
      <c r="BC62" s="115">
        <v>0</v>
      </c>
      <c r="BD62" s="114"/>
      <c r="BE62" s="114"/>
      <c r="BF62" s="114"/>
      <c r="BG62" s="120"/>
      <c r="BH62" s="114"/>
      <c r="BI62" s="114"/>
      <c r="BJ62" s="114"/>
      <c r="BK62" s="114"/>
      <c r="BL62" s="114"/>
      <c r="BM62" s="114"/>
    </row>
    <row r="63" spans="2:65" hidden="1">
      <c r="B63" s="124" t="s">
        <v>689</v>
      </c>
      <c r="C63" s="123" t="s">
        <v>688</v>
      </c>
      <c r="D63" s="122" t="s">
        <v>720</v>
      </c>
      <c r="E63" s="122" t="s">
        <v>751</v>
      </c>
      <c r="F63" s="122" t="s">
        <v>482</v>
      </c>
      <c r="G63" s="122" t="s">
        <v>391</v>
      </c>
      <c r="H63" s="121" t="s">
        <v>390</v>
      </c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  <c r="AA63" s="115">
        <v>-32.68</v>
      </c>
      <c r="AB63" s="115">
        <v>-1.8</v>
      </c>
      <c r="AC63" s="115">
        <v>-126.2</v>
      </c>
      <c r="AD63" s="115">
        <v>-0.56000000000000005</v>
      </c>
      <c r="AE63" s="115">
        <v>-0.4</v>
      </c>
      <c r="AF63" s="115">
        <v>-0.53</v>
      </c>
      <c r="AG63" s="115">
        <v>-1.06</v>
      </c>
      <c r="AH63" s="115">
        <v>-1.21</v>
      </c>
      <c r="AI63" s="115">
        <v>-1.06</v>
      </c>
      <c r="AJ63" s="115">
        <v>-0.53</v>
      </c>
      <c r="AK63" s="115">
        <v>0</v>
      </c>
      <c r="AL63" s="115">
        <v>-1.18</v>
      </c>
      <c r="AM63" s="115">
        <v>-1.49</v>
      </c>
      <c r="AN63" s="115">
        <v>-0.44</v>
      </c>
      <c r="AO63" s="115">
        <v>-0.75</v>
      </c>
      <c r="AP63" s="115">
        <v>-0.9</v>
      </c>
      <c r="AQ63" s="115">
        <v>0</v>
      </c>
      <c r="AR63" s="115">
        <v>0</v>
      </c>
      <c r="AS63" s="115">
        <v>0</v>
      </c>
      <c r="AT63" s="115">
        <v>-1.1499999999999999</v>
      </c>
      <c r="AU63" s="115">
        <v>-2.15</v>
      </c>
      <c r="AV63" s="115">
        <v>0</v>
      </c>
      <c r="AW63" s="115">
        <v>0</v>
      </c>
      <c r="AX63" s="115">
        <v>0</v>
      </c>
      <c r="AY63" s="115">
        <v>-3.55</v>
      </c>
      <c r="AZ63" s="116">
        <v>-75.72</v>
      </c>
      <c r="BA63" s="115">
        <v>-49.2</v>
      </c>
      <c r="BB63" s="115">
        <v>-3.3</v>
      </c>
      <c r="BC63" s="115">
        <v>0</v>
      </c>
      <c r="BD63" s="114"/>
      <c r="BE63" s="114"/>
      <c r="BF63" s="114"/>
      <c r="BG63" s="120"/>
      <c r="BH63" s="114"/>
      <c r="BI63" s="114"/>
      <c r="BJ63" s="114"/>
      <c r="BK63" s="114"/>
      <c r="BL63" s="114"/>
      <c r="BM63" s="114"/>
    </row>
    <row r="64" spans="2:65" hidden="1">
      <c r="B64" s="124" t="s">
        <v>687</v>
      </c>
      <c r="C64" s="123" t="s">
        <v>686</v>
      </c>
      <c r="D64" s="122" t="s">
        <v>720</v>
      </c>
      <c r="E64" s="122" t="s">
        <v>751</v>
      </c>
      <c r="F64" s="122" t="s">
        <v>392</v>
      </c>
      <c r="G64" s="122" t="s">
        <v>391</v>
      </c>
      <c r="H64" s="121" t="s">
        <v>390</v>
      </c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  <c r="AA64" s="115">
        <v>-20109.46</v>
      </c>
      <c r="AB64" s="115">
        <v>-25830.48</v>
      </c>
      <c r="AC64" s="115">
        <v>-26046.57</v>
      </c>
      <c r="AD64" s="115">
        <v>-31821.759999999998</v>
      </c>
      <c r="AE64" s="115">
        <v>-30801.9</v>
      </c>
      <c r="AF64" s="115">
        <v>-43773.81</v>
      </c>
      <c r="AG64" s="115">
        <v>-68576.31</v>
      </c>
      <c r="AH64" s="115">
        <v>-67220.53</v>
      </c>
      <c r="AI64" s="115">
        <v>-51105.43</v>
      </c>
      <c r="AJ64" s="115">
        <v>-50825.07</v>
      </c>
      <c r="AK64" s="115">
        <v>-60776.51</v>
      </c>
      <c r="AL64" s="115">
        <v>-56756.39</v>
      </c>
      <c r="AM64" s="115">
        <v>-49305.42</v>
      </c>
      <c r="AN64" s="115">
        <v>-44362.64</v>
      </c>
      <c r="AO64" s="115">
        <v>-41951.95</v>
      </c>
      <c r="AP64" s="115">
        <v>-46461.89</v>
      </c>
      <c r="AQ64" s="115">
        <v>-47531.98</v>
      </c>
      <c r="AR64" s="115">
        <v>-49111.93</v>
      </c>
      <c r="AS64" s="115">
        <v>-46544.84</v>
      </c>
      <c r="AT64" s="115">
        <v>-50102.33</v>
      </c>
      <c r="AU64" s="115">
        <v>-41815.78</v>
      </c>
      <c r="AV64" s="115">
        <v>-46580.35</v>
      </c>
      <c r="AW64" s="115">
        <v>-59738.81</v>
      </c>
      <c r="AX64" s="115">
        <v>-59105.72</v>
      </c>
      <c r="AY64" s="115">
        <v>-53217.3</v>
      </c>
      <c r="AZ64" s="116">
        <v>-58497.31</v>
      </c>
      <c r="BA64" s="115">
        <v>-47614.89</v>
      </c>
      <c r="BB64" s="115">
        <v>-53542.48</v>
      </c>
      <c r="BC64" s="115">
        <v>-51884.57</v>
      </c>
      <c r="BD64" s="114"/>
      <c r="BE64" s="114"/>
      <c r="BF64" s="114"/>
      <c r="BG64" s="120"/>
      <c r="BH64" s="114"/>
      <c r="BI64" s="114"/>
      <c r="BJ64" s="114"/>
      <c r="BK64" s="114"/>
      <c r="BL64" s="114"/>
      <c r="BM64" s="114"/>
    </row>
    <row r="65" spans="2:65" hidden="1">
      <c r="B65" s="124" t="s">
        <v>684</v>
      </c>
      <c r="C65" s="123" t="s">
        <v>684</v>
      </c>
      <c r="D65" s="122" t="s">
        <v>720</v>
      </c>
      <c r="E65" s="122" t="s">
        <v>751</v>
      </c>
      <c r="F65" s="122" t="s">
        <v>506</v>
      </c>
      <c r="G65" s="122" t="s">
        <v>391</v>
      </c>
      <c r="H65" s="121" t="s">
        <v>390</v>
      </c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  <c r="AA65" s="115">
        <v>0</v>
      </c>
      <c r="AB65" s="115">
        <v>0</v>
      </c>
      <c r="AC65" s="115">
        <v>0</v>
      </c>
      <c r="AD65" s="115">
        <v>0</v>
      </c>
      <c r="AE65" s="115">
        <v>0</v>
      </c>
      <c r="AF65" s="115">
        <v>0</v>
      </c>
      <c r="AG65" s="115">
        <v>0</v>
      </c>
      <c r="AH65" s="115">
        <v>0</v>
      </c>
      <c r="AI65" s="115">
        <v>0</v>
      </c>
      <c r="AJ65" s="115">
        <v>0</v>
      </c>
      <c r="AK65" s="115">
        <v>0</v>
      </c>
      <c r="AL65" s="115">
        <v>0</v>
      </c>
      <c r="AM65" s="115">
        <v>0</v>
      </c>
      <c r="AN65" s="115">
        <v>0</v>
      </c>
      <c r="AO65" s="115">
        <v>0</v>
      </c>
      <c r="AP65" s="115">
        <v>0</v>
      </c>
      <c r="AQ65" s="115">
        <v>0</v>
      </c>
      <c r="AR65" s="115">
        <v>0</v>
      </c>
      <c r="AS65" s="115">
        <v>0</v>
      </c>
      <c r="AT65" s="115">
        <v>0</v>
      </c>
      <c r="AU65" s="115">
        <v>0</v>
      </c>
      <c r="AV65" s="115">
        <v>0</v>
      </c>
      <c r="AW65" s="115">
        <v>0</v>
      </c>
      <c r="AX65" s="115">
        <v>0</v>
      </c>
      <c r="AY65" s="115">
        <v>0</v>
      </c>
      <c r="AZ65" s="116">
        <v>0</v>
      </c>
      <c r="BA65" s="115">
        <v>0</v>
      </c>
      <c r="BB65" s="115">
        <v>0</v>
      </c>
      <c r="BC65" s="115">
        <v>0</v>
      </c>
      <c r="BD65" s="114"/>
      <c r="BE65" s="114"/>
      <c r="BF65" s="114"/>
      <c r="BG65" s="120"/>
      <c r="BH65" s="114"/>
      <c r="BI65" s="114"/>
      <c r="BJ65" s="114"/>
      <c r="BK65" s="114"/>
      <c r="BL65" s="114"/>
      <c r="BM65" s="114"/>
    </row>
    <row r="66" spans="2:65" hidden="1">
      <c r="B66" s="124" t="s">
        <v>683</v>
      </c>
      <c r="C66" s="123" t="s">
        <v>682</v>
      </c>
      <c r="D66" s="122" t="s">
        <v>720</v>
      </c>
      <c r="E66" s="122" t="s">
        <v>751</v>
      </c>
      <c r="F66" s="122" t="s">
        <v>358</v>
      </c>
      <c r="G66" s="122" t="s">
        <v>391</v>
      </c>
      <c r="H66" s="121" t="s">
        <v>390</v>
      </c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  <c r="AA66" s="115">
        <v>-1010.77</v>
      </c>
      <c r="AB66" s="115">
        <v>-81.540000000000006</v>
      </c>
      <c r="AC66" s="115">
        <v>-6.99</v>
      </c>
      <c r="AD66" s="115">
        <v>0</v>
      </c>
      <c r="AE66" s="115">
        <v>0</v>
      </c>
      <c r="AF66" s="115">
        <v>0</v>
      </c>
      <c r="AG66" s="115">
        <v>0</v>
      </c>
      <c r="AH66" s="115">
        <v>0</v>
      </c>
      <c r="AI66" s="115">
        <v>0</v>
      </c>
      <c r="AJ66" s="115">
        <v>0</v>
      </c>
      <c r="AK66" s="115">
        <v>0</v>
      </c>
      <c r="AL66" s="115">
        <v>0</v>
      </c>
      <c r="AM66" s="115">
        <v>0</v>
      </c>
      <c r="AN66" s="115">
        <v>0</v>
      </c>
      <c r="AO66" s="115">
        <v>0</v>
      </c>
      <c r="AP66" s="115">
        <v>0</v>
      </c>
      <c r="AQ66" s="115">
        <v>0</v>
      </c>
      <c r="AR66" s="115">
        <v>0</v>
      </c>
      <c r="AS66" s="115">
        <v>0</v>
      </c>
      <c r="AT66" s="115">
        <v>0</v>
      </c>
      <c r="AU66" s="115">
        <v>0</v>
      </c>
      <c r="AV66" s="115">
        <v>0</v>
      </c>
      <c r="AW66" s="115">
        <v>0</v>
      </c>
      <c r="AX66" s="115">
        <v>0</v>
      </c>
      <c r="AY66" s="115">
        <v>0</v>
      </c>
      <c r="AZ66" s="116">
        <v>0</v>
      </c>
      <c r="BA66" s="115">
        <v>-17.54</v>
      </c>
      <c r="BB66" s="115">
        <v>-18.62</v>
      </c>
      <c r="BC66" s="115">
        <v>0</v>
      </c>
      <c r="BD66" s="114"/>
      <c r="BE66" s="114"/>
      <c r="BF66" s="114"/>
      <c r="BG66" s="120"/>
      <c r="BH66" s="114"/>
      <c r="BI66" s="114"/>
      <c r="BJ66" s="114"/>
      <c r="BK66" s="114"/>
      <c r="BL66" s="114"/>
      <c r="BM66" s="114"/>
    </row>
    <row r="67" spans="2:65" hidden="1">
      <c r="B67" s="124" t="s">
        <v>730</v>
      </c>
      <c r="C67" s="123" t="s">
        <v>730</v>
      </c>
      <c r="D67" s="122" t="s">
        <v>720</v>
      </c>
      <c r="E67" s="122" t="s">
        <v>751</v>
      </c>
      <c r="F67" s="122" t="s">
        <v>478</v>
      </c>
      <c r="G67" s="122" t="s">
        <v>391</v>
      </c>
      <c r="H67" s="121" t="s">
        <v>390</v>
      </c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>
        <v>-344.35</v>
      </c>
      <c r="AB67" s="115">
        <v>-2793.15</v>
      </c>
      <c r="AC67" s="115">
        <v>-3870.32</v>
      </c>
      <c r="AD67" s="115">
        <v>-5971.4</v>
      </c>
      <c r="AE67" s="115">
        <v>-4017.66</v>
      </c>
      <c r="AF67" s="115">
        <v>-2990.4</v>
      </c>
      <c r="AG67" s="115">
        <v>-3231.98</v>
      </c>
      <c r="AH67" s="115">
        <v>-5255.5</v>
      </c>
      <c r="AI67" s="115">
        <v>-4944.3500000000004</v>
      </c>
      <c r="AJ67" s="115">
        <v>-14114.29</v>
      </c>
      <c r="AK67" s="115">
        <v>-15142.07</v>
      </c>
      <c r="AL67" s="115">
        <v>-17571.32</v>
      </c>
      <c r="AM67" s="115">
        <v>-15996.45</v>
      </c>
      <c r="AN67" s="115">
        <v>-21494.43</v>
      </c>
      <c r="AO67" s="115">
        <v>-18306.189999999999</v>
      </c>
      <c r="AP67" s="115">
        <v>-16476.55</v>
      </c>
      <c r="AQ67" s="115">
        <v>-19306.099999999999</v>
      </c>
      <c r="AR67" s="115">
        <v>-22171.05</v>
      </c>
      <c r="AS67" s="115">
        <v>-15522.05</v>
      </c>
      <c r="AT67" s="115">
        <v>-15365.28</v>
      </c>
      <c r="AU67" s="115">
        <v>-15119.66</v>
      </c>
      <c r="AV67" s="115">
        <v>-19149.5</v>
      </c>
      <c r="AW67" s="115">
        <v>-6525.56</v>
      </c>
      <c r="AX67" s="115">
        <v>-2951.88</v>
      </c>
      <c r="AY67" s="115">
        <v>-2786.02</v>
      </c>
      <c r="AZ67" s="116">
        <v>-2719.1</v>
      </c>
      <c r="BA67" s="115">
        <v>-3606.32</v>
      </c>
      <c r="BB67" s="115">
        <v>-7797.29</v>
      </c>
      <c r="BC67" s="115">
        <v>-2472.5700000000002</v>
      </c>
      <c r="BD67" s="114"/>
      <c r="BE67" s="114"/>
      <c r="BF67" s="114"/>
      <c r="BG67" s="120"/>
    </row>
    <row r="68" spans="2:65" hidden="1">
      <c r="B68" s="124" t="s">
        <v>561</v>
      </c>
      <c r="C68" s="123" t="s">
        <v>560</v>
      </c>
      <c r="D68" s="122" t="s">
        <v>720</v>
      </c>
      <c r="E68" s="122" t="s">
        <v>751</v>
      </c>
      <c r="F68" s="122" t="s">
        <v>354</v>
      </c>
      <c r="G68" s="122" t="s">
        <v>391</v>
      </c>
      <c r="H68" s="121" t="s">
        <v>390</v>
      </c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>
        <v>-37065.99</v>
      </c>
      <c r="AB68" s="115">
        <v>-46504.15</v>
      </c>
      <c r="AC68" s="115">
        <v>-61714.95</v>
      </c>
      <c r="AD68" s="115">
        <v>-68152.11</v>
      </c>
      <c r="AE68" s="115">
        <v>-76711.679999999993</v>
      </c>
      <c r="AF68" s="115">
        <v>-63210.07</v>
      </c>
      <c r="AG68" s="115">
        <v>-52206.95</v>
      </c>
      <c r="AH68" s="115">
        <v>-45482.17</v>
      </c>
      <c r="AI68" s="115">
        <v>-29580.99</v>
      </c>
      <c r="AJ68" s="115">
        <v>-50247.91</v>
      </c>
      <c r="AK68" s="115">
        <v>-52036.76</v>
      </c>
      <c r="AL68" s="115">
        <v>-38533.85</v>
      </c>
      <c r="AM68" s="115">
        <v>-41739.160000000003</v>
      </c>
      <c r="AN68" s="115">
        <v>-48524.02</v>
      </c>
      <c r="AO68" s="115">
        <v>-49845.9</v>
      </c>
      <c r="AP68" s="115">
        <v>-41335.79</v>
      </c>
      <c r="AQ68" s="115">
        <v>-71431.95</v>
      </c>
      <c r="AR68" s="115">
        <v>-49745.65</v>
      </c>
      <c r="AS68" s="115">
        <v>-43305.23</v>
      </c>
      <c r="AT68" s="115">
        <v>-50400.75</v>
      </c>
      <c r="AU68" s="115">
        <v>-43679.44</v>
      </c>
      <c r="AV68" s="115">
        <v>-53149.56</v>
      </c>
      <c r="AW68" s="115">
        <v>-63225.279999999999</v>
      </c>
      <c r="AX68" s="115">
        <v>-71617.490000000005</v>
      </c>
      <c r="AY68" s="115">
        <v>-71353.22</v>
      </c>
      <c r="AZ68" s="116">
        <v>-109848.15</v>
      </c>
      <c r="BA68" s="115">
        <v>-120251.42</v>
      </c>
      <c r="BB68" s="115">
        <v>-100530.33</v>
      </c>
      <c r="BC68" s="115">
        <v>-75283.740000000005</v>
      </c>
      <c r="BD68" s="114"/>
      <c r="BE68" s="114"/>
      <c r="BF68" s="114"/>
      <c r="BG68" s="120"/>
    </row>
    <row r="69" spans="2:65" hidden="1">
      <c r="B69" s="124" t="s">
        <v>597</v>
      </c>
      <c r="C69" s="123" t="s">
        <v>596</v>
      </c>
      <c r="D69" s="122" t="s">
        <v>720</v>
      </c>
      <c r="E69" s="122" t="s">
        <v>751</v>
      </c>
      <c r="F69" s="122" t="s">
        <v>351</v>
      </c>
      <c r="G69" s="122" t="s">
        <v>391</v>
      </c>
      <c r="H69" s="121" t="s">
        <v>390</v>
      </c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>
        <v>-50748.62</v>
      </c>
      <c r="AB69" s="115">
        <v>-48252.75</v>
      </c>
      <c r="AC69" s="115">
        <v>-62733.93</v>
      </c>
      <c r="AD69" s="115">
        <v>-55862.49</v>
      </c>
      <c r="AE69" s="115">
        <v>-56761.88</v>
      </c>
      <c r="AF69" s="115">
        <v>-56780.87</v>
      </c>
      <c r="AG69" s="115">
        <v>-59852</v>
      </c>
      <c r="AH69" s="115">
        <v>-49275.56</v>
      </c>
      <c r="AI69" s="115">
        <v>-44792.11</v>
      </c>
      <c r="AJ69" s="115">
        <v>-50530.67</v>
      </c>
      <c r="AK69" s="115">
        <v>-58590.19</v>
      </c>
      <c r="AL69" s="115">
        <v>-46022.39</v>
      </c>
      <c r="AM69" s="115">
        <v>-47901.72</v>
      </c>
      <c r="AN69" s="115">
        <v>-47253.02</v>
      </c>
      <c r="AO69" s="115">
        <v>-56644.639999999999</v>
      </c>
      <c r="AP69" s="115">
        <v>-62797.91</v>
      </c>
      <c r="AQ69" s="115">
        <v>-46859.21</v>
      </c>
      <c r="AR69" s="115">
        <v>-68480.37</v>
      </c>
      <c r="AS69" s="115">
        <v>-91214.41</v>
      </c>
      <c r="AT69" s="115">
        <v>-76731.100000000006</v>
      </c>
      <c r="AU69" s="115">
        <v>-113921.91</v>
      </c>
      <c r="AV69" s="115">
        <v>-117313.34</v>
      </c>
      <c r="AW69" s="115">
        <v>-107429.9</v>
      </c>
      <c r="AX69" s="115">
        <v>-140087.70000000001</v>
      </c>
      <c r="AY69" s="115">
        <v>-156853.76000000001</v>
      </c>
      <c r="AZ69" s="116">
        <v>-185024.98</v>
      </c>
      <c r="BA69" s="115">
        <v>-184005.03</v>
      </c>
      <c r="BB69" s="115">
        <v>-99386</v>
      </c>
      <c r="BC69" s="115">
        <v>-115552.91</v>
      </c>
      <c r="BD69" s="114"/>
      <c r="BE69" s="114"/>
      <c r="BF69" s="114"/>
      <c r="BG69" s="120"/>
    </row>
    <row r="70" spans="2:65" hidden="1">
      <c r="B70" s="124" t="s">
        <v>631</v>
      </c>
      <c r="C70" s="123" t="s">
        <v>630</v>
      </c>
      <c r="D70" s="122" t="s">
        <v>720</v>
      </c>
      <c r="E70" s="122" t="s">
        <v>751</v>
      </c>
      <c r="F70" s="122" t="s">
        <v>348</v>
      </c>
      <c r="G70" s="122" t="s">
        <v>391</v>
      </c>
      <c r="H70" s="121" t="s">
        <v>390</v>
      </c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>
        <v>-1227.6099999999999</v>
      </c>
      <c r="AB70" s="115">
        <v>-84.47</v>
      </c>
      <c r="AC70" s="115">
        <v>-321.54000000000002</v>
      </c>
      <c r="AD70" s="115">
        <v>-1693.03</v>
      </c>
      <c r="AE70" s="115">
        <v>-499.57</v>
      </c>
      <c r="AF70" s="115">
        <v>-1539.67</v>
      </c>
      <c r="AG70" s="115">
        <v>-1592.01</v>
      </c>
      <c r="AH70" s="115">
        <v>-2628.02</v>
      </c>
      <c r="AI70" s="115">
        <v>-487.58</v>
      </c>
      <c r="AJ70" s="115">
        <v>-553.9</v>
      </c>
      <c r="AK70" s="115">
        <v>-1668.63</v>
      </c>
      <c r="AL70" s="115">
        <v>-878.04</v>
      </c>
      <c r="AM70" s="115">
        <v>-543.79</v>
      </c>
      <c r="AN70" s="115">
        <v>-284.95999999999998</v>
      </c>
      <c r="AO70" s="115">
        <v>-433.54</v>
      </c>
      <c r="AP70" s="115">
        <v>-634.25</v>
      </c>
      <c r="AQ70" s="115">
        <v>-488.8</v>
      </c>
      <c r="AR70" s="115">
        <v>-409.14</v>
      </c>
      <c r="AS70" s="115">
        <v>-486.13</v>
      </c>
      <c r="AT70" s="115">
        <v>-375.83</v>
      </c>
      <c r="AU70" s="115">
        <v>-403.46</v>
      </c>
      <c r="AV70" s="115">
        <v>-319.06</v>
      </c>
      <c r="AW70" s="115">
        <v>-218.29</v>
      </c>
      <c r="AX70" s="115">
        <v>-173.77</v>
      </c>
      <c r="AY70" s="115">
        <v>-110.03</v>
      </c>
      <c r="AZ70" s="116">
        <v>-79.72</v>
      </c>
      <c r="BA70" s="115">
        <v>-46.63</v>
      </c>
      <c r="BB70" s="115">
        <v>-57.84</v>
      </c>
      <c r="BC70" s="115">
        <v>-15.86</v>
      </c>
      <c r="BD70" s="114"/>
      <c r="BE70" s="114"/>
      <c r="BF70" s="114"/>
      <c r="BG70" s="120"/>
    </row>
    <row r="71" spans="2:65" hidden="1">
      <c r="B71" s="124" t="s">
        <v>656</v>
      </c>
      <c r="C71" s="123" t="s">
        <v>656</v>
      </c>
      <c r="D71" s="122" t="s">
        <v>720</v>
      </c>
      <c r="E71" s="122" t="s">
        <v>751</v>
      </c>
      <c r="F71" s="122" t="s">
        <v>654</v>
      </c>
      <c r="G71" s="122" t="s">
        <v>391</v>
      </c>
      <c r="H71" s="121" t="s">
        <v>390</v>
      </c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  <c r="AA71" s="115">
        <v>0</v>
      </c>
      <c r="AB71" s="115">
        <v>0</v>
      </c>
      <c r="AC71" s="115">
        <v>0</v>
      </c>
      <c r="AD71" s="115">
        <v>0</v>
      </c>
      <c r="AE71" s="115">
        <v>0</v>
      </c>
      <c r="AF71" s="115">
        <v>-1668.47</v>
      </c>
      <c r="AG71" s="115">
        <v>0</v>
      </c>
      <c r="AH71" s="115">
        <v>-3.08</v>
      </c>
      <c r="AI71" s="115">
        <v>-3.2</v>
      </c>
      <c r="AJ71" s="115">
        <v>0</v>
      </c>
      <c r="AK71" s="115">
        <v>0</v>
      </c>
      <c r="AL71" s="115">
        <v>0</v>
      </c>
      <c r="AM71" s="115">
        <v>0</v>
      </c>
      <c r="AN71" s="115">
        <v>0</v>
      </c>
      <c r="AO71" s="115">
        <v>0</v>
      </c>
      <c r="AP71" s="115">
        <v>0</v>
      </c>
      <c r="AQ71" s="115">
        <v>0</v>
      </c>
      <c r="AR71" s="115">
        <v>0</v>
      </c>
      <c r="AS71" s="115">
        <v>0</v>
      </c>
      <c r="AT71" s="115">
        <v>0</v>
      </c>
      <c r="AU71" s="115">
        <v>0</v>
      </c>
      <c r="AV71" s="115">
        <v>0</v>
      </c>
      <c r="AW71" s="115">
        <v>0</v>
      </c>
      <c r="AX71" s="115">
        <v>0</v>
      </c>
      <c r="AY71" s="115">
        <v>0</v>
      </c>
      <c r="AZ71" s="116">
        <v>0</v>
      </c>
      <c r="BA71" s="115">
        <v>0</v>
      </c>
      <c r="BB71" s="115">
        <v>0</v>
      </c>
      <c r="BC71" s="115">
        <v>0</v>
      </c>
      <c r="BD71" s="114"/>
      <c r="BE71" s="114"/>
      <c r="BF71" s="114"/>
      <c r="BG71" s="120"/>
    </row>
    <row r="72" spans="2:65" hidden="1">
      <c r="B72" s="124" t="s">
        <v>519</v>
      </c>
      <c r="C72" s="123" t="s">
        <v>518</v>
      </c>
      <c r="D72" s="122" t="s">
        <v>720</v>
      </c>
      <c r="E72" s="122" t="s">
        <v>751</v>
      </c>
      <c r="F72" s="122" t="s">
        <v>517</v>
      </c>
      <c r="G72" s="122" t="s">
        <v>391</v>
      </c>
      <c r="H72" s="121" t="s">
        <v>390</v>
      </c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>
        <v>-2.13</v>
      </c>
      <c r="AB72" s="115">
        <v>-1.39</v>
      </c>
      <c r="AC72" s="115">
        <v>-1.48</v>
      </c>
      <c r="AD72" s="115">
        <v>-2.09</v>
      </c>
      <c r="AE72" s="115">
        <v>-0.09</v>
      </c>
      <c r="AF72" s="115">
        <v>0</v>
      </c>
      <c r="AG72" s="115">
        <v>-5.31</v>
      </c>
      <c r="AH72" s="115">
        <v>-11.01</v>
      </c>
      <c r="AI72" s="115">
        <v>-12.53</v>
      </c>
      <c r="AJ72" s="115">
        <v>-48.15</v>
      </c>
      <c r="AK72" s="115">
        <v>-83.78</v>
      </c>
      <c r="AL72" s="115">
        <v>-57.38</v>
      </c>
      <c r="AM72" s="115">
        <v>-60.33</v>
      </c>
      <c r="AN72" s="115">
        <v>-228.64</v>
      </c>
      <c r="AO72" s="115">
        <v>-54.59</v>
      </c>
      <c r="AP72" s="115">
        <v>-55.98</v>
      </c>
      <c r="AQ72" s="115">
        <v>-73.56</v>
      </c>
      <c r="AR72" s="115">
        <v>-76.3</v>
      </c>
      <c r="AS72" s="115">
        <v>-55.15</v>
      </c>
      <c r="AT72" s="115">
        <v>-49.44</v>
      </c>
      <c r="AU72" s="115">
        <v>-53.99</v>
      </c>
      <c r="AV72" s="115">
        <v>-55.87</v>
      </c>
      <c r="AW72" s="115">
        <v>-50.49</v>
      </c>
      <c r="AX72" s="115">
        <v>-56.29</v>
      </c>
      <c r="AY72" s="115">
        <v>-57.93</v>
      </c>
      <c r="AZ72" s="116">
        <v>-99.95</v>
      </c>
      <c r="BA72" s="115">
        <v>-82.25</v>
      </c>
      <c r="BB72" s="115">
        <v>-55.07</v>
      </c>
      <c r="BC72" s="115">
        <v>-38.19</v>
      </c>
      <c r="BD72" s="114"/>
      <c r="BE72" s="114"/>
      <c r="BF72" s="114"/>
      <c r="BG72" s="120"/>
    </row>
    <row r="73" spans="2:65" hidden="1">
      <c r="B73" s="124" t="s">
        <v>516</v>
      </c>
      <c r="C73" s="123" t="s">
        <v>515</v>
      </c>
      <c r="D73" s="122" t="s">
        <v>720</v>
      </c>
      <c r="E73" s="122" t="s">
        <v>751</v>
      </c>
      <c r="F73" s="122" t="s">
        <v>514</v>
      </c>
      <c r="G73" s="122" t="s">
        <v>391</v>
      </c>
      <c r="H73" s="121" t="s">
        <v>390</v>
      </c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  <c r="AA73" s="115">
        <v>-466.47</v>
      </c>
      <c r="AB73" s="115">
        <v>-497.6</v>
      </c>
      <c r="AC73" s="115">
        <v>-532.79999999999995</v>
      </c>
      <c r="AD73" s="115">
        <v>-552.74</v>
      </c>
      <c r="AE73" s="115">
        <v>-1140.18</v>
      </c>
      <c r="AF73" s="115">
        <v>-1150.99</v>
      </c>
      <c r="AG73" s="115">
        <v>-538.58000000000004</v>
      </c>
      <c r="AH73" s="115">
        <v>-444.43</v>
      </c>
      <c r="AI73" s="115">
        <v>-358.08</v>
      </c>
      <c r="AJ73" s="115">
        <v>-389.59</v>
      </c>
      <c r="AK73" s="115">
        <v>-508.5</v>
      </c>
      <c r="AL73" s="115">
        <v>-425.87</v>
      </c>
      <c r="AM73" s="115">
        <v>-346.85</v>
      </c>
      <c r="AN73" s="115">
        <v>-217.04</v>
      </c>
      <c r="AO73" s="115">
        <v>-68.38</v>
      </c>
      <c r="AP73" s="115">
        <v>-79.02</v>
      </c>
      <c r="AQ73" s="115">
        <v>-99.55</v>
      </c>
      <c r="AR73" s="115">
        <v>-64.48</v>
      </c>
      <c r="AS73" s="115">
        <v>-75.42</v>
      </c>
      <c r="AT73" s="115">
        <v>-75.42</v>
      </c>
      <c r="AU73" s="115">
        <v>-75.42</v>
      </c>
      <c r="AV73" s="115">
        <v>-75.42</v>
      </c>
      <c r="AW73" s="115">
        <v>-75.42</v>
      </c>
      <c r="AX73" s="115">
        <v>-75.42</v>
      </c>
      <c r="AY73" s="115">
        <v>-75.42</v>
      </c>
      <c r="AZ73" s="116">
        <v>-75.42</v>
      </c>
      <c r="BA73" s="115">
        <v>-75.42</v>
      </c>
      <c r="BB73" s="115">
        <v>-75.42</v>
      </c>
      <c r="BC73" s="115">
        <v>-75.42</v>
      </c>
      <c r="BD73" s="114"/>
      <c r="BE73" s="114"/>
      <c r="BF73" s="114"/>
      <c r="BG73" s="120"/>
    </row>
    <row r="74" spans="2:65" hidden="1">
      <c r="B74" s="124" t="s">
        <v>513</v>
      </c>
      <c r="C74" s="123" t="s">
        <v>513</v>
      </c>
      <c r="D74" s="122" t="s">
        <v>720</v>
      </c>
      <c r="E74" s="122" t="s">
        <v>751</v>
      </c>
      <c r="F74" s="122" t="s">
        <v>511</v>
      </c>
      <c r="G74" s="122" t="s">
        <v>391</v>
      </c>
      <c r="H74" s="121" t="s">
        <v>390</v>
      </c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>
        <v>-399.31</v>
      </c>
      <c r="AB74" s="115">
        <v>-316.69</v>
      </c>
      <c r="AC74" s="115">
        <v>-373.72</v>
      </c>
      <c r="AD74" s="115">
        <v>-242.82</v>
      </c>
      <c r="AE74" s="115">
        <v>-66.31</v>
      </c>
      <c r="AF74" s="115">
        <v>-151.08000000000001</v>
      </c>
      <c r="AG74" s="115">
        <v>-79.52</v>
      </c>
      <c r="AH74" s="115">
        <v>-285.49</v>
      </c>
      <c r="AI74" s="115">
        <v>-297.98</v>
      </c>
      <c r="AJ74" s="115">
        <v>-338.38</v>
      </c>
      <c r="AK74" s="115">
        <v>-601.82000000000005</v>
      </c>
      <c r="AL74" s="115">
        <v>-290.74</v>
      </c>
      <c r="AM74" s="115">
        <v>-41.51</v>
      </c>
      <c r="AN74" s="115">
        <v>-125.81</v>
      </c>
      <c r="AO74" s="115">
        <v>-105.11</v>
      </c>
      <c r="AP74" s="115">
        <v>-36.14</v>
      </c>
      <c r="AQ74" s="115">
        <v>-123.18</v>
      </c>
      <c r="AR74" s="115">
        <v>-223.04</v>
      </c>
      <c r="AS74" s="115">
        <v>-312.51</v>
      </c>
      <c r="AT74" s="115">
        <v>-166.64</v>
      </c>
      <c r="AU74" s="115">
        <v>-125.97</v>
      </c>
      <c r="AV74" s="115">
        <v>-195.34</v>
      </c>
      <c r="AW74" s="115">
        <v>-201.95</v>
      </c>
      <c r="AX74" s="115">
        <v>-110.64</v>
      </c>
      <c r="AY74" s="115">
        <v>-30.25</v>
      </c>
      <c r="AZ74" s="116">
        <v>0</v>
      </c>
      <c r="BA74" s="115">
        <v>0</v>
      </c>
      <c r="BB74" s="115">
        <v>0</v>
      </c>
      <c r="BC74" s="115">
        <v>0</v>
      </c>
      <c r="BD74" s="114"/>
      <c r="BE74" s="114"/>
      <c r="BF74" s="114"/>
      <c r="BG74" s="120"/>
    </row>
    <row r="75" spans="2:65" hidden="1">
      <c r="B75" s="124" t="s">
        <v>537</v>
      </c>
      <c r="C75" s="123" t="s">
        <v>536</v>
      </c>
      <c r="D75" s="122" t="s">
        <v>720</v>
      </c>
      <c r="E75" s="122" t="s">
        <v>751</v>
      </c>
      <c r="F75" s="122" t="s">
        <v>345</v>
      </c>
      <c r="G75" s="122" t="s">
        <v>391</v>
      </c>
      <c r="H75" s="121" t="s">
        <v>390</v>
      </c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>
        <v>-38855.07</v>
      </c>
      <c r="AB75" s="115">
        <v>-52405.82</v>
      </c>
      <c r="AC75" s="115">
        <v>-57461.27</v>
      </c>
      <c r="AD75" s="115">
        <v>-60425.24</v>
      </c>
      <c r="AE75" s="115">
        <v>-62827.54</v>
      </c>
      <c r="AF75" s="115">
        <v>-62649.16</v>
      </c>
      <c r="AG75" s="115">
        <v>-71414.789999999994</v>
      </c>
      <c r="AH75" s="115">
        <v>-116866.79</v>
      </c>
      <c r="AI75" s="115">
        <v>-105422.16</v>
      </c>
      <c r="AJ75" s="115">
        <v>-107498.41</v>
      </c>
      <c r="AK75" s="115">
        <v>-120678.32</v>
      </c>
      <c r="AL75" s="115">
        <v>-127881.21</v>
      </c>
      <c r="AM75" s="115">
        <v>-124953.44</v>
      </c>
      <c r="AN75" s="115">
        <v>-108622.54</v>
      </c>
      <c r="AO75" s="115">
        <v>-154549.78</v>
      </c>
      <c r="AP75" s="115">
        <v>-209777.32</v>
      </c>
      <c r="AQ75" s="115">
        <v>-196275.20000000001</v>
      </c>
      <c r="AR75" s="115">
        <v>-169540.07</v>
      </c>
      <c r="AS75" s="115">
        <v>-206436.59</v>
      </c>
      <c r="AT75" s="115">
        <v>-149864.84</v>
      </c>
      <c r="AU75" s="115">
        <v>-132208.57999999999</v>
      </c>
      <c r="AV75" s="115">
        <v>-117050.72</v>
      </c>
      <c r="AW75" s="115">
        <v>-111918.63</v>
      </c>
      <c r="AX75" s="115">
        <v>-82638.62</v>
      </c>
      <c r="AY75" s="115">
        <v>-78439.210000000006</v>
      </c>
      <c r="AZ75" s="116">
        <v>-82349.5</v>
      </c>
      <c r="BA75" s="115">
        <v>-79416.399999999994</v>
      </c>
      <c r="BB75" s="115">
        <v>-84035.97</v>
      </c>
      <c r="BC75" s="115">
        <v>-57669.02</v>
      </c>
      <c r="BD75" s="114"/>
      <c r="BE75" s="114"/>
      <c r="BF75" s="114"/>
      <c r="BG75" s="120"/>
    </row>
    <row r="76" spans="2:65" hidden="1">
      <c r="B76" s="124" t="s">
        <v>629</v>
      </c>
      <c r="C76" s="123" t="s">
        <v>628</v>
      </c>
      <c r="D76" s="122" t="s">
        <v>720</v>
      </c>
      <c r="E76" s="122" t="s">
        <v>751</v>
      </c>
      <c r="F76" s="122" t="s">
        <v>627</v>
      </c>
      <c r="G76" s="122" t="s">
        <v>391</v>
      </c>
      <c r="H76" s="121" t="s">
        <v>390</v>
      </c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>
        <v>0</v>
      </c>
      <c r="AB76" s="115">
        <v>0</v>
      </c>
      <c r="AC76" s="115">
        <v>0</v>
      </c>
      <c r="AD76" s="115">
        <v>-237.99</v>
      </c>
      <c r="AE76" s="115">
        <v>-1243.25</v>
      </c>
      <c r="AF76" s="115">
        <v>-388.01</v>
      </c>
      <c r="AG76" s="115">
        <v>-3793.92</v>
      </c>
      <c r="AH76" s="115">
        <v>-2620.8000000000002</v>
      </c>
      <c r="AI76" s="115">
        <v>-4244.43</v>
      </c>
      <c r="AJ76" s="115">
        <v>-4800</v>
      </c>
      <c r="AK76" s="115">
        <v>-3012.78</v>
      </c>
      <c r="AL76" s="115">
        <v>-4066.87</v>
      </c>
      <c r="AM76" s="115">
        <v>-4014.12</v>
      </c>
      <c r="AN76" s="115">
        <v>-3475.38</v>
      </c>
      <c r="AO76" s="115">
        <v>-3533.81</v>
      </c>
      <c r="AP76" s="115">
        <v>-2323.1</v>
      </c>
      <c r="AQ76" s="115">
        <v>-2683.41</v>
      </c>
      <c r="AR76" s="115">
        <v>-4533.2</v>
      </c>
      <c r="AS76" s="115">
        <v>-3802.93</v>
      </c>
      <c r="AT76" s="115">
        <v>-1578.66</v>
      </c>
      <c r="AU76" s="115">
        <v>-975.84</v>
      </c>
      <c r="AV76" s="115">
        <v>0</v>
      </c>
      <c r="AW76" s="115">
        <v>-255.26</v>
      </c>
      <c r="AX76" s="115">
        <v>-1282.79</v>
      </c>
      <c r="AY76" s="115">
        <v>-1294.3499999999999</v>
      </c>
      <c r="AZ76" s="116">
        <v>-2218.79</v>
      </c>
      <c r="BA76" s="115">
        <v>-505.91</v>
      </c>
      <c r="BB76" s="115">
        <v>0</v>
      </c>
      <c r="BC76" s="115">
        <v>-286.3</v>
      </c>
      <c r="BD76" s="114"/>
      <c r="BE76" s="114"/>
      <c r="BF76" s="114"/>
      <c r="BG76" s="120"/>
    </row>
    <row r="77" spans="2:65" hidden="1">
      <c r="B77" s="124" t="s">
        <v>559</v>
      </c>
      <c r="C77" s="123" t="s">
        <v>752</v>
      </c>
      <c r="D77" s="122" t="s">
        <v>720</v>
      </c>
      <c r="E77" s="122" t="s">
        <v>751</v>
      </c>
      <c r="F77" s="122" t="s">
        <v>342</v>
      </c>
      <c r="G77" s="122" t="s">
        <v>391</v>
      </c>
      <c r="H77" s="121" t="s">
        <v>390</v>
      </c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>
        <v>-1414.75</v>
      </c>
      <c r="AB77" s="115">
        <v>-2146.37</v>
      </c>
      <c r="AC77" s="115">
        <v>-928.32</v>
      </c>
      <c r="AD77" s="115">
        <v>-398.75</v>
      </c>
      <c r="AE77" s="115">
        <v>-233.01</v>
      </c>
      <c r="AF77" s="115">
        <v>-253.68</v>
      </c>
      <c r="AG77" s="115">
        <v>-61.56</v>
      </c>
      <c r="AH77" s="115">
        <v>-4.08</v>
      </c>
      <c r="AI77" s="115">
        <v>-30.34</v>
      </c>
      <c r="AJ77" s="115">
        <v>-212.9</v>
      </c>
      <c r="AK77" s="115">
        <v>-30.4</v>
      </c>
      <c r="AL77" s="115">
        <v>-27.08</v>
      </c>
      <c r="AM77" s="115">
        <v>-221.14</v>
      </c>
      <c r="AN77" s="115">
        <v>-289.75</v>
      </c>
      <c r="AO77" s="115">
        <v>-340.29</v>
      </c>
      <c r="AP77" s="115">
        <v>-19.420000000000002</v>
      </c>
      <c r="AQ77" s="115">
        <v>-57.58</v>
      </c>
      <c r="AR77" s="115">
        <v>-123.76</v>
      </c>
      <c r="AS77" s="115">
        <v>-7.51</v>
      </c>
      <c r="AT77" s="115">
        <v>0</v>
      </c>
      <c r="AU77" s="115">
        <v>-768.91</v>
      </c>
      <c r="AV77" s="115">
        <v>0</v>
      </c>
      <c r="AW77" s="115">
        <v>0</v>
      </c>
      <c r="AX77" s="115">
        <v>0</v>
      </c>
      <c r="AY77" s="115">
        <v>0</v>
      </c>
      <c r="AZ77" s="116">
        <v>0</v>
      </c>
      <c r="BA77" s="115">
        <v>0</v>
      </c>
      <c r="BB77" s="115">
        <v>0</v>
      </c>
      <c r="BC77" s="115">
        <v>-134.16999999999999</v>
      </c>
      <c r="BD77" s="114"/>
      <c r="BE77" s="114"/>
      <c r="BF77" s="114"/>
      <c r="BG77" s="120"/>
    </row>
    <row r="78" spans="2:65" hidden="1">
      <c r="B78" s="124" t="s">
        <v>729</v>
      </c>
      <c r="C78" s="123" t="s">
        <v>554</v>
      </c>
      <c r="D78" s="122" t="s">
        <v>720</v>
      </c>
      <c r="E78" s="122" t="s">
        <v>751</v>
      </c>
      <c r="F78" s="122" t="s">
        <v>338</v>
      </c>
      <c r="G78" s="122" t="s">
        <v>391</v>
      </c>
      <c r="H78" s="121" t="s">
        <v>390</v>
      </c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>
        <v>-3.43</v>
      </c>
      <c r="AB78" s="115">
        <v>-0.38</v>
      </c>
      <c r="AC78" s="115">
        <v>-0.38</v>
      </c>
      <c r="AD78" s="115">
        <v>-0.38</v>
      </c>
      <c r="AE78" s="115">
        <v>-0.26</v>
      </c>
      <c r="AF78" s="115">
        <v>-0.09</v>
      </c>
      <c r="AG78" s="115">
        <v>-0.67</v>
      </c>
      <c r="AH78" s="115">
        <v>-0.18</v>
      </c>
      <c r="AI78" s="115">
        <v>-0.23</v>
      </c>
      <c r="AJ78" s="115">
        <v>-0.18</v>
      </c>
      <c r="AK78" s="115">
        <v>-0.5</v>
      </c>
      <c r="AL78" s="115">
        <v>-27.57</v>
      </c>
      <c r="AM78" s="115">
        <v>0</v>
      </c>
      <c r="AN78" s="115">
        <v>0</v>
      </c>
      <c r="AO78" s="115">
        <v>-52.48</v>
      </c>
      <c r="AP78" s="115">
        <v>0</v>
      </c>
      <c r="AQ78" s="115">
        <v>0</v>
      </c>
      <c r="AR78" s="115">
        <v>0</v>
      </c>
      <c r="AS78" s="115">
        <v>0</v>
      </c>
      <c r="AT78" s="115">
        <v>0</v>
      </c>
      <c r="AU78" s="115">
        <v>0</v>
      </c>
      <c r="AV78" s="115">
        <v>0</v>
      </c>
      <c r="AW78" s="115">
        <v>0</v>
      </c>
      <c r="AX78" s="115">
        <v>0</v>
      </c>
      <c r="AY78" s="115">
        <v>0</v>
      </c>
      <c r="AZ78" s="116">
        <v>0</v>
      </c>
      <c r="BA78" s="115">
        <v>0</v>
      </c>
      <c r="BB78" s="115">
        <v>0</v>
      </c>
      <c r="BC78" s="115">
        <v>0</v>
      </c>
      <c r="BD78" s="114"/>
      <c r="BE78" s="114"/>
      <c r="BF78" s="114"/>
      <c r="BG78" s="120"/>
    </row>
    <row r="79" spans="2:65" hidden="1">
      <c r="B79" s="124" t="s">
        <v>728</v>
      </c>
      <c r="C79" s="123" t="s">
        <v>727</v>
      </c>
      <c r="D79" s="122" t="s">
        <v>720</v>
      </c>
      <c r="E79" s="122" t="s">
        <v>751</v>
      </c>
      <c r="F79" s="122" t="s">
        <v>335</v>
      </c>
      <c r="G79" s="122" t="s">
        <v>391</v>
      </c>
      <c r="H79" s="121" t="s">
        <v>390</v>
      </c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>
        <v>0</v>
      </c>
      <c r="AB79" s="115">
        <v>-23.52</v>
      </c>
      <c r="AC79" s="115">
        <v>0</v>
      </c>
      <c r="AD79" s="115">
        <v>-30.16</v>
      </c>
      <c r="AE79" s="115">
        <v>-16.71</v>
      </c>
      <c r="AF79" s="115">
        <v>-18.37</v>
      </c>
      <c r="AG79" s="115">
        <v>-24.12</v>
      </c>
      <c r="AH79" s="115">
        <v>-23.08</v>
      </c>
      <c r="AI79" s="115">
        <v>-7.78</v>
      </c>
      <c r="AJ79" s="115">
        <v>-7.37</v>
      </c>
      <c r="AK79" s="115">
        <v>-10.72</v>
      </c>
      <c r="AL79" s="115">
        <v>-9.81</v>
      </c>
      <c r="AM79" s="115">
        <v>-6.86</v>
      </c>
      <c r="AN79" s="115">
        <v>-8.89</v>
      </c>
      <c r="AO79" s="115">
        <v>-6</v>
      </c>
      <c r="AP79" s="115">
        <v>-5.77</v>
      </c>
      <c r="AQ79" s="115">
        <v>-6.7</v>
      </c>
      <c r="AR79" s="115">
        <v>-3.9</v>
      </c>
      <c r="AS79" s="115">
        <v>-4.49</v>
      </c>
      <c r="AT79" s="115">
        <v>-1.61</v>
      </c>
      <c r="AU79" s="115">
        <v>-3.51</v>
      </c>
      <c r="AV79" s="115">
        <v>-0.84</v>
      </c>
      <c r="AW79" s="115">
        <v>-1.23</v>
      </c>
      <c r="AX79" s="115">
        <v>-0.26</v>
      </c>
      <c r="AY79" s="115">
        <v>-0.08</v>
      </c>
      <c r="AZ79" s="116">
        <v>-0.79</v>
      </c>
      <c r="BA79" s="115">
        <v>0</v>
      </c>
      <c r="BB79" s="115">
        <v>-0.43</v>
      </c>
      <c r="BC79" s="115">
        <v>-0.16</v>
      </c>
      <c r="BD79" s="114"/>
      <c r="BE79" s="114"/>
      <c r="BF79" s="114"/>
      <c r="BG79" s="120"/>
    </row>
    <row r="80" spans="2:65" hidden="1">
      <c r="B80" s="124" t="s">
        <v>723</v>
      </c>
      <c r="C80" s="123" t="s">
        <v>723</v>
      </c>
      <c r="D80" s="122" t="s">
        <v>720</v>
      </c>
      <c r="E80" s="122" t="s">
        <v>751</v>
      </c>
      <c r="F80" s="122" t="s">
        <v>498</v>
      </c>
      <c r="G80" s="122" t="s">
        <v>391</v>
      </c>
      <c r="H80" s="121" t="s">
        <v>390</v>
      </c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  <c r="AA80" s="115">
        <v>0</v>
      </c>
      <c r="AB80" s="115">
        <v>0</v>
      </c>
      <c r="AC80" s="115">
        <v>0</v>
      </c>
      <c r="AD80" s="115">
        <v>0</v>
      </c>
      <c r="AE80" s="115">
        <v>0</v>
      </c>
      <c r="AF80" s="115">
        <v>0</v>
      </c>
      <c r="AG80" s="115">
        <v>0</v>
      </c>
      <c r="AH80" s="115">
        <v>0</v>
      </c>
      <c r="AI80" s="115">
        <v>0</v>
      </c>
      <c r="AJ80" s="115">
        <v>0</v>
      </c>
      <c r="AK80" s="115">
        <v>0</v>
      </c>
      <c r="AL80" s="115">
        <v>0</v>
      </c>
      <c r="AM80" s="115">
        <v>0</v>
      </c>
      <c r="AN80" s="115">
        <v>0</v>
      </c>
      <c r="AO80" s="115">
        <v>0</v>
      </c>
      <c r="AP80" s="115">
        <v>0</v>
      </c>
      <c r="AQ80" s="115">
        <v>0</v>
      </c>
      <c r="AR80" s="115">
        <v>0</v>
      </c>
      <c r="AS80" s="115">
        <v>0</v>
      </c>
      <c r="AT80" s="115">
        <v>0</v>
      </c>
      <c r="AU80" s="115">
        <v>0</v>
      </c>
      <c r="AV80" s="115">
        <v>0</v>
      </c>
      <c r="AW80" s="115">
        <v>0</v>
      </c>
      <c r="AX80" s="115">
        <v>0</v>
      </c>
      <c r="AY80" s="115">
        <v>0</v>
      </c>
      <c r="AZ80" s="116">
        <v>0</v>
      </c>
      <c r="BA80" s="115">
        <v>0</v>
      </c>
      <c r="BB80" s="115">
        <v>0</v>
      </c>
      <c r="BC80" s="115">
        <v>0</v>
      </c>
      <c r="BD80" s="114"/>
      <c r="BE80" s="114"/>
      <c r="BF80" s="114"/>
      <c r="BG80" s="120"/>
    </row>
    <row r="81" spans="2:65" hidden="1">
      <c r="B81" s="124" t="s">
        <v>680</v>
      </c>
      <c r="C81" s="123" t="s">
        <v>680</v>
      </c>
      <c r="D81" s="122" t="s">
        <v>720</v>
      </c>
      <c r="E81" s="122" t="s">
        <v>751</v>
      </c>
      <c r="F81" s="122" t="s">
        <v>373</v>
      </c>
      <c r="G81" s="122" t="s">
        <v>391</v>
      </c>
      <c r="H81" s="121" t="s">
        <v>390</v>
      </c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  <c r="AA81" s="115">
        <v>0</v>
      </c>
      <c r="AB81" s="115">
        <v>0</v>
      </c>
      <c r="AC81" s="115">
        <v>0</v>
      </c>
      <c r="AD81" s="115">
        <v>0</v>
      </c>
      <c r="AE81" s="115">
        <v>0</v>
      </c>
      <c r="AF81" s="115">
        <v>0</v>
      </c>
      <c r="AG81" s="115">
        <v>0</v>
      </c>
      <c r="AH81" s="115">
        <v>0</v>
      </c>
      <c r="AI81" s="115">
        <v>0</v>
      </c>
      <c r="AJ81" s="115">
        <v>0</v>
      </c>
      <c r="AK81" s="115">
        <v>0</v>
      </c>
      <c r="AL81" s="115">
        <v>-940</v>
      </c>
      <c r="AM81" s="115">
        <v>-1504</v>
      </c>
      <c r="AN81" s="115">
        <v>-1692</v>
      </c>
      <c r="AO81" s="115">
        <v>-2444</v>
      </c>
      <c r="AP81" s="115">
        <v>-2632</v>
      </c>
      <c r="AQ81" s="115">
        <v>-2632</v>
      </c>
      <c r="AR81" s="115">
        <v>-2632</v>
      </c>
      <c r="AS81" s="115">
        <v>-3660.75</v>
      </c>
      <c r="AT81" s="115">
        <v>-3122.25</v>
      </c>
      <c r="AU81" s="115">
        <v>-2845.8</v>
      </c>
      <c r="AV81" s="115">
        <v>-1996.01</v>
      </c>
      <c r="AW81" s="115">
        <v>-1695.68</v>
      </c>
      <c r="AX81" s="115">
        <v>-1422.83</v>
      </c>
      <c r="AY81" s="115">
        <v>-1503.02</v>
      </c>
      <c r="AZ81" s="116">
        <v>-1084.3499999999999</v>
      </c>
      <c r="BA81" s="115">
        <v>-1203.3800000000001</v>
      </c>
      <c r="BB81" s="115">
        <v>-1765.24</v>
      </c>
      <c r="BC81" s="115">
        <v>-2115.5300000000002</v>
      </c>
      <c r="BD81" s="114"/>
      <c r="BE81" s="114"/>
      <c r="BF81" s="114"/>
      <c r="BG81" s="120"/>
    </row>
    <row r="82" spans="2:65" hidden="1">
      <c r="B82" s="124" t="s">
        <v>535</v>
      </c>
      <c r="C82" s="123" t="s">
        <v>534</v>
      </c>
      <c r="D82" s="122" t="s">
        <v>720</v>
      </c>
      <c r="E82" s="122" t="s">
        <v>751</v>
      </c>
      <c r="F82" s="122" t="s">
        <v>322</v>
      </c>
      <c r="G82" s="122" t="s">
        <v>391</v>
      </c>
      <c r="H82" s="121" t="s">
        <v>390</v>
      </c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  <c r="AA82" s="115">
        <v>-17730</v>
      </c>
      <c r="AB82" s="115">
        <v>-18169.2</v>
      </c>
      <c r="AC82" s="115">
        <v>-17643.599999999999</v>
      </c>
      <c r="AD82" s="115">
        <v>-18338.400000000001</v>
      </c>
      <c r="AE82" s="115">
        <v>-23835.599999999999</v>
      </c>
      <c r="AF82" s="115">
        <v>-17305.2</v>
      </c>
      <c r="AG82" s="115">
        <v>-69055.199999999997</v>
      </c>
      <c r="AH82" s="115">
        <v>-39772.800000000003</v>
      </c>
      <c r="AI82" s="115">
        <v>-27360</v>
      </c>
      <c r="AJ82" s="115">
        <v>-26193.599999999999</v>
      </c>
      <c r="AK82" s="115">
        <v>-27906.33</v>
      </c>
      <c r="AL82" s="115">
        <v>-31589.26</v>
      </c>
      <c r="AM82" s="115">
        <v>-39634.89</v>
      </c>
      <c r="AN82" s="115">
        <v>-56043.34</v>
      </c>
      <c r="AO82" s="115">
        <v>-41561.79</v>
      </c>
      <c r="AP82" s="115">
        <v>-41663.269999999997</v>
      </c>
      <c r="AQ82" s="115">
        <v>-49328.46</v>
      </c>
      <c r="AR82" s="115">
        <v>-40955.4</v>
      </c>
      <c r="AS82" s="115">
        <v>-40898.879999999997</v>
      </c>
      <c r="AT82" s="115">
        <v>-39148.199999999997</v>
      </c>
      <c r="AU82" s="115">
        <v>-42244</v>
      </c>
      <c r="AV82" s="115">
        <v>-37349.050000000003</v>
      </c>
      <c r="AW82" s="115">
        <v>-38542.160000000003</v>
      </c>
      <c r="AX82" s="115">
        <v>-37358.870000000003</v>
      </c>
      <c r="AY82" s="115">
        <v>-35449.4</v>
      </c>
      <c r="AZ82" s="116">
        <v>-35039.46</v>
      </c>
      <c r="BA82" s="115">
        <v>-35709.71</v>
      </c>
      <c r="BB82" s="115">
        <v>-38359.42</v>
      </c>
      <c r="BC82" s="115">
        <v>-37473.360000000001</v>
      </c>
      <c r="BD82" s="114"/>
      <c r="BE82" s="114"/>
      <c r="BF82" s="114"/>
      <c r="BG82" s="120"/>
    </row>
    <row r="83" spans="2:65" hidden="1">
      <c r="B83" s="167" t="s">
        <v>750</v>
      </c>
      <c r="C83" s="123" t="s">
        <v>749</v>
      </c>
      <c r="D83" s="165"/>
      <c r="E83" s="165"/>
      <c r="F83" s="165"/>
      <c r="G83" s="165"/>
      <c r="H83" s="121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 t="s">
        <v>502</v>
      </c>
      <c r="AB83" s="115" t="s">
        <v>502</v>
      </c>
      <c r="AC83" s="115" t="s">
        <v>502</v>
      </c>
      <c r="AD83" s="115" t="s">
        <v>502</v>
      </c>
      <c r="AE83" s="115" t="s">
        <v>502</v>
      </c>
      <c r="AF83" s="115" t="s">
        <v>502</v>
      </c>
      <c r="AG83" s="115" t="s">
        <v>502</v>
      </c>
      <c r="AH83" s="115" t="s">
        <v>502</v>
      </c>
      <c r="AI83" s="115" t="s">
        <v>502</v>
      </c>
      <c r="AJ83" s="115" t="s">
        <v>502</v>
      </c>
      <c r="AK83" s="115" t="s">
        <v>502</v>
      </c>
      <c r="AL83" s="115" t="s">
        <v>502</v>
      </c>
      <c r="AM83" s="115" t="s">
        <v>502</v>
      </c>
      <c r="AN83" s="115" t="s">
        <v>502</v>
      </c>
      <c r="AO83" s="115" t="s">
        <v>502</v>
      </c>
      <c r="AP83" s="115" t="s">
        <v>502</v>
      </c>
      <c r="AQ83" s="115" t="s">
        <v>502</v>
      </c>
      <c r="AR83" s="115" t="s">
        <v>502</v>
      </c>
      <c r="AS83" s="115" t="s">
        <v>502</v>
      </c>
      <c r="AT83" s="115" t="s">
        <v>502</v>
      </c>
      <c r="AU83" s="115" t="s">
        <v>502</v>
      </c>
      <c r="AV83" s="115" t="s">
        <v>502</v>
      </c>
      <c r="AW83" s="115" t="s">
        <v>502</v>
      </c>
      <c r="AX83" s="115" t="s">
        <v>502</v>
      </c>
      <c r="AY83" s="115" t="s">
        <v>502</v>
      </c>
      <c r="AZ83" s="116" t="s">
        <v>502</v>
      </c>
      <c r="BA83" s="115" t="s">
        <v>502</v>
      </c>
      <c r="BB83" s="115" t="s">
        <v>502</v>
      </c>
      <c r="BC83" s="115" t="s">
        <v>502</v>
      </c>
      <c r="BD83" s="114"/>
      <c r="BE83" s="114"/>
      <c r="BF83" s="114"/>
      <c r="BG83" s="120"/>
      <c r="BH83" s="114"/>
      <c r="BI83" s="114"/>
      <c r="BJ83" s="114"/>
      <c r="BK83" s="114"/>
      <c r="BL83" s="114"/>
      <c r="BM83" s="114"/>
    </row>
    <row r="84" spans="2:65" hidden="1">
      <c r="B84" s="124" t="s">
        <v>687</v>
      </c>
      <c r="C84" s="123" t="s">
        <v>686</v>
      </c>
      <c r="D84" s="122" t="s">
        <v>720</v>
      </c>
      <c r="E84" s="122" t="s">
        <v>748</v>
      </c>
      <c r="F84" s="122" t="s">
        <v>392</v>
      </c>
      <c r="G84" s="122" t="s">
        <v>391</v>
      </c>
      <c r="H84" s="121" t="s">
        <v>390</v>
      </c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>
        <v>6602.85</v>
      </c>
      <c r="AB84" s="115">
        <v>3285</v>
      </c>
      <c r="AC84" s="115">
        <v>394.2</v>
      </c>
      <c r="AD84" s="115">
        <v>-1116.9000000000001</v>
      </c>
      <c r="AE84" s="115">
        <v>-2135.25</v>
      </c>
      <c r="AF84" s="115">
        <v>-427.05</v>
      </c>
      <c r="AG84" s="115">
        <v>427.05</v>
      </c>
      <c r="AH84" s="115">
        <v>886.95</v>
      </c>
      <c r="AI84" s="115">
        <v>391.57</v>
      </c>
      <c r="AJ84" s="115">
        <v>3360.99</v>
      </c>
      <c r="AK84" s="115">
        <v>4401.8999999999996</v>
      </c>
      <c r="AL84" s="115">
        <v>3055.05</v>
      </c>
      <c r="AM84" s="115">
        <v>2463.75</v>
      </c>
      <c r="AN84" s="115">
        <v>1642.5</v>
      </c>
      <c r="AO84" s="115">
        <v>1642.5</v>
      </c>
      <c r="AP84" s="115">
        <v>1642.5</v>
      </c>
      <c r="AQ84" s="115">
        <v>821.25</v>
      </c>
      <c r="AR84" s="115">
        <v>0</v>
      </c>
      <c r="AS84" s="115">
        <v>0</v>
      </c>
      <c r="AT84" s="115">
        <v>0</v>
      </c>
      <c r="AU84" s="115">
        <v>1806.75</v>
      </c>
      <c r="AV84" s="115">
        <v>1806.75</v>
      </c>
      <c r="AW84" s="115">
        <v>2069.5500000000002</v>
      </c>
      <c r="AX84" s="115">
        <v>1511.1</v>
      </c>
      <c r="AY84" s="115">
        <v>2595.15</v>
      </c>
      <c r="AZ84" s="116">
        <v>2299.5</v>
      </c>
      <c r="BA84" s="115">
        <v>1642.5</v>
      </c>
      <c r="BB84" s="115">
        <v>1642.5</v>
      </c>
      <c r="BC84" s="115">
        <v>1642.5</v>
      </c>
      <c r="BD84" s="114"/>
      <c r="BE84" s="114"/>
      <c r="BF84" s="114"/>
      <c r="BG84" s="120"/>
      <c r="BH84" s="114"/>
      <c r="BI84" s="114"/>
      <c r="BJ84" s="114"/>
      <c r="BK84" s="114"/>
      <c r="BL84" s="114"/>
      <c r="BM84" s="114"/>
    </row>
    <row r="85" spans="2:65" hidden="1">
      <c r="B85" s="124" t="s">
        <v>561</v>
      </c>
      <c r="C85" s="123" t="s">
        <v>560</v>
      </c>
      <c r="D85" s="122" t="s">
        <v>720</v>
      </c>
      <c r="E85" s="122" t="s">
        <v>748</v>
      </c>
      <c r="F85" s="122" t="s">
        <v>354</v>
      </c>
      <c r="G85" s="122" t="s">
        <v>391</v>
      </c>
      <c r="H85" s="121" t="s">
        <v>390</v>
      </c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  <c r="AA85" s="115">
        <v>-5200.8599999999997</v>
      </c>
      <c r="AB85" s="115">
        <v>-2869.44</v>
      </c>
      <c r="AC85" s="115">
        <v>-2439.02</v>
      </c>
      <c r="AD85" s="115">
        <v>-2725.97</v>
      </c>
      <c r="AE85" s="115">
        <v>-4806.3100000000004</v>
      </c>
      <c r="AF85" s="115">
        <v>-5451.94</v>
      </c>
      <c r="AG85" s="115">
        <v>-5738.88</v>
      </c>
      <c r="AH85" s="115">
        <v>-5846.48</v>
      </c>
      <c r="AI85" s="115">
        <v>-6133.43</v>
      </c>
      <c r="AJ85" s="115">
        <v>-5882.35</v>
      </c>
      <c r="AK85" s="115">
        <v>-4913.92</v>
      </c>
      <c r="AL85" s="115">
        <v>-4662.84</v>
      </c>
      <c r="AM85" s="115">
        <v>-5738.88</v>
      </c>
      <c r="AN85" s="115">
        <v>-7890.96</v>
      </c>
      <c r="AO85" s="115">
        <v>-8787.66</v>
      </c>
      <c r="AP85" s="115">
        <v>-8787.66</v>
      </c>
      <c r="AQ85" s="115">
        <v>-8787.66</v>
      </c>
      <c r="AR85" s="115">
        <v>-10760.4</v>
      </c>
      <c r="AS85" s="115">
        <v>-10043.040000000001</v>
      </c>
      <c r="AT85" s="115">
        <v>-8967</v>
      </c>
      <c r="AU85" s="115">
        <v>-8967</v>
      </c>
      <c r="AV85" s="115">
        <v>-10473.459999999999</v>
      </c>
      <c r="AW85" s="115">
        <v>-8249.64</v>
      </c>
      <c r="AX85" s="115">
        <v>-7173.6</v>
      </c>
      <c r="AY85" s="115">
        <v>-10760.4</v>
      </c>
      <c r="AZ85" s="116">
        <v>-10760.4</v>
      </c>
      <c r="BA85" s="115">
        <v>-12195.12</v>
      </c>
      <c r="BB85" s="115">
        <v>-12195.12</v>
      </c>
      <c r="BC85" s="115">
        <v>-12195.12</v>
      </c>
      <c r="BD85" s="114"/>
      <c r="BE85" s="114"/>
      <c r="BF85" s="114"/>
      <c r="BG85" s="120"/>
      <c r="BH85" s="114"/>
      <c r="BI85" s="114"/>
      <c r="BJ85" s="114"/>
      <c r="BK85" s="114"/>
      <c r="BL85" s="114"/>
      <c r="BM85" s="114"/>
    </row>
    <row r="86" spans="2:65" hidden="1">
      <c r="B86" s="124" t="s">
        <v>631</v>
      </c>
      <c r="C86" s="123" t="s">
        <v>630</v>
      </c>
      <c r="D86" s="122" t="s">
        <v>720</v>
      </c>
      <c r="E86" s="122" t="s">
        <v>748</v>
      </c>
      <c r="F86" s="122" t="s">
        <v>348</v>
      </c>
      <c r="G86" s="122" t="s">
        <v>391</v>
      </c>
      <c r="H86" s="121" t="s">
        <v>390</v>
      </c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>
        <v>0</v>
      </c>
      <c r="AB86" s="115">
        <v>0</v>
      </c>
      <c r="AC86" s="115">
        <v>251.2</v>
      </c>
      <c r="AD86" s="115">
        <v>251.2</v>
      </c>
      <c r="AE86" s="115">
        <v>251.2</v>
      </c>
      <c r="AF86" s="115">
        <v>251.2</v>
      </c>
      <c r="AG86" s="115">
        <v>251.2</v>
      </c>
      <c r="AH86" s="115">
        <v>251.2</v>
      </c>
      <c r="AI86" s="115">
        <v>251.2</v>
      </c>
      <c r="AJ86" s="115">
        <v>251.2</v>
      </c>
      <c r="AK86" s="115">
        <v>251.2</v>
      </c>
      <c r="AL86" s="115">
        <v>251.2</v>
      </c>
      <c r="AM86" s="115">
        <v>251.2</v>
      </c>
      <c r="AN86" s="115">
        <v>376.8</v>
      </c>
      <c r="AO86" s="115">
        <v>502.4</v>
      </c>
      <c r="AP86" s="115">
        <v>628</v>
      </c>
      <c r="AQ86" s="115">
        <v>628</v>
      </c>
      <c r="AR86" s="115">
        <v>628</v>
      </c>
      <c r="AS86" s="115">
        <v>628</v>
      </c>
      <c r="AT86" s="115">
        <v>628</v>
      </c>
      <c r="AU86" s="115">
        <v>628</v>
      </c>
      <c r="AV86" s="115">
        <v>628</v>
      </c>
      <c r="AW86" s="115">
        <v>628</v>
      </c>
      <c r="AX86" s="115">
        <v>628</v>
      </c>
      <c r="AY86" s="115">
        <v>628</v>
      </c>
      <c r="AZ86" s="116">
        <v>628</v>
      </c>
      <c r="BA86" s="115">
        <v>628</v>
      </c>
      <c r="BB86" s="115">
        <v>628</v>
      </c>
      <c r="BC86" s="115">
        <v>628</v>
      </c>
      <c r="BD86" s="114"/>
      <c r="BE86" s="114"/>
      <c r="BF86" s="114"/>
      <c r="BG86" s="120"/>
      <c r="BH86" s="114"/>
      <c r="BI86" s="114"/>
      <c r="BJ86" s="114"/>
      <c r="BK86" s="114"/>
      <c r="BL86" s="114"/>
      <c r="BM86" s="114"/>
    </row>
    <row r="87" spans="2:65" hidden="1">
      <c r="B87" s="131" t="s">
        <v>747</v>
      </c>
      <c r="C87" s="130" t="s">
        <v>746</v>
      </c>
      <c r="D87" s="165"/>
      <c r="E87" s="165"/>
      <c r="F87" s="165"/>
      <c r="G87" s="165"/>
      <c r="H87" s="121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 t="s">
        <v>502</v>
      </c>
      <c r="AB87" s="115" t="s">
        <v>502</v>
      </c>
      <c r="AC87" s="115" t="s">
        <v>502</v>
      </c>
      <c r="AD87" s="115" t="s">
        <v>502</v>
      </c>
      <c r="AE87" s="115" t="s">
        <v>502</v>
      </c>
      <c r="AF87" s="115" t="s">
        <v>502</v>
      </c>
      <c r="AG87" s="115" t="s">
        <v>502</v>
      </c>
      <c r="AH87" s="115" t="s">
        <v>502</v>
      </c>
      <c r="AI87" s="115" t="s">
        <v>502</v>
      </c>
      <c r="AJ87" s="115" t="s">
        <v>502</v>
      </c>
      <c r="AK87" s="115" t="s">
        <v>502</v>
      </c>
      <c r="AL87" s="115" t="s">
        <v>502</v>
      </c>
      <c r="AM87" s="115" t="s">
        <v>502</v>
      </c>
      <c r="AN87" s="115" t="s">
        <v>502</v>
      </c>
      <c r="AO87" s="115" t="s">
        <v>502</v>
      </c>
      <c r="AP87" s="115" t="s">
        <v>502</v>
      </c>
      <c r="AQ87" s="115" t="s">
        <v>502</v>
      </c>
      <c r="AR87" s="115" t="s">
        <v>502</v>
      </c>
      <c r="AS87" s="115" t="s">
        <v>502</v>
      </c>
      <c r="AT87" s="115" t="s">
        <v>502</v>
      </c>
      <c r="AU87" s="115" t="s">
        <v>502</v>
      </c>
      <c r="AV87" s="115" t="s">
        <v>502</v>
      </c>
      <c r="AW87" s="115" t="s">
        <v>502</v>
      </c>
      <c r="AX87" s="115" t="s">
        <v>502</v>
      </c>
      <c r="AY87" s="115" t="s">
        <v>502</v>
      </c>
      <c r="AZ87" s="116" t="s">
        <v>502</v>
      </c>
      <c r="BA87" s="115" t="s">
        <v>502</v>
      </c>
      <c r="BB87" s="115" t="s">
        <v>502</v>
      </c>
      <c r="BC87" s="115" t="s">
        <v>502</v>
      </c>
      <c r="BD87" s="114"/>
      <c r="BE87" s="114"/>
      <c r="BF87" s="114"/>
      <c r="BG87" s="127"/>
      <c r="BH87" s="114"/>
      <c r="BI87" s="114"/>
      <c r="BJ87" s="114"/>
      <c r="BK87" s="114"/>
      <c r="BL87" s="114"/>
      <c r="BM87" s="114"/>
    </row>
    <row r="88" spans="2:65" hidden="1">
      <c r="B88" s="167" t="s">
        <v>745</v>
      </c>
      <c r="C88" s="123" t="s">
        <v>744</v>
      </c>
      <c r="D88" s="165"/>
      <c r="E88" s="165"/>
      <c r="F88" s="165"/>
      <c r="G88" s="165"/>
      <c r="H88" s="121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 t="s">
        <v>502</v>
      </c>
      <c r="AB88" s="115" t="s">
        <v>502</v>
      </c>
      <c r="AC88" s="115" t="s">
        <v>502</v>
      </c>
      <c r="AD88" s="115" t="s">
        <v>502</v>
      </c>
      <c r="AE88" s="115" t="s">
        <v>502</v>
      </c>
      <c r="AF88" s="115" t="s">
        <v>502</v>
      </c>
      <c r="AG88" s="115" t="s">
        <v>502</v>
      </c>
      <c r="AH88" s="115" t="s">
        <v>502</v>
      </c>
      <c r="AI88" s="115" t="s">
        <v>502</v>
      </c>
      <c r="AJ88" s="115" t="s">
        <v>502</v>
      </c>
      <c r="AK88" s="115" t="s">
        <v>502</v>
      </c>
      <c r="AL88" s="115" t="s">
        <v>502</v>
      </c>
      <c r="AM88" s="115" t="s">
        <v>502</v>
      </c>
      <c r="AN88" s="115" t="s">
        <v>502</v>
      </c>
      <c r="AO88" s="115" t="s">
        <v>502</v>
      </c>
      <c r="AP88" s="115" t="s">
        <v>502</v>
      </c>
      <c r="AQ88" s="115" t="s">
        <v>502</v>
      </c>
      <c r="AR88" s="115" t="s">
        <v>502</v>
      </c>
      <c r="AS88" s="115" t="s">
        <v>502</v>
      </c>
      <c r="AT88" s="115" t="s">
        <v>502</v>
      </c>
      <c r="AU88" s="115" t="s">
        <v>502</v>
      </c>
      <c r="AV88" s="115" t="s">
        <v>502</v>
      </c>
      <c r="AW88" s="115" t="s">
        <v>502</v>
      </c>
      <c r="AX88" s="115" t="s">
        <v>502</v>
      </c>
      <c r="AY88" s="115" t="s">
        <v>502</v>
      </c>
      <c r="AZ88" s="116" t="s">
        <v>502</v>
      </c>
      <c r="BA88" s="115" t="s">
        <v>502</v>
      </c>
      <c r="BB88" s="115" t="s">
        <v>502</v>
      </c>
      <c r="BC88" s="115" t="s">
        <v>502</v>
      </c>
      <c r="BD88" s="114"/>
      <c r="BE88" s="114"/>
      <c r="BF88" s="114"/>
      <c r="BG88" s="120"/>
      <c r="BH88" s="114"/>
      <c r="BI88" s="114"/>
      <c r="BJ88" s="114"/>
      <c r="BK88" s="114"/>
      <c r="BL88" s="114"/>
      <c r="BM88" s="114"/>
    </row>
    <row r="89" spans="2:65" hidden="1">
      <c r="B89" s="124" t="s">
        <v>561</v>
      </c>
      <c r="C89" s="123" t="s">
        <v>560</v>
      </c>
      <c r="D89" s="122" t="s">
        <v>720</v>
      </c>
      <c r="E89" s="122" t="s">
        <v>743</v>
      </c>
      <c r="F89" s="122" t="s">
        <v>354</v>
      </c>
      <c r="G89" s="122" t="s">
        <v>391</v>
      </c>
      <c r="H89" s="121" t="s">
        <v>390</v>
      </c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>
        <v>-11632.67</v>
      </c>
      <c r="AB89" s="115">
        <v>-12589.67</v>
      </c>
      <c r="AC89" s="115">
        <v>-16880.52</v>
      </c>
      <c r="AD89" s="115">
        <v>-19114.2</v>
      </c>
      <c r="AE89" s="115">
        <v>-24122.77</v>
      </c>
      <c r="AF89" s="115">
        <v>-26742.61</v>
      </c>
      <c r="AG89" s="115">
        <v>-27230.63</v>
      </c>
      <c r="AH89" s="115">
        <v>-25324.85</v>
      </c>
      <c r="AI89" s="115">
        <v>-31243.360000000001</v>
      </c>
      <c r="AJ89" s="115">
        <v>-26085.29</v>
      </c>
      <c r="AK89" s="115">
        <v>-20891.75</v>
      </c>
      <c r="AL89" s="115">
        <v>-19021.73</v>
      </c>
      <c r="AM89" s="115">
        <v>-19505.34</v>
      </c>
      <c r="AN89" s="115">
        <v>-18548.849999999999</v>
      </c>
      <c r="AO89" s="115">
        <v>-14356.56</v>
      </c>
      <c r="AP89" s="115">
        <v>-11629.66</v>
      </c>
      <c r="AQ89" s="115">
        <v>-10828.91</v>
      </c>
      <c r="AR89" s="115">
        <v>-9124.42</v>
      </c>
      <c r="AS89" s="115">
        <v>-11217.65</v>
      </c>
      <c r="AT89" s="115">
        <v>-10433.14</v>
      </c>
      <c r="AU89" s="115">
        <v>-11493.11</v>
      </c>
      <c r="AV89" s="115">
        <v>-10432.459999999999</v>
      </c>
      <c r="AW89" s="115">
        <v>-10431.42</v>
      </c>
      <c r="AX89" s="115">
        <v>-11235.47</v>
      </c>
      <c r="AY89" s="115">
        <v>-12772.16</v>
      </c>
      <c r="AZ89" s="116">
        <v>-18579.55</v>
      </c>
      <c r="BA89" s="115">
        <v>-17558.64</v>
      </c>
      <c r="BB89" s="115">
        <v>-16637.59</v>
      </c>
      <c r="BC89" s="115">
        <v>-15809.57</v>
      </c>
      <c r="BD89" s="114"/>
      <c r="BE89" s="114"/>
      <c r="BF89" s="114"/>
      <c r="BG89" s="120"/>
      <c r="BH89" s="114"/>
      <c r="BI89" s="114"/>
      <c r="BJ89" s="114"/>
      <c r="BK89" s="114"/>
      <c r="BL89" s="114"/>
      <c r="BM89" s="114"/>
    </row>
    <row r="90" spans="2:65" hidden="1">
      <c r="B90" s="124" t="s">
        <v>597</v>
      </c>
      <c r="C90" s="123" t="s">
        <v>596</v>
      </c>
      <c r="D90" s="122" t="s">
        <v>720</v>
      </c>
      <c r="E90" s="122" t="s">
        <v>743</v>
      </c>
      <c r="F90" s="122" t="s">
        <v>351</v>
      </c>
      <c r="G90" s="122" t="s">
        <v>391</v>
      </c>
      <c r="H90" s="121" t="s">
        <v>390</v>
      </c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>
        <v>-28543.37</v>
      </c>
      <c r="AB90" s="115">
        <v>-23470.46</v>
      </c>
      <c r="AC90" s="115">
        <v>-20997.54</v>
      </c>
      <c r="AD90" s="115">
        <v>-36987.86</v>
      </c>
      <c r="AE90" s="115">
        <v>-39024.46</v>
      </c>
      <c r="AF90" s="115">
        <v>-39508.74</v>
      </c>
      <c r="AG90" s="115">
        <v>-35739.08</v>
      </c>
      <c r="AH90" s="115">
        <v>-32426.79</v>
      </c>
      <c r="AI90" s="115">
        <v>-26951.84</v>
      </c>
      <c r="AJ90" s="115">
        <v>-28526.1</v>
      </c>
      <c r="AK90" s="115">
        <v>-33165.32</v>
      </c>
      <c r="AL90" s="115">
        <v>-25923.68</v>
      </c>
      <c r="AM90" s="115">
        <v>-17546.650000000001</v>
      </c>
      <c r="AN90" s="115">
        <v>-20461.87</v>
      </c>
      <c r="AO90" s="115">
        <v>-17298.080000000002</v>
      </c>
      <c r="AP90" s="115">
        <v>-20590.61</v>
      </c>
      <c r="AQ90" s="115">
        <v>-31564.68</v>
      </c>
      <c r="AR90" s="115">
        <v>-35243.14</v>
      </c>
      <c r="AS90" s="115">
        <v>-27163.59</v>
      </c>
      <c r="AT90" s="115">
        <v>-11091.15</v>
      </c>
      <c r="AU90" s="115">
        <v>-17493.400000000001</v>
      </c>
      <c r="AV90" s="115">
        <v>-18908.919999999998</v>
      </c>
      <c r="AW90" s="115">
        <v>-11278.42</v>
      </c>
      <c r="AX90" s="115">
        <v>-15206.56</v>
      </c>
      <c r="AY90" s="115">
        <v>-18257.95</v>
      </c>
      <c r="AZ90" s="116">
        <v>-13597.99</v>
      </c>
      <c r="BA90" s="115">
        <v>-10505.63</v>
      </c>
      <c r="BB90" s="115">
        <v>-5650.47</v>
      </c>
      <c r="BC90" s="115">
        <v>-8965.89</v>
      </c>
      <c r="BD90" s="114"/>
      <c r="BE90" s="114"/>
      <c r="BF90" s="114"/>
      <c r="BG90" s="120"/>
      <c r="BH90" s="114"/>
      <c r="BI90" s="114"/>
      <c r="BJ90" s="114"/>
      <c r="BK90" s="114"/>
      <c r="BL90" s="114"/>
      <c r="BM90" s="114"/>
    </row>
    <row r="91" spans="2:65" hidden="1">
      <c r="B91" s="124" t="s">
        <v>516</v>
      </c>
      <c r="C91" s="123" t="s">
        <v>515</v>
      </c>
      <c r="D91" s="122" t="s">
        <v>720</v>
      </c>
      <c r="E91" s="122" t="s">
        <v>743</v>
      </c>
      <c r="F91" s="122" t="s">
        <v>514</v>
      </c>
      <c r="G91" s="122" t="s">
        <v>391</v>
      </c>
      <c r="H91" s="121" t="s">
        <v>390</v>
      </c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>
        <v>-100.69</v>
      </c>
      <c r="AB91" s="115">
        <v>-120.38</v>
      </c>
      <c r="AC91" s="115">
        <v>-108.23</v>
      </c>
      <c r="AD91" s="115">
        <v>-165.84</v>
      </c>
      <c r="AE91" s="115">
        <v>-213.31</v>
      </c>
      <c r="AF91" s="115">
        <v>-152.88999999999999</v>
      </c>
      <c r="AG91" s="115">
        <v>-216.54</v>
      </c>
      <c r="AH91" s="115">
        <v>-202.08</v>
      </c>
      <c r="AI91" s="115">
        <v>-188.68</v>
      </c>
      <c r="AJ91" s="115">
        <v>-142.08000000000001</v>
      </c>
      <c r="AK91" s="115">
        <v>-148.87</v>
      </c>
      <c r="AL91" s="115">
        <v>-163.16</v>
      </c>
      <c r="AM91" s="115">
        <v>-110.41</v>
      </c>
      <c r="AN91" s="115">
        <v>-103.95</v>
      </c>
      <c r="AO91" s="115">
        <v>-83.38</v>
      </c>
      <c r="AP91" s="115">
        <v>-83.38</v>
      </c>
      <c r="AQ91" s="115">
        <v>-134.96</v>
      </c>
      <c r="AR91" s="115">
        <v>-101.86</v>
      </c>
      <c r="AS91" s="115">
        <v>-100.56</v>
      </c>
      <c r="AT91" s="115">
        <v>-100.56</v>
      </c>
      <c r="AU91" s="115">
        <v>-100.56</v>
      </c>
      <c r="AV91" s="115">
        <v>-100.56</v>
      </c>
      <c r="AW91" s="115">
        <v>-100.56</v>
      </c>
      <c r="AX91" s="115">
        <v>-100.56</v>
      </c>
      <c r="AY91" s="115">
        <v>-100.56</v>
      </c>
      <c r="AZ91" s="116">
        <v>-100.56</v>
      </c>
      <c r="BA91" s="115">
        <v>-100.56</v>
      </c>
      <c r="BB91" s="115">
        <v>-100.56</v>
      </c>
      <c r="BC91" s="115">
        <v>-100.56</v>
      </c>
      <c r="BD91" s="114"/>
      <c r="BE91" s="114"/>
      <c r="BF91" s="114"/>
      <c r="BG91" s="120"/>
      <c r="BH91" s="114"/>
      <c r="BI91" s="114"/>
      <c r="BJ91" s="114"/>
      <c r="BK91" s="114"/>
      <c r="BL91" s="114"/>
      <c r="BM91" s="114"/>
    </row>
    <row r="92" spans="2:65" hidden="1">
      <c r="B92" s="131" t="s">
        <v>742</v>
      </c>
      <c r="C92" s="130" t="s">
        <v>741</v>
      </c>
      <c r="D92" s="122"/>
      <c r="E92" s="122"/>
      <c r="F92" s="122"/>
      <c r="G92" s="122"/>
      <c r="H92" s="121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 t="s">
        <v>502</v>
      </c>
      <c r="AB92" s="115" t="s">
        <v>502</v>
      </c>
      <c r="AC92" s="115" t="s">
        <v>502</v>
      </c>
      <c r="AD92" s="115" t="s">
        <v>502</v>
      </c>
      <c r="AE92" s="115" t="s">
        <v>502</v>
      </c>
      <c r="AF92" s="115" t="s">
        <v>502</v>
      </c>
      <c r="AG92" s="115" t="s">
        <v>502</v>
      </c>
      <c r="AH92" s="115" t="s">
        <v>502</v>
      </c>
      <c r="AI92" s="115" t="s">
        <v>502</v>
      </c>
      <c r="AJ92" s="115" t="s">
        <v>502</v>
      </c>
      <c r="AK92" s="115" t="s">
        <v>502</v>
      </c>
      <c r="AL92" s="115" t="s">
        <v>502</v>
      </c>
      <c r="AM92" s="115" t="s">
        <v>502</v>
      </c>
      <c r="AN92" s="115" t="s">
        <v>502</v>
      </c>
      <c r="AO92" s="115" t="s">
        <v>502</v>
      </c>
      <c r="AP92" s="115" t="s">
        <v>502</v>
      </c>
      <c r="AQ92" s="115" t="s">
        <v>502</v>
      </c>
      <c r="AR92" s="115" t="s">
        <v>502</v>
      </c>
      <c r="AS92" s="115" t="s">
        <v>502</v>
      </c>
      <c r="AT92" s="115" t="s">
        <v>502</v>
      </c>
      <c r="AU92" s="115" t="s">
        <v>502</v>
      </c>
      <c r="AV92" s="115" t="s">
        <v>502</v>
      </c>
      <c r="AW92" s="115" t="s">
        <v>502</v>
      </c>
      <c r="AX92" s="115" t="s">
        <v>502</v>
      </c>
      <c r="AY92" s="115" t="s">
        <v>502</v>
      </c>
      <c r="AZ92" s="116" t="s">
        <v>502</v>
      </c>
      <c r="BA92" s="115" t="s">
        <v>502</v>
      </c>
      <c r="BB92" s="115" t="s">
        <v>502</v>
      </c>
      <c r="BC92" s="115" t="s">
        <v>502</v>
      </c>
      <c r="BD92" s="114"/>
      <c r="BE92" s="145"/>
      <c r="BF92" s="145"/>
      <c r="BG92" s="127"/>
      <c r="BH92" s="145"/>
      <c r="BI92" s="145"/>
      <c r="BJ92" s="145"/>
      <c r="BK92" s="145"/>
      <c r="BL92" s="145"/>
      <c r="BM92" s="145"/>
    </row>
    <row r="93" spans="2:65" hidden="1">
      <c r="B93" s="167" t="s">
        <v>740</v>
      </c>
      <c r="C93" s="123" t="s">
        <v>739</v>
      </c>
      <c r="D93" s="165"/>
      <c r="E93" s="165"/>
      <c r="F93" s="165"/>
      <c r="G93" s="165"/>
      <c r="H93" s="121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>
        <v>-78.8</v>
      </c>
      <c r="AB93" s="115">
        <v>-88.11</v>
      </c>
      <c r="AC93" s="115">
        <v>-50.26</v>
      </c>
      <c r="AD93" s="115">
        <v>-178.46</v>
      </c>
      <c r="AE93" s="115">
        <v>0.01</v>
      </c>
      <c r="AF93" s="115">
        <v>-60.57</v>
      </c>
      <c r="AG93" s="115">
        <v>-115.53</v>
      </c>
      <c r="AH93" s="115">
        <v>-62.09</v>
      </c>
      <c r="AI93" s="115">
        <v>-60.34</v>
      </c>
      <c r="AJ93" s="115">
        <v>50.74</v>
      </c>
      <c r="AK93" s="115">
        <v>-3.15</v>
      </c>
      <c r="AL93" s="115">
        <v>-52.6</v>
      </c>
      <c r="AM93" s="115">
        <v>-11.08</v>
      </c>
      <c r="AN93" s="115">
        <v>-72.64</v>
      </c>
      <c r="AO93" s="115">
        <v>-0.01</v>
      </c>
      <c r="AP93" s="115">
        <v>9146.92</v>
      </c>
      <c r="AQ93" s="115">
        <v>-42.21</v>
      </c>
      <c r="AR93" s="115">
        <v>30.27</v>
      </c>
      <c r="AS93" s="115">
        <v>-921.77</v>
      </c>
      <c r="AT93" s="115">
        <v>-259.89</v>
      </c>
      <c r="AU93" s="115">
        <v>579.96</v>
      </c>
      <c r="AV93" s="115">
        <v>1148.54</v>
      </c>
      <c r="AW93" s="115">
        <v>-532.33000000000004</v>
      </c>
      <c r="AX93" s="115">
        <v>-90.37</v>
      </c>
      <c r="AY93" s="115">
        <v>131.6</v>
      </c>
      <c r="AZ93" s="116">
        <v>143.38</v>
      </c>
      <c r="BA93" s="115">
        <v>-176.68</v>
      </c>
      <c r="BB93" s="115">
        <v>-73.89</v>
      </c>
      <c r="BC93" s="115">
        <v>168.58</v>
      </c>
      <c r="BD93" s="114"/>
      <c r="BE93" s="114"/>
      <c r="BF93" s="114"/>
      <c r="BG93" s="120"/>
      <c r="BH93" s="114"/>
      <c r="BI93" s="114"/>
      <c r="BJ93" s="114"/>
      <c r="BK93" s="114"/>
      <c r="BL93" s="114"/>
      <c r="BM93" s="114"/>
    </row>
    <row r="94" spans="2:65" hidden="1">
      <c r="B94" s="124" t="s">
        <v>697</v>
      </c>
      <c r="C94" s="123" t="s">
        <v>696</v>
      </c>
      <c r="D94" s="122" t="s">
        <v>720</v>
      </c>
      <c r="E94" s="122" t="s">
        <v>738</v>
      </c>
      <c r="F94" s="122" t="s">
        <v>695</v>
      </c>
      <c r="G94" s="122" t="s">
        <v>391</v>
      </c>
      <c r="H94" s="121" t="s">
        <v>390</v>
      </c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>
        <v>0</v>
      </c>
      <c r="AB94" s="115">
        <v>0</v>
      </c>
      <c r="AC94" s="115">
        <v>0</v>
      </c>
      <c r="AD94" s="115">
        <v>0</v>
      </c>
      <c r="AE94" s="115">
        <v>0</v>
      </c>
      <c r="AF94" s="115">
        <v>0</v>
      </c>
      <c r="AG94" s="115">
        <v>0</v>
      </c>
      <c r="AH94" s="115">
        <v>0</v>
      </c>
      <c r="AI94" s="115">
        <v>0</v>
      </c>
      <c r="AJ94" s="115">
        <v>0</v>
      </c>
      <c r="AK94" s="115">
        <v>0</v>
      </c>
      <c r="AL94" s="115">
        <v>0</v>
      </c>
      <c r="AM94" s="115">
        <v>0</v>
      </c>
      <c r="AN94" s="115">
        <v>0</v>
      </c>
      <c r="AO94" s="115">
        <v>0</v>
      </c>
      <c r="AP94" s="115">
        <v>0</v>
      </c>
      <c r="AQ94" s="115">
        <v>-42.1</v>
      </c>
      <c r="AR94" s="115">
        <v>0</v>
      </c>
      <c r="AS94" s="115">
        <v>0</v>
      </c>
      <c r="AT94" s="115">
        <v>0</v>
      </c>
      <c r="AU94" s="115">
        <v>2443.2199999999998</v>
      </c>
      <c r="AV94" s="115">
        <v>844.31</v>
      </c>
      <c r="AW94" s="115">
        <v>869.85</v>
      </c>
      <c r="AX94" s="115">
        <v>619.76</v>
      </c>
      <c r="AY94" s="115">
        <v>-0.09</v>
      </c>
      <c r="AZ94" s="116">
        <v>0</v>
      </c>
      <c r="BA94" s="115">
        <v>-1.51</v>
      </c>
      <c r="BB94" s="115">
        <v>0</v>
      </c>
      <c r="BC94" s="115">
        <v>0</v>
      </c>
      <c r="BD94" s="114"/>
      <c r="BE94" s="114"/>
      <c r="BF94" s="114"/>
      <c r="BG94" s="120"/>
      <c r="BH94" s="114"/>
      <c r="BI94" s="114"/>
      <c r="BJ94" s="114"/>
      <c r="BK94" s="114"/>
      <c r="BL94" s="114"/>
      <c r="BM94" s="114"/>
    </row>
    <row r="95" spans="2:65" hidden="1">
      <c r="B95" s="124" t="s">
        <v>694</v>
      </c>
      <c r="C95" s="123" t="s">
        <v>693</v>
      </c>
      <c r="D95" s="122" t="s">
        <v>720</v>
      </c>
      <c r="E95" s="122" t="s">
        <v>738</v>
      </c>
      <c r="F95" s="122" t="s">
        <v>692</v>
      </c>
      <c r="G95" s="122" t="s">
        <v>391</v>
      </c>
      <c r="H95" s="121" t="s">
        <v>390</v>
      </c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>
        <v>0</v>
      </c>
      <c r="AB95" s="115">
        <v>0</v>
      </c>
      <c r="AC95" s="115">
        <v>0</v>
      </c>
      <c r="AD95" s="115">
        <v>0</v>
      </c>
      <c r="AE95" s="115">
        <v>107.79</v>
      </c>
      <c r="AF95" s="115">
        <v>0</v>
      </c>
      <c r="AG95" s="115">
        <v>0</v>
      </c>
      <c r="AH95" s="115">
        <v>0</v>
      </c>
      <c r="AI95" s="115">
        <v>0</v>
      </c>
      <c r="AJ95" s="115">
        <v>0</v>
      </c>
      <c r="AK95" s="115">
        <v>0</v>
      </c>
      <c r="AL95" s="115">
        <v>0</v>
      </c>
      <c r="AM95" s="115">
        <v>0</v>
      </c>
      <c r="AN95" s="115">
        <v>0</v>
      </c>
      <c r="AO95" s="115">
        <v>0</v>
      </c>
      <c r="AP95" s="115">
        <v>258.42</v>
      </c>
      <c r="AQ95" s="115">
        <v>49.4</v>
      </c>
      <c r="AR95" s="115">
        <v>0</v>
      </c>
      <c r="AS95" s="115">
        <v>3290.63</v>
      </c>
      <c r="AT95" s="115">
        <v>29.51</v>
      </c>
      <c r="AU95" s="115">
        <v>-2129.11</v>
      </c>
      <c r="AV95" s="115">
        <v>-492.59</v>
      </c>
      <c r="AW95" s="115">
        <v>-740.55</v>
      </c>
      <c r="AX95" s="115">
        <v>-684.61</v>
      </c>
      <c r="AY95" s="115">
        <v>2222.88</v>
      </c>
      <c r="AZ95" s="116">
        <v>-1533.36</v>
      </c>
      <c r="BA95" s="115">
        <v>-3441.88</v>
      </c>
      <c r="BB95" s="115">
        <v>-1260.42</v>
      </c>
      <c r="BC95" s="115">
        <v>1285.23</v>
      </c>
      <c r="BD95" s="114"/>
      <c r="BE95" s="114"/>
      <c r="BF95" s="114"/>
      <c r="BG95" s="120"/>
      <c r="BH95" s="114"/>
      <c r="BI95" s="114"/>
      <c r="BJ95" s="114"/>
      <c r="BK95" s="114"/>
      <c r="BL95" s="114"/>
      <c r="BM95" s="114"/>
    </row>
    <row r="96" spans="2:65" hidden="1">
      <c r="B96" s="124" t="s">
        <v>564</v>
      </c>
      <c r="C96" s="123" t="s">
        <v>564</v>
      </c>
      <c r="D96" s="122" t="s">
        <v>720</v>
      </c>
      <c r="E96" s="122" t="s">
        <v>738</v>
      </c>
      <c r="F96" s="122" t="s">
        <v>362</v>
      </c>
      <c r="G96" s="122" t="s">
        <v>391</v>
      </c>
      <c r="H96" s="121" t="s">
        <v>390</v>
      </c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>
        <v>-7.22</v>
      </c>
      <c r="AB96" s="115">
        <v>-22.86</v>
      </c>
      <c r="AC96" s="115">
        <v>5.75</v>
      </c>
      <c r="AD96" s="115">
        <v>-19.09</v>
      </c>
      <c r="AE96" s="115">
        <v>-22.95</v>
      </c>
      <c r="AF96" s="115">
        <v>-8.4600000000000009</v>
      </c>
      <c r="AG96" s="115">
        <v>-22.4</v>
      </c>
      <c r="AH96" s="115">
        <v>10.76</v>
      </c>
      <c r="AI96" s="115">
        <v>5.57</v>
      </c>
      <c r="AJ96" s="115">
        <v>22.13</v>
      </c>
      <c r="AK96" s="115">
        <v>0</v>
      </c>
      <c r="AL96" s="115">
        <v>0.6</v>
      </c>
      <c r="AM96" s="115">
        <v>7.87</v>
      </c>
      <c r="AN96" s="115">
        <v>0</v>
      </c>
      <c r="AO96" s="115">
        <v>-120.34</v>
      </c>
      <c r="AP96" s="115">
        <v>134.72999999999999</v>
      </c>
      <c r="AQ96" s="115">
        <v>-18.54</v>
      </c>
      <c r="AR96" s="115">
        <v>13.34</v>
      </c>
      <c r="AS96" s="115">
        <v>-2.94</v>
      </c>
      <c r="AT96" s="115">
        <v>-1.24</v>
      </c>
      <c r="AU96" s="115">
        <v>39.97</v>
      </c>
      <c r="AV96" s="115">
        <v>-34.590000000000003</v>
      </c>
      <c r="AW96" s="115">
        <v>-34.130000000000003</v>
      </c>
      <c r="AX96" s="115">
        <v>7.18</v>
      </c>
      <c r="AY96" s="115">
        <v>131.28</v>
      </c>
      <c r="AZ96" s="116">
        <v>5.61</v>
      </c>
      <c r="BA96" s="115">
        <v>0</v>
      </c>
      <c r="BB96" s="115">
        <v>-0.14000000000000001</v>
      </c>
      <c r="BC96" s="115">
        <v>0</v>
      </c>
      <c r="BD96" s="114"/>
      <c r="BE96" s="114"/>
      <c r="BF96" s="114"/>
      <c r="BG96" s="120"/>
      <c r="BH96" s="114"/>
      <c r="BI96" s="114"/>
      <c r="BJ96" s="114"/>
      <c r="BK96" s="114"/>
      <c r="BL96" s="114"/>
      <c r="BM96" s="114"/>
    </row>
    <row r="97" spans="2:65" hidden="1">
      <c r="B97" s="124" t="s">
        <v>563</v>
      </c>
      <c r="C97" s="123" t="s">
        <v>562</v>
      </c>
      <c r="D97" s="122" t="s">
        <v>720</v>
      </c>
      <c r="E97" s="122" t="s">
        <v>738</v>
      </c>
      <c r="F97" s="122" t="s">
        <v>463</v>
      </c>
      <c r="G97" s="122" t="s">
        <v>391</v>
      </c>
      <c r="H97" s="121" t="s">
        <v>390</v>
      </c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>
        <v>-33.06</v>
      </c>
      <c r="AB97" s="115">
        <v>66.349999999999994</v>
      </c>
      <c r="AC97" s="115">
        <v>0</v>
      </c>
      <c r="AD97" s="115">
        <v>0</v>
      </c>
      <c r="AE97" s="115">
        <v>0</v>
      </c>
      <c r="AF97" s="115">
        <v>0</v>
      </c>
      <c r="AG97" s="115">
        <v>0</v>
      </c>
      <c r="AH97" s="115">
        <v>-16.55</v>
      </c>
      <c r="AI97" s="115">
        <v>0</v>
      </c>
      <c r="AJ97" s="115">
        <v>0</v>
      </c>
      <c r="AK97" s="115">
        <v>0</v>
      </c>
      <c r="AL97" s="115">
        <v>-21.85</v>
      </c>
      <c r="AM97" s="115">
        <v>0</v>
      </c>
      <c r="AN97" s="115">
        <v>0</v>
      </c>
      <c r="AO97" s="115">
        <v>0</v>
      </c>
      <c r="AP97" s="115">
        <v>-39.92</v>
      </c>
      <c r="AQ97" s="115">
        <v>-7.25</v>
      </c>
      <c r="AR97" s="115">
        <v>0</v>
      </c>
      <c r="AS97" s="115">
        <v>-928.89</v>
      </c>
      <c r="AT97" s="115">
        <v>-926.18</v>
      </c>
      <c r="AU97" s="115">
        <v>0</v>
      </c>
      <c r="AV97" s="115">
        <v>-289.74</v>
      </c>
      <c r="AW97" s="115">
        <v>0</v>
      </c>
      <c r="AX97" s="115">
        <v>0</v>
      </c>
      <c r="AY97" s="115">
        <v>0</v>
      </c>
      <c r="AZ97" s="116">
        <v>0</v>
      </c>
      <c r="BA97" s="115">
        <v>0</v>
      </c>
      <c r="BB97" s="115">
        <v>0</v>
      </c>
      <c r="BC97" s="115">
        <v>0</v>
      </c>
      <c r="BD97" s="114"/>
      <c r="BE97" s="114"/>
      <c r="BF97" s="114"/>
      <c r="BG97" s="120"/>
      <c r="BH97" s="114"/>
      <c r="BI97" s="114"/>
      <c r="BJ97" s="114"/>
      <c r="BK97" s="114"/>
      <c r="BL97" s="114"/>
      <c r="BM97" s="114"/>
    </row>
    <row r="98" spans="2:65" hidden="1">
      <c r="B98" s="124" t="s">
        <v>689</v>
      </c>
      <c r="C98" s="123" t="s">
        <v>688</v>
      </c>
      <c r="D98" s="122" t="s">
        <v>720</v>
      </c>
      <c r="E98" s="122" t="s">
        <v>738</v>
      </c>
      <c r="F98" s="122" t="s">
        <v>482</v>
      </c>
      <c r="G98" s="122" t="s">
        <v>391</v>
      </c>
      <c r="H98" s="121" t="s">
        <v>390</v>
      </c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>
        <v>-10.57</v>
      </c>
      <c r="AB98" s="115">
        <v>-2.15</v>
      </c>
      <c r="AC98" s="115">
        <v>-2.0499999999999998</v>
      </c>
      <c r="AD98" s="115">
        <v>1.93</v>
      </c>
      <c r="AE98" s="115">
        <v>-0.9</v>
      </c>
      <c r="AF98" s="115">
        <v>0</v>
      </c>
      <c r="AG98" s="115">
        <v>-1.93</v>
      </c>
      <c r="AH98" s="115">
        <v>2.21</v>
      </c>
      <c r="AI98" s="115">
        <v>-18.22</v>
      </c>
      <c r="AJ98" s="115">
        <v>0.56000000000000005</v>
      </c>
      <c r="AK98" s="115">
        <v>0</v>
      </c>
      <c r="AL98" s="115">
        <v>-3.33</v>
      </c>
      <c r="AM98" s="115">
        <v>2.89</v>
      </c>
      <c r="AN98" s="115">
        <v>1.1499999999999999</v>
      </c>
      <c r="AO98" s="115">
        <v>31.04</v>
      </c>
      <c r="AP98" s="115">
        <v>2.83</v>
      </c>
      <c r="AQ98" s="115">
        <v>-21.02</v>
      </c>
      <c r="AR98" s="115">
        <v>-0.84</v>
      </c>
      <c r="AS98" s="115">
        <v>0.44</v>
      </c>
      <c r="AT98" s="115">
        <v>2.77</v>
      </c>
      <c r="AU98" s="115">
        <v>-29.67</v>
      </c>
      <c r="AV98" s="115">
        <v>-1.59</v>
      </c>
      <c r="AW98" s="115">
        <v>-0.4</v>
      </c>
      <c r="AX98" s="115">
        <v>-0.12</v>
      </c>
      <c r="AY98" s="115">
        <v>-0.56000000000000005</v>
      </c>
      <c r="AZ98" s="116">
        <v>0</v>
      </c>
      <c r="BA98" s="115">
        <v>0</v>
      </c>
      <c r="BB98" s="115">
        <v>0</v>
      </c>
      <c r="BC98" s="115">
        <v>0</v>
      </c>
      <c r="BD98" s="114"/>
      <c r="BE98" s="114"/>
      <c r="BF98" s="114"/>
      <c r="BG98" s="120"/>
      <c r="BH98" s="114"/>
      <c r="BI98" s="114"/>
      <c r="BJ98" s="114"/>
      <c r="BK98" s="114"/>
      <c r="BL98" s="114"/>
      <c r="BM98" s="114"/>
    </row>
    <row r="99" spans="2:65" hidden="1">
      <c r="B99" s="124" t="s">
        <v>687</v>
      </c>
      <c r="C99" s="123" t="s">
        <v>686</v>
      </c>
      <c r="D99" s="122" t="s">
        <v>720</v>
      </c>
      <c r="E99" s="122" t="s">
        <v>738</v>
      </c>
      <c r="F99" s="122" t="s">
        <v>392</v>
      </c>
      <c r="G99" s="122" t="s">
        <v>391</v>
      </c>
      <c r="H99" s="121" t="s">
        <v>390</v>
      </c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>
        <v>-374.75</v>
      </c>
      <c r="AB99" s="115">
        <v>-623.49</v>
      </c>
      <c r="AC99" s="115">
        <v>162.44</v>
      </c>
      <c r="AD99" s="115">
        <v>-190.04</v>
      </c>
      <c r="AE99" s="115">
        <v>-24.31</v>
      </c>
      <c r="AF99" s="115">
        <v>-9.7899999999999991</v>
      </c>
      <c r="AG99" s="115">
        <v>-647.34</v>
      </c>
      <c r="AH99" s="115">
        <v>34.1</v>
      </c>
      <c r="AI99" s="115">
        <v>-197.94</v>
      </c>
      <c r="AJ99" s="115">
        <v>-568.95000000000005</v>
      </c>
      <c r="AK99" s="115">
        <v>-16.75</v>
      </c>
      <c r="AL99" s="115">
        <v>-200.81</v>
      </c>
      <c r="AM99" s="115">
        <v>-17.84</v>
      </c>
      <c r="AN99" s="115">
        <v>-20.56</v>
      </c>
      <c r="AO99" s="115">
        <v>170.79</v>
      </c>
      <c r="AP99" s="115">
        <v>23.03</v>
      </c>
      <c r="AQ99" s="115">
        <v>285.43</v>
      </c>
      <c r="AR99" s="115">
        <v>-4.04</v>
      </c>
      <c r="AS99" s="115">
        <v>-192.01</v>
      </c>
      <c r="AT99" s="115">
        <v>29.99</v>
      </c>
      <c r="AU99" s="115">
        <v>692.08</v>
      </c>
      <c r="AV99" s="115">
        <v>1984.3</v>
      </c>
      <c r="AW99" s="115">
        <v>-176.95</v>
      </c>
      <c r="AX99" s="115">
        <v>-50.49</v>
      </c>
      <c r="AY99" s="115">
        <v>-71.62</v>
      </c>
      <c r="AZ99" s="116">
        <v>-77.650000000000006</v>
      </c>
      <c r="BA99" s="115">
        <v>-19.14</v>
      </c>
      <c r="BB99" s="115">
        <v>-50.25</v>
      </c>
      <c r="BC99" s="115">
        <v>-103.17</v>
      </c>
      <c r="BD99" s="114"/>
      <c r="BE99" s="114"/>
      <c r="BF99" s="114"/>
      <c r="BG99" s="120"/>
      <c r="BH99" s="114"/>
      <c r="BI99" s="114"/>
      <c r="BJ99" s="114"/>
      <c r="BK99" s="114"/>
      <c r="BL99" s="114"/>
      <c r="BM99" s="114"/>
    </row>
    <row r="100" spans="2:65" hidden="1">
      <c r="B100" s="124" t="s">
        <v>684</v>
      </c>
      <c r="C100" s="123" t="s">
        <v>684</v>
      </c>
      <c r="D100" s="122" t="s">
        <v>720</v>
      </c>
      <c r="E100" s="122" t="s">
        <v>738</v>
      </c>
      <c r="F100" s="122" t="s">
        <v>506</v>
      </c>
      <c r="G100" s="122" t="s">
        <v>391</v>
      </c>
      <c r="H100" s="121" t="s">
        <v>390</v>
      </c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>
        <v>0</v>
      </c>
      <c r="AB100" s="115">
        <v>0</v>
      </c>
      <c r="AC100" s="115">
        <v>0</v>
      </c>
      <c r="AD100" s="115">
        <v>0</v>
      </c>
      <c r="AE100" s="115">
        <v>0</v>
      </c>
      <c r="AF100" s="115">
        <v>0</v>
      </c>
      <c r="AG100" s="115">
        <v>0</v>
      </c>
      <c r="AH100" s="115">
        <v>0</v>
      </c>
      <c r="AI100" s="115">
        <v>0</v>
      </c>
      <c r="AJ100" s="115">
        <v>0</v>
      </c>
      <c r="AK100" s="115">
        <v>0</v>
      </c>
      <c r="AL100" s="115">
        <v>0</v>
      </c>
      <c r="AM100" s="115">
        <v>0</v>
      </c>
      <c r="AN100" s="115">
        <v>0</v>
      </c>
      <c r="AO100" s="115">
        <v>0</v>
      </c>
      <c r="AP100" s="115">
        <v>0</v>
      </c>
      <c r="AQ100" s="115">
        <v>0</v>
      </c>
      <c r="AR100" s="115">
        <v>0</v>
      </c>
      <c r="AS100" s="115">
        <v>0</v>
      </c>
      <c r="AT100" s="115">
        <v>0</v>
      </c>
      <c r="AU100" s="115">
        <v>0</v>
      </c>
      <c r="AV100" s="115">
        <v>0</v>
      </c>
      <c r="AW100" s="115">
        <v>0</v>
      </c>
      <c r="AX100" s="115">
        <v>0</v>
      </c>
      <c r="AY100" s="115">
        <v>0</v>
      </c>
      <c r="AZ100" s="116">
        <v>0</v>
      </c>
      <c r="BA100" s="115">
        <v>0</v>
      </c>
      <c r="BB100" s="115">
        <v>0</v>
      </c>
      <c r="BC100" s="115">
        <v>0</v>
      </c>
      <c r="BD100" s="114"/>
      <c r="BE100" s="114"/>
      <c r="BF100" s="114"/>
      <c r="BG100" s="120"/>
      <c r="BH100" s="114"/>
      <c r="BI100" s="114"/>
      <c r="BJ100" s="114"/>
      <c r="BK100" s="114"/>
      <c r="BL100" s="114"/>
      <c r="BM100" s="114"/>
    </row>
    <row r="101" spans="2:65" hidden="1">
      <c r="B101" s="124" t="s">
        <v>683</v>
      </c>
      <c r="C101" s="123" t="s">
        <v>682</v>
      </c>
      <c r="D101" s="122" t="s">
        <v>720</v>
      </c>
      <c r="E101" s="122" t="s">
        <v>738</v>
      </c>
      <c r="F101" s="122" t="s">
        <v>358</v>
      </c>
      <c r="G101" s="122" t="s">
        <v>391</v>
      </c>
      <c r="H101" s="121" t="s">
        <v>390</v>
      </c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>
        <v>1044.73</v>
      </c>
      <c r="AB101" s="115">
        <v>-570.51</v>
      </c>
      <c r="AC101" s="115">
        <v>-115.4</v>
      </c>
      <c r="AD101" s="115">
        <v>32.96</v>
      </c>
      <c r="AE101" s="115">
        <v>-2876.25</v>
      </c>
      <c r="AF101" s="115">
        <v>214.54</v>
      </c>
      <c r="AG101" s="115">
        <v>544.13</v>
      </c>
      <c r="AH101" s="115">
        <v>440.05</v>
      </c>
      <c r="AI101" s="115">
        <v>420.21</v>
      </c>
      <c r="AJ101" s="115">
        <v>256.48</v>
      </c>
      <c r="AK101" s="115">
        <v>195.37</v>
      </c>
      <c r="AL101" s="115">
        <v>288.81</v>
      </c>
      <c r="AM101" s="115">
        <v>257.42</v>
      </c>
      <c r="AN101" s="115">
        <v>340.31</v>
      </c>
      <c r="AO101" s="115">
        <v>217.19</v>
      </c>
      <c r="AP101" s="115">
        <v>281.57</v>
      </c>
      <c r="AQ101" s="115">
        <v>221.68</v>
      </c>
      <c r="AR101" s="115">
        <v>119.19</v>
      </c>
      <c r="AS101" s="115">
        <v>119.26</v>
      </c>
      <c r="AT101" s="115">
        <v>109.27</v>
      </c>
      <c r="AU101" s="115">
        <v>54.08</v>
      </c>
      <c r="AV101" s="115">
        <v>49.62</v>
      </c>
      <c r="AW101" s="115">
        <v>23.56</v>
      </c>
      <c r="AX101" s="115">
        <v>29.34</v>
      </c>
      <c r="AY101" s="115">
        <v>10.72</v>
      </c>
      <c r="AZ101" s="116">
        <v>31.67</v>
      </c>
      <c r="BA101" s="115">
        <v>20.5</v>
      </c>
      <c r="BB101" s="115">
        <v>20.78</v>
      </c>
      <c r="BC101" s="115">
        <v>184.16</v>
      </c>
      <c r="BD101" s="114"/>
      <c r="BE101" s="114"/>
      <c r="BF101" s="114"/>
      <c r="BG101" s="120"/>
      <c r="BH101" s="114"/>
      <c r="BI101" s="114"/>
      <c r="BJ101" s="114"/>
      <c r="BK101" s="114"/>
      <c r="BL101" s="114"/>
      <c r="BM101" s="114"/>
    </row>
    <row r="102" spans="2:65" hidden="1">
      <c r="B102" s="124" t="s">
        <v>730</v>
      </c>
      <c r="C102" s="123" t="s">
        <v>730</v>
      </c>
      <c r="D102" s="122" t="s">
        <v>720</v>
      </c>
      <c r="E102" s="122" t="s">
        <v>738</v>
      </c>
      <c r="F102" s="122" t="s">
        <v>478</v>
      </c>
      <c r="G102" s="122" t="s">
        <v>391</v>
      </c>
      <c r="H102" s="121" t="s">
        <v>390</v>
      </c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>
        <v>-2109.7199999999998</v>
      </c>
      <c r="AB102" s="115">
        <v>-2088.31</v>
      </c>
      <c r="AC102" s="115">
        <v>-2345.17</v>
      </c>
      <c r="AD102" s="115">
        <v>-542.25</v>
      </c>
      <c r="AE102" s="115">
        <v>1986.18</v>
      </c>
      <c r="AF102" s="115">
        <v>-16.600000000000001</v>
      </c>
      <c r="AG102" s="115">
        <v>-529.16999999999996</v>
      </c>
      <c r="AH102" s="115">
        <v>-469.7</v>
      </c>
      <c r="AI102" s="115">
        <v>-674.28</v>
      </c>
      <c r="AJ102" s="115">
        <v>-201.49</v>
      </c>
      <c r="AK102" s="115">
        <v>-252.23</v>
      </c>
      <c r="AL102" s="115">
        <v>-208.59</v>
      </c>
      <c r="AM102" s="115">
        <v>379.18</v>
      </c>
      <c r="AN102" s="115">
        <v>-213.22</v>
      </c>
      <c r="AO102" s="115">
        <v>37.479999999999997</v>
      </c>
      <c r="AP102" s="115">
        <v>1414.86</v>
      </c>
      <c r="AQ102" s="115">
        <v>-76.25</v>
      </c>
      <c r="AR102" s="115">
        <v>-27.77</v>
      </c>
      <c r="AS102" s="115">
        <v>-141.22</v>
      </c>
      <c r="AT102" s="115">
        <v>-251.81</v>
      </c>
      <c r="AU102" s="115">
        <v>-1275.49</v>
      </c>
      <c r="AV102" s="115">
        <v>603.85</v>
      </c>
      <c r="AW102" s="115">
        <v>-109.52</v>
      </c>
      <c r="AX102" s="115">
        <v>-212.49</v>
      </c>
      <c r="AY102" s="115">
        <v>-0.59</v>
      </c>
      <c r="AZ102" s="116">
        <v>-0.97</v>
      </c>
      <c r="BA102" s="115">
        <v>-1463.51</v>
      </c>
      <c r="BB102" s="115">
        <v>0.28000000000000003</v>
      </c>
      <c r="BC102" s="115">
        <v>0</v>
      </c>
      <c r="BD102" s="114"/>
      <c r="BE102" s="114"/>
      <c r="BF102" s="114"/>
      <c r="BG102" s="120"/>
      <c r="BH102" s="114"/>
      <c r="BI102" s="114"/>
      <c r="BJ102" s="114"/>
      <c r="BK102" s="114"/>
      <c r="BL102" s="114"/>
      <c r="BM102" s="114"/>
    </row>
    <row r="103" spans="2:65" hidden="1">
      <c r="B103" s="124" t="s">
        <v>561</v>
      </c>
      <c r="C103" s="123" t="s">
        <v>560</v>
      </c>
      <c r="D103" s="122" t="s">
        <v>720</v>
      </c>
      <c r="E103" s="122" t="s">
        <v>738</v>
      </c>
      <c r="F103" s="122" t="s">
        <v>354</v>
      </c>
      <c r="G103" s="122" t="s">
        <v>391</v>
      </c>
      <c r="H103" s="121" t="s">
        <v>390</v>
      </c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>
        <v>74.53</v>
      </c>
      <c r="AB103" s="115">
        <v>2062.3000000000002</v>
      </c>
      <c r="AC103" s="115">
        <v>1582.42</v>
      </c>
      <c r="AD103" s="115">
        <v>-1022.02</v>
      </c>
      <c r="AE103" s="115">
        <v>-521.95000000000005</v>
      </c>
      <c r="AF103" s="115">
        <v>-343.01</v>
      </c>
      <c r="AG103" s="115">
        <v>-1444.91</v>
      </c>
      <c r="AH103" s="115">
        <v>-2021.77</v>
      </c>
      <c r="AI103" s="115">
        <v>-1229.27</v>
      </c>
      <c r="AJ103" s="115">
        <v>1146.4100000000001</v>
      </c>
      <c r="AK103" s="115">
        <v>0</v>
      </c>
      <c r="AL103" s="115">
        <v>-886.87</v>
      </c>
      <c r="AM103" s="115">
        <v>-327.58</v>
      </c>
      <c r="AN103" s="115">
        <v>-679.05</v>
      </c>
      <c r="AO103" s="115">
        <v>-523.24</v>
      </c>
      <c r="AP103" s="115">
        <v>2838.06</v>
      </c>
      <c r="AQ103" s="115">
        <v>-1255.1600000000001</v>
      </c>
      <c r="AR103" s="115">
        <v>-261.91000000000003</v>
      </c>
      <c r="AS103" s="115">
        <v>-182.64</v>
      </c>
      <c r="AT103" s="115">
        <v>-1072.56</v>
      </c>
      <c r="AU103" s="115">
        <v>686.55</v>
      </c>
      <c r="AV103" s="115">
        <v>-2411.58</v>
      </c>
      <c r="AW103" s="115">
        <v>-897.85</v>
      </c>
      <c r="AX103" s="115">
        <v>-734.86</v>
      </c>
      <c r="AY103" s="115">
        <v>-736.27</v>
      </c>
      <c r="AZ103" s="116">
        <v>-698.66</v>
      </c>
      <c r="BA103" s="115">
        <v>1547.64</v>
      </c>
      <c r="BB103" s="115">
        <v>306.67</v>
      </c>
      <c r="BC103" s="115">
        <v>-47.56</v>
      </c>
      <c r="BD103" s="114"/>
      <c r="BE103" s="114"/>
      <c r="BF103" s="114"/>
      <c r="BG103" s="120"/>
      <c r="BH103" s="114"/>
      <c r="BI103" s="114"/>
      <c r="BJ103" s="114"/>
      <c r="BK103" s="114"/>
      <c r="BL103" s="114"/>
      <c r="BM103" s="114"/>
    </row>
    <row r="104" spans="2:65" hidden="1">
      <c r="B104" s="124" t="s">
        <v>597</v>
      </c>
      <c r="C104" s="123" t="s">
        <v>596</v>
      </c>
      <c r="D104" s="122" t="s">
        <v>720</v>
      </c>
      <c r="E104" s="122" t="s">
        <v>738</v>
      </c>
      <c r="F104" s="122" t="s">
        <v>351</v>
      </c>
      <c r="G104" s="122" t="s">
        <v>391</v>
      </c>
      <c r="H104" s="121" t="s">
        <v>390</v>
      </c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>
        <v>1406.85</v>
      </c>
      <c r="AB104" s="115">
        <v>1131.56</v>
      </c>
      <c r="AC104" s="115">
        <v>644.70000000000005</v>
      </c>
      <c r="AD104" s="115">
        <v>1537.02</v>
      </c>
      <c r="AE104" s="115">
        <v>1191.52</v>
      </c>
      <c r="AF104" s="115">
        <v>84.76</v>
      </c>
      <c r="AG104" s="115">
        <v>1848.63</v>
      </c>
      <c r="AH104" s="115">
        <v>1843.56</v>
      </c>
      <c r="AI104" s="115">
        <v>1510.07</v>
      </c>
      <c r="AJ104" s="115">
        <v>-708.12</v>
      </c>
      <c r="AK104" s="115">
        <v>0</v>
      </c>
      <c r="AL104" s="115">
        <v>921.05</v>
      </c>
      <c r="AM104" s="115">
        <v>-358.05</v>
      </c>
      <c r="AN104" s="115">
        <v>348.25</v>
      </c>
      <c r="AO104" s="115">
        <v>148.13</v>
      </c>
      <c r="AP104" s="115">
        <v>4204.43</v>
      </c>
      <c r="AQ104" s="115">
        <v>945.72</v>
      </c>
      <c r="AR104" s="115">
        <v>180.85</v>
      </c>
      <c r="AS104" s="115">
        <v>-2889.69</v>
      </c>
      <c r="AT104" s="115">
        <v>1819.58</v>
      </c>
      <c r="AU104" s="115">
        <v>95.81</v>
      </c>
      <c r="AV104" s="115">
        <v>887.55</v>
      </c>
      <c r="AW104" s="115">
        <v>528.41</v>
      </c>
      <c r="AX104" s="115">
        <v>930.28</v>
      </c>
      <c r="AY104" s="115">
        <v>-1432.14</v>
      </c>
      <c r="AZ104" s="116">
        <v>2414.04</v>
      </c>
      <c r="BA104" s="115">
        <v>3178.87</v>
      </c>
      <c r="BB104" s="115">
        <v>906.29</v>
      </c>
      <c r="BC104" s="115">
        <v>-1152.31</v>
      </c>
      <c r="BD104" s="114"/>
      <c r="BE104" s="114"/>
      <c r="BF104" s="114"/>
      <c r="BG104" s="120"/>
      <c r="BH104" s="114"/>
      <c r="BI104" s="114"/>
      <c r="BJ104" s="114"/>
      <c r="BK104" s="114"/>
      <c r="BL104" s="114"/>
      <c r="BM104" s="114"/>
    </row>
    <row r="105" spans="2:65" hidden="1">
      <c r="B105" s="124" t="s">
        <v>656</v>
      </c>
      <c r="C105" s="123" t="s">
        <v>656</v>
      </c>
      <c r="D105" s="122" t="s">
        <v>720</v>
      </c>
      <c r="E105" s="122" t="s">
        <v>738</v>
      </c>
      <c r="F105" s="122" t="s">
        <v>654</v>
      </c>
      <c r="G105" s="122" t="s">
        <v>391</v>
      </c>
      <c r="H105" s="121" t="s">
        <v>390</v>
      </c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>
        <v>0</v>
      </c>
      <c r="AB105" s="115">
        <v>0</v>
      </c>
      <c r="AC105" s="115">
        <v>0</v>
      </c>
      <c r="AD105" s="115">
        <v>0</v>
      </c>
      <c r="AE105" s="115">
        <v>0</v>
      </c>
      <c r="AF105" s="115">
        <v>0</v>
      </c>
      <c r="AG105" s="115">
        <v>0</v>
      </c>
      <c r="AH105" s="115">
        <v>0</v>
      </c>
      <c r="AI105" s="115">
        <v>0</v>
      </c>
      <c r="AJ105" s="115">
        <v>0</v>
      </c>
      <c r="AK105" s="115">
        <v>0</v>
      </c>
      <c r="AL105" s="115">
        <v>0</v>
      </c>
      <c r="AM105" s="115">
        <v>0</v>
      </c>
      <c r="AN105" s="115">
        <v>0</v>
      </c>
      <c r="AO105" s="115">
        <v>-37.22</v>
      </c>
      <c r="AP105" s="115">
        <v>0</v>
      </c>
      <c r="AQ105" s="115">
        <v>0</v>
      </c>
      <c r="AR105" s="115">
        <v>0</v>
      </c>
      <c r="AS105" s="115">
        <v>0</v>
      </c>
      <c r="AT105" s="115">
        <v>0</v>
      </c>
      <c r="AU105" s="115">
        <v>0</v>
      </c>
      <c r="AV105" s="115">
        <v>0</v>
      </c>
      <c r="AW105" s="115">
        <v>0</v>
      </c>
      <c r="AX105" s="115">
        <v>0</v>
      </c>
      <c r="AY105" s="115">
        <v>0</v>
      </c>
      <c r="AZ105" s="116">
        <v>0</v>
      </c>
      <c r="BA105" s="115">
        <v>0</v>
      </c>
      <c r="BB105" s="115">
        <v>0</v>
      </c>
      <c r="BC105" s="115">
        <v>0</v>
      </c>
      <c r="BD105" s="114"/>
      <c r="BE105" s="145"/>
      <c r="BF105" s="145"/>
      <c r="BG105" s="120"/>
      <c r="BH105" s="145"/>
      <c r="BI105" s="145"/>
      <c r="BJ105" s="145"/>
      <c r="BK105" s="145"/>
      <c r="BL105" s="145"/>
      <c r="BM105" s="145"/>
    </row>
    <row r="106" spans="2:65" hidden="1">
      <c r="B106" s="124" t="s">
        <v>631</v>
      </c>
      <c r="C106" s="123" t="s">
        <v>630</v>
      </c>
      <c r="D106" s="122" t="s">
        <v>720</v>
      </c>
      <c r="E106" s="122" t="s">
        <v>738</v>
      </c>
      <c r="F106" s="122" t="s">
        <v>348</v>
      </c>
      <c r="G106" s="122" t="s">
        <v>391</v>
      </c>
      <c r="H106" s="121" t="s">
        <v>390</v>
      </c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>
        <v>-65.34</v>
      </c>
      <c r="AB106" s="115">
        <v>-66.38</v>
      </c>
      <c r="AC106" s="115">
        <v>-3.52</v>
      </c>
      <c r="AD106" s="115">
        <v>5.59</v>
      </c>
      <c r="AE106" s="115">
        <v>0</v>
      </c>
      <c r="AF106" s="115">
        <v>-0.82</v>
      </c>
      <c r="AG106" s="115">
        <v>41.32</v>
      </c>
      <c r="AH106" s="115">
        <v>7.54</v>
      </c>
      <c r="AI106" s="115">
        <v>0</v>
      </c>
      <c r="AJ106" s="115">
        <v>0</v>
      </c>
      <c r="AK106" s="115">
        <v>0</v>
      </c>
      <c r="AL106" s="115">
        <v>0</v>
      </c>
      <c r="AM106" s="115">
        <v>0</v>
      </c>
      <c r="AN106" s="115">
        <v>0</v>
      </c>
      <c r="AO106" s="115">
        <v>0</v>
      </c>
      <c r="AP106" s="115">
        <v>0</v>
      </c>
      <c r="AQ106" s="115">
        <v>0</v>
      </c>
      <c r="AR106" s="115">
        <v>0</v>
      </c>
      <c r="AS106" s="115">
        <v>0</v>
      </c>
      <c r="AT106" s="115">
        <v>0</v>
      </c>
      <c r="AU106" s="115">
        <v>0</v>
      </c>
      <c r="AV106" s="115">
        <v>0</v>
      </c>
      <c r="AW106" s="115">
        <v>0</v>
      </c>
      <c r="AX106" s="115">
        <v>0</v>
      </c>
      <c r="AY106" s="115">
        <v>-1.41</v>
      </c>
      <c r="AZ106" s="116">
        <v>0</v>
      </c>
      <c r="BA106" s="115">
        <v>0</v>
      </c>
      <c r="BB106" s="115">
        <v>0</v>
      </c>
      <c r="BC106" s="115">
        <v>0</v>
      </c>
      <c r="BD106" s="114"/>
      <c r="BE106" s="114"/>
      <c r="BF106" s="114"/>
      <c r="BG106" s="120"/>
      <c r="BH106" s="114"/>
      <c r="BI106" s="114"/>
      <c r="BJ106" s="114"/>
      <c r="BK106" s="114"/>
      <c r="BL106" s="114"/>
      <c r="BM106" s="114"/>
    </row>
    <row r="107" spans="2:65" hidden="1">
      <c r="B107" s="124" t="s">
        <v>519</v>
      </c>
      <c r="C107" s="123" t="s">
        <v>518</v>
      </c>
      <c r="D107" s="122" t="s">
        <v>720</v>
      </c>
      <c r="E107" s="122" t="s">
        <v>738</v>
      </c>
      <c r="F107" s="122" t="s">
        <v>517</v>
      </c>
      <c r="G107" s="122" t="s">
        <v>391</v>
      </c>
      <c r="H107" s="121" t="s">
        <v>390</v>
      </c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>
        <v>-22.79</v>
      </c>
      <c r="AB107" s="115">
        <v>-7.66</v>
      </c>
      <c r="AC107" s="115">
        <v>-5.83</v>
      </c>
      <c r="AD107" s="115">
        <v>-5.39</v>
      </c>
      <c r="AE107" s="115">
        <v>-14.62</v>
      </c>
      <c r="AF107" s="115">
        <v>-13.79</v>
      </c>
      <c r="AG107" s="115">
        <v>0</v>
      </c>
      <c r="AH107" s="115">
        <v>0</v>
      </c>
      <c r="AI107" s="115">
        <v>0</v>
      </c>
      <c r="AJ107" s="115">
        <v>0</v>
      </c>
      <c r="AK107" s="115">
        <v>0</v>
      </c>
      <c r="AL107" s="115">
        <v>0</v>
      </c>
      <c r="AM107" s="115">
        <v>0</v>
      </c>
      <c r="AN107" s="115">
        <v>0</v>
      </c>
      <c r="AO107" s="115">
        <v>0</v>
      </c>
      <c r="AP107" s="115">
        <v>0</v>
      </c>
      <c r="AQ107" s="115">
        <v>0</v>
      </c>
      <c r="AR107" s="115">
        <v>0</v>
      </c>
      <c r="AS107" s="115">
        <v>0</v>
      </c>
      <c r="AT107" s="115">
        <v>0</v>
      </c>
      <c r="AU107" s="115">
        <v>0</v>
      </c>
      <c r="AV107" s="115">
        <v>0</v>
      </c>
      <c r="AW107" s="115">
        <v>0</v>
      </c>
      <c r="AX107" s="115">
        <v>0</v>
      </c>
      <c r="AY107" s="115">
        <v>0</v>
      </c>
      <c r="AZ107" s="116">
        <v>0</v>
      </c>
      <c r="BA107" s="115">
        <v>0</v>
      </c>
      <c r="BB107" s="115">
        <v>0</v>
      </c>
      <c r="BC107" s="115">
        <v>0</v>
      </c>
      <c r="BD107" s="114"/>
      <c r="BE107" s="114"/>
      <c r="BF107" s="114"/>
      <c r="BG107" s="120"/>
      <c r="BH107" s="114"/>
      <c r="BI107" s="114"/>
      <c r="BJ107" s="114"/>
      <c r="BK107" s="114"/>
      <c r="BL107" s="114"/>
      <c r="BM107" s="114"/>
    </row>
    <row r="108" spans="2:65" hidden="1">
      <c r="B108" s="124" t="s">
        <v>516</v>
      </c>
      <c r="C108" s="123" t="s">
        <v>515</v>
      </c>
      <c r="D108" s="122" t="s">
        <v>720</v>
      </c>
      <c r="E108" s="122" t="s">
        <v>738</v>
      </c>
      <c r="F108" s="122" t="s">
        <v>514</v>
      </c>
      <c r="G108" s="122" t="s">
        <v>391</v>
      </c>
      <c r="H108" s="121" t="s">
        <v>390</v>
      </c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>
        <v>0</v>
      </c>
      <c r="AB108" s="115">
        <v>0</v>
      </c>
      <c r="AC108" s="115">
        <v>0</v>
      </c>
      <c r="AD108" s="115">
        <v>0</v>
      </c>
      <c r="AE108" s="115">
        <v>135.80000000000001</v>
      </c>
      <c r="AF108" s="115">
        <v>0</v>
      </c>
      <c r="AG108" s="115">
        <v>87.53</v>
      </c>
      <c r="AH108" s="115">
        <v>94.86</v>
      </c>
      <c r="AI108" s="115">
        <v>101.52</v>
      </c>
      <c r="AJ108" s="115">
        <v>97.25</v>
      </c>
      <c r="AK108" s="115">
        <v>63.98</v>
      </c>
      <c r="AL108" s="115">
        <v>58.24</v>
      </c>
      <c r="AM108" s="115">
        <v>63.86</v>
      </c>
      <c r="AN108" s="115">
        <v>64.319999999999993</v>
      </c>
      <c r="AO108" s="115">
        <v>58.66</v>
      </c>
      <c r="AP108" s="115">
        <v>14.58</v>
      </c>
      <c r="AQ108" s="115">
        <v>-129.97</v>
      </c>
      <c r="AR108" s="115">
        <v>8.3800000000000008</v>
      </c>
      <c r="AS108" s="115">
        <v>0</v>
      </c>
      <c r="AT108" s="115">
        <v>0</v>
      </c>
      <c r="AU108" s="115">
        <v>0</v>
      </c>
      <c r="AV108" s="115">
        <v>0</v>
      </c>
      <c r="AW108" s="115">
        <v>0</v>
      </c>
      <c r="AX108" s="115">
        <v>0</v>
      </c>
      <c r="AY108" s="115">
        <v>0</v>
      </c>
      <c r="AZ108" s="116">
        <v>0</v>
      </c>
      <c r="BA108" s="115">
        <v>0</v>
      </c>
      <c r="BB108" s="115">
        <v>0</v>
      </c>
      <c r="BC108" s="115">
        <v>0</v>
      </c>
      <c r="BD108" s="114"/>
      <c r="BE108" s="114"/>
      <c r="BF108" s="114"/>
      <c r="BG108" s="120"/>
      <c r="BH108" s="114"/>
      <c r="BI108" s="114"/>
      <c r="BJ108" s="114"/>
      <c r="BK108" s="114"/>
      <c r="BL108" s="114"/>
      <c r="BM108" s="114"/>
    </row>
    <row r="109" spans="2:65" hidden="1">
      <c r="B109" s="124" t="s">
        <v>513</v>
      </c>
      <c r="C109" s="123" t="s">
        <v>513</v>
      </c>
      <c r="D109" s="122" t="s">
        <v>720</v>
      </c>
      <c r="E109" s="122" t="s">
        <v>738</v>
      </c>
      <c r="F109" s="122" t="s">
        <v>511</v>
      </c>
      <c r="G109" s="122" t="s">
        <v>391</v>
      </c>
      <c r="H109" s="121" t="s">
        <v>390</v>
      </c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>
        <v>18.55</v>
      </c>
      <c r="AB109" s="115">
        <v>33.03</v>
      </c>
      <c r="AC109" s="115">
        <v>26.39</v>
      </c>
      <c r="AD109" s="115">
        <v>22.85</v>
      </c>
      <c r="AE109" s="115">
        <v>39.72</v>
      </c>
      <c r="AF109" s="115">
        <v>32.6</v>
      </c>
      <c r="AG109" s="115">
        <v>8.6</v>
      </c>
      <c r="AH109" s="115">
        <v>12.86</v>
      </c>
      <c r="AI109" s="115">
        <v>22.01</v>
      </c>
      <c r="AJ109" s="115">
        <v>6.49</v>
      </c>
      <c r="AK109" s="115">
        <v>6.49</v>
      </c>
      <c r="AL109" s="115">
        <v>0.16</v>
      </c>
      <c r="AM109" s="115">
        <v>-18.829999999999998</v>
      </c>
      <c r="AN109" s="115">
        <v>86.17</v>
      </c>
      <c r="AO109" s="115">
        <v>17.510000000000002</v>
      </c>
      <c r="AP109" s="115">
        <v>14.33</v>
      </c>
      <c r="AQ109" s="115">
        <v>5.85</v>
      </c>
      <c r="AR109" s="115">
        <v>3.06</v>
      </c>
      <c r="AS109" s="115">
        <v>5.29</v>
      </c>
      <c r="AT109" s="115">
        <v>0.8</v>
      </c>
      <c r="AU109" s="115">
        <v>2.5099999999999998</v>
      </c>
      <c r="AV109" s="115">
        <v>8.99</v>
      </c>
      <c r="AW109" s="115">
        <v>5.25</v>
      </c>
      <c r="AX109" s="115">
        <v>5.65</v>
      </c>
      <c r="AY109" s="115">
        <v>9.39</v>
      </c>
      <c r="AZ109" s="116">
        <v>2.71</v>
      </c>
      <c r="BA109" s="115">
        <v>2.35</v>
      </c>
      <c r="BB109" s="115">
        <v>2.91</v>
      </c>
      <c r="BC109" s="115">
        <v>2.23</v>
      </c>
      <c r="BD109" s="114"/>
      <c r="BE109" s="114"/>
      <c r="BF109" s="114"/>
      <c r="BG109" s="120"/>
      <c r="BH109" s="114"/>
      <c r="BI109" s="114"/>
      <c r="BJ109" s="114"/>
      <c r="BK109" s="114"/>
      <c r="BL109" s="114"/>
      <c r="BM109" s="114"/>
    </row>
    <row r="110" spans="2:65" hidden="1">
      <c r="B110" s="124" t="s">
        <v>723</v>
      </c>
      <c r="C110" s="123" t="s">
        <v>723</v>
      </c>
      <c r="D110" s="122" t="s">
        <v>720</v>
      </c>
      <c r="E110" s="122" t="s">
        <v>738</v>
      </c>
      <c r="F110" s="122" t="s">
        <v>498</v>
      </c>
      <c r="G110" s="122" t="s">
        <v>391</v>
      </c>
      <c r="H110" s="121" t="s">
        <v>390</v>
      </c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>
        <v>0</v>
      </c>
      <c r="AB110" s="115">
        <v>0</v>
      </c>
      <c r="AC110" s="115">
        <v>0</v>
      </c>
      <c r="AD110" s="115">
        <v>0</v>
      </c>
      <c r="AE110" s="115">
        <v>0</v>
      </c>
      <c r="AF110" s="115">
        <v>0</v>
      </c>
      <c r="AG110" s="115">
        <v>0</v>
      </c>
      <c r="AH110" s="115">
        <v>0</v>
      </c>
      <c r="AI110" s="115">
        <v>0</v>
      </c>
      <c r="AJ110" s="115">
        <v>0</v>
      </c>
      <c r="AK110" s="115">
        <v>0</v>
      </c>
      <c r="AL110" s="115">
        <v>0</v>
      </c>
      <c r="AM110" s="115">
        <v>0</v>
      </c>
      <c r="AN110" s="115">
        <v>0</v>
      </c>
      <c r="AO110" s="115">
        <v>0</v>
      </c>
      <c r="AP110" s="115">
        <v>0</v>
      </c>
      <c r="AQ110" s="115">
        <v>0</v>
      </c>
      <c r="AR110" s="115">
        <v>0</v>
      </c>
      <c r="AS110" s="115">
        <v>0</v>
      </c>
      <c r="AT110" s="115">
        <v>0</v>
      </c>
      <c r="AU110" s="115">
        <v>0</v>
      </c>
      <c r="AV110" s="115">
        <v>6.75</v>
      </c>
      <c r="AW110" s="115">
        <v>232.5</v>
      </c>
      <c r="AX110" s="115">
        <v>61.02</v>
      </c>
      <c r="AY110" s="115">
        <v>39.17</v>
      </c>
      <c r="AZ110" s="116">
        <v>56.36</v>
      </c>
      <c r="BA110" s="115">
        <v>38.799999999999997</v>
      </c>
      <c r="BB110" s="115">
        <v>28.72</v>
      </c>
      <c r="BC110" s="115">
        <v>75.34</v>
      </c>
      <c r="BD110" s="114"/>
      <c r="BE110" s="190"/>
      <c r="BF110" s="190"/>
      <c r="BG110" s="120"/>
      <c r="BH110" s="114"/>
      <c r="BI110" s="114"/>
      <c r="BJ110" s="114"/>
      <c r="BK110" s="114"/>
      <c r="BL110" s="114"/>
      <c r="BM110" s="114"/>
    </row>
    <row r="111" spans="2:65" hidden="1">
      <c r="B111" s="124" t="s">
        <v>680</v>
      </c>
      <c r="C111" s="123" t="s">
        <v>680</v>
      </c>
      <c r="D111" s="122" t="s">
        <v>720</v>
      </c>
      <c r="E111" s="122" t="s">
        <v>738</v>
      </c>
      <c r="F111" s="122" t="s">
        <v>373</v>
      </c>
      <c r="G111" s="122" t="s">
        <v>391</v>
      </c>
      <c r="H111" s="121" t="s">
        <v>390</v>
      </c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>
        <v>0</v>
      </c>
      <c r="AB111" s="115">
        <v>0</v>
      </c>
      <c r="AC111" s="115">
        <v>0</v>
      </c>
      <c r="AD111" s="115">
        <v>0</v>
      </c>
      <c r="AE111" s="115">
        <v>0</v>
      </c>
      <c r="AF111" s="115">
        <v>0</v>
      </c>
      <c r="AG111" s="115">
        <v>0</v>
      </c>
      <c r="AH111" s="115">
        <v>0</v>
      </c>
      <c r="AI111" s="115">
        <v>0</v>
      </c>
      <c r="AJ111" s="115">
        <v>0</v>
      </c>
      <c r="AK111" s="115">
        <v>0</v>
      </c>
      <c r="AL111" s="115">
        <v>0</v>
      </c>
      <c r="AM111" s="115">
        <v>0</v>
      </c>
      <c r="AN111" s="115">
        <v>0</v>
      </c>
      <c r="AO111" s="115">
        <v>0</v>
      </c>
      <c r="AP111" s="115">
        <v>0</v>
      </c>
      <c r="AQ111" s="115">
        <v>0</v>
      </c>
      <c r="AR111" s="115">
        <v>0</v>
      </c>
      <c r="AS111" s="115">
        <v>0</v>
      </c>
      <c r="AT111" s="115">
        <v>0</v>
      </c>
      <c r="AU111" s="115">
        <v>0</v>
      </c>
      <c r="AV111" s="115">
        <v>219.98</v>
      </c>
      <c r="AW111" s="115">
        <v>-74.28</v>
      </c>
      <c r="AX111" s="115">
        <v>-137.02000000000001</v>
      </c>
      <c r="AY111" s="115">
        <v>-248.29</v>
      </c>
      <c r="AZ111" s="116">
        <v>-290.87</v>
      </c>
      <c r="BA111" s="115">
        <v>-14.16</v>
      </c>
      <c r="BB111" s="115">
        <v>46.63</v>
      </c>
      <c r="BC111" s="115">
        <v>-37.82</v>
      </c>
      <c r="BD111" s="114"/>
      <c r="BE111" s="190"/>
      <c r="BF111" s="190"/>
      <c r="BG111" s="120"/>
      <c r="BH111" s="114"/>
      <c r="BI111" s="114"/>
      <c r="BJ111" s="114"/>
      <c r="BK111" s="114"/>
      <c r="BL111" s="114"/>
      <c r="BM111" s="114"/>
    </row>
    <row r="112" spans="2:65" hidden="1">
      <c r="B112" s="131" t="s">
        <v>737</v>
      </c>
      <c r="C112" s="130" t="s">
        <v>736</v>
      </c>
      <c r="D112" s="165"/>
      <c r="E112" s="165"/>
      <c r="F112" s="165"/>
      <c r="G112" s="165"/>
      <c r="H112" s="121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 t="s">
        <v>502</v>
      </c>
      <c r="AB112" s="115" t="s">
        <v>502</v>
      </c>
      <c r="AC112" s="115" t="s">
        <v>502</v>
      </c>
      <c r="AD112" s="115" t="s">
        <v>502</v>
      </c>
      <c r="AE112" s="115" t="s">
        <v>502</v>
      </c>
      <c r="AF112" s="115" t="s">
        <v>502</v>
      </c>
      <c r="AG112" s="115" t="s">
        <v>502</v>
      </c>
      <c r="AH112" s="115" t="s">
        <v>502</v>
      </c>
      <c r="AI112" s="115" t="s">
        <v>502</v>
      </c>
      <c r="AJ112" s="115" t="s">
        <v>502</v>
      </c>
      <c r="AK112" s="115" t="s">
        <v>502</v>
      </c>
      <c r="AL112" s="115" t="s">
        <v>502</v>
      </c>
      <c r="AM112" s="115" t="s">
        <v>502</v>
      </c>
      <c r="AN112" s="115" t="s">
        <v>502</v>
      </c>
      <c r="AO112" s="115" t="s">
        <v>502</v>
      </c>
      <c r="AP112" s="115" t="s">
        <v>502</v>
      </c>
      <c r="AQ112" s="115" t="s">
        <v>502</v>
      </c>
      <c r="AR112" s="115" t="s">
        <v>502</v>
      </c>
      <c r="AS112" s="115" t="s">
        <v>502</v>
      </c>
      <c r="AT112" s="115" t="s">
        <v>502</v>
      </c>
      <c r="AU112" s="115" t="s">
        <v>502</v>
      </c>
      <c r="AV112" s="115" t="s">
        <v>502</v>
      </c>
      <c r="AW112" s="115" t="s">
        <v>502</v>
      </c>
      <c r="AX112" s="115" t="s">
        <v>502</v>
      </c>
      <c r="AY112" s="115" t="s">
        <v>502</v>
      </c>
      <c r="AZ112" s="116" t="s">
        <v>502</v>
      </c>
      <c r="BA112" s="115" t="s">
        <v>502</v>
      </c>
      <c r="BB112" s="115" t="s">
        <v>502</v>
      </c>
      <c r="BC112" s="115" t="s">
        <v>502</v>
      </c>
      <c r="BD112" s="114"/>
      <c r="BE112" s="114"/>
      <c r="BF112" s="114"/>
      <c r="BG112" s="127"/>
      <c r="BH112" s="114"/>
      <c r="BI112" s="114"/>
      <c r="BJ112" s="114"/>
      <c r="BK112" s="114"/>
      <c r="BL112" s="114"/>
      <c r="BM112" s="114"/>
    </row>
    <row r="113" spans="2:65" hidden="1">
      <c r="B113" s="167" t="s">
        <v>735</v>
      </c>
      <c r="C113" s="123" t="s">
        <v>734</v>
      </c>
      <c r="D113" s="165"/>
      <c r="E113" s="165"/>
      <c r="F113" s="165"/>
      <c r="G113" s="165"/>
      <c r="H113" s="121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 t="s">
        <v>502</v>
      </c>
      <c r="AB113" s="115" t="s">
        <v>502</v>
      </c>
      <c r="AC113" s="115" t="s">
        <v>502</v>
      </c>
      <c r="AD113" s="115" t="s">
        <v>502</v>
      </c>
      <c r="AE113" s="115" t="s">
        <v>502</v>
      </c>
      <c r="AF113" s="115" t="s">
        <v>502</v>
      </c>
      <c r="AG113" s="115" t="s">
        <v>502</v>
      </c>
      <c r="AH113" s="115" t="s">
        <v>502</v>
      </c>
      <c r="AI113" s="115" t="s">
        <v>502</v>
      </c>
      <c r="AJ113" s="115" t="s">
        <v>502</v>
      </c>
      <c r="AK113" s="115" t="s">
        <v>502</v>
      </c>
      <c r="AL113" s="115" t="s">
        <v>502</v>
      </c>
      <c r="AM113" s="115" t="s">
        <v>502</v>
      </c>
      <c r="AN113" s="115" t="s">
        <v>502</v>
      </c>
      <c r="AO113" s="115" t="s">
        <v>502</v>
      </c>
      <c r="AP113" s="115" t="s">
        <v>502</v>
      </c>
      <c r="AQ113" s="115" t="s">
        <v>502</v>
      </c>
      <c r="AR113" s="115" t="s">
        <v>502</v>
      </c>
      <c r="AS113" s="115" t="s">
        <v>502</v>
      </c>
      <c r="AT113" s="115" t="s">
        <v>502</v>
      </c>
      <c r="AU113" s="115" t="s">
        <v>502</v>
      </c>
      <c r="AV113" s="115" t="s">
        <v>502</v>
      </c>
      <c r="AW113" s="115" t="s">
        <v>502</v>
      </c>
      <c r="AX113" s="115" t="s">
        <v>502</v>
      </c>
      <c r="AY113" s="115" t="s">
        <v>502</v>
      </c>
      <c r="AZ113" s="116" t="s">
        <v>502</v>
      </c>
      <c r="BA113" s="115" t="s">
        <v>502</v>
      </c>
      <c r="BB113" s="115" t="s">
        <v>502</v>
      </c>
      <c r="BC113" s="115" t="s">
        <v>502</v>
      </c>
      <c r="BD113" s="114"/>
      <c r="BE113" s="114"/>
      <c r="BF113" s="114"/>
      <c r="BG113" s="120"/>
      <c r="BH113" s="114"/>
      <c r="BI113" s="114"/>
      <c r="BJ113" s="114"/>
      <c r="BK113" s="114"/>
      <c r="BL113" s="114"/>
      <c r="BM113" s="114"/>
    </row>
    <row r="114" spans="2:65" hidden="1">
      <c r="B114" s="124" t="s">
        <v>697</v>
      </c>
      <c r="C114" s="123" t="s">
        <v>696</v>
      </c>
      <c r="D114" s="122" t="s">
        <v>720</v>
      </c>
      <c r="E114" s="122" t="s">
        <v>733</v>
      </c>
      <c r="F114" s="122" t="s">
        <v>695</v>
      </c>
      <c r="G114" s="122" t="s">
        <v>391</v>
      </c>
      <c r="H114" s="121" t="s">
        <v>390</v>
      </c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>
        <v>-1043.68</v>
      </c>
      <c r="AB114" s="115">
        <v>-1329.41</v>
      </c>
      <c r="AC114" s="115">
        <v>-9157.76</v>
      </c>
      <c r="AD114" s="115">
        <v>5617.95</v>
      </c>
      <c r="AE114" s="115">
        <v>3692.57</v>
      </c>
      <c r="AF114" s="115">
        <v>-5479.39</v>
      </c>
      <c r="AG114" s="115">
        <v>5379.6</v>
      </c>
      <c r="AH114" s="115">
        <v>2229.6799999999998</v>
      </c>
      <c r="AI114" s="115">
        <v>2505.1799999999998</v>
      </c>
      <c r="AJ114" s="115">
        <v>-6085.19</v>
      </c>
      <c r="AK114" s="115">
        <v>-2253.89</v>
      </c>
      <c r="AL114" s="115">
        <v>60.67</v>
      </c>
      <c r="AM114" s="115">
        <v>2898.93</v>
      </c>
      <c r="AN114" s="115">
        <v>-3057.86</v>
      </c>
      <c r="AO114" s="115">
        <v>-1594.18</v>
      </c>
      <c r="AP114" s="115">
        <v>4756.66</v>
      </c>
      <c r="AQ114" s="115">
        <v>395.34</v>
      </c>
      <c r="AR114" s="115">
        <v>-1742.1</v>
      </c>
      <c r="AS114" s="115">
        <v>367.39</v>
      </c>
      <c r="AT114" s="115">
        <v>-3806.06</v>
      </c>
      <c r="AU114" s="115">
        <v>3474.92</v>
      </c>
      <c r="AV114" s="115">
        <v>1470.73</v>
      </c>
      <c r="AW114" s="115">
        <v>-5797.35</v>
      </c>
      <c r="AX114" s="115">
        <v>-1378.41</v>
      </c>
      <c r="AY114" s="115">
        <v>5469.6</v>
      </c>
      <c r="AZ114" s="116">
        <v>-3213.43</v>
      </c>
      <c r="BA114" s="115">
        <v>1141.95</v>
      </c>
      <c r="BB114" s="115">
        <v>1378.92</v>
      </c>
      <c r="BC114" s="115">
        <v>-1090.0899999999999</v>
      </c>
      <c r="BD114" s="114"/>
      <c r="BE114" s="114"/>
      <c r="BF114" s="114"/>
      <c r="BG114" s="120"/>
      <c r="BH114" s="114"/>
      <c r="BI114" s="114"/>
      <c r="BJ114" s="114"/>
      <c r="BK114" s="114"/>
      <c r="BL114" s="114"/>
      <c r="BM114" s="114"/>
    </row>
    <row r="115" spans="2:65" hidden="1">
      <c r="B115" s="124" t="s">
        <v>694</v>
      </c>
      <c r="C115" s="123" t="s">
        <v>693</v>
      </c>
      <c r="D115" s="122" t="s">
        <v>720</v>
      </c>
      <c r="E115" s="122" t="s">
        <v>733</v>
      </c>
      <c r="F115" s="122" t="s">
        <v>692</v>
      </c>
      <c r="G115" s="122" t="s">
        <v>391</v>
      </c>
      <c r="H115" s="121" t="s">
        <v>390</v>
      </c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>
        <v>282.3</v>
      </c>
      <c r="AB115" s="115">
        <v>667.68</v>
      </c>
      <c r="AC115" s="115">
        <v>-1144.5</v>
      </c>
      <c r="AD115" s="115">
        <v>-225.39</v>
      </c>
      <c r="AE115" s="115">
        <v>630.45000000000005</v>
      </c>
      <c r="AF115" s="115">
        <v>-1397.3</v>
      </c>
      <c r="AG115" s="115">
        <v>3259.28</v>
      </c>
      <c r="AH115" s="115">
        <v>420.42</v>
      </c>
      <c r="AI115" s="115">
        <v>-4829.1099999999997</v>
      </c>
      <c r="AJ115" s="115">
        <v>919.07</v>
      </c>
      <c r="AK115" s="115">
        <v>-616.76</v>
      </c>
      <c r="AL115" s="115">
        <v>-213.03</v>
      </c>
      <c r="AM115" s="115">
        <v>-424.35</v>
      </c>
      <c r="AN115" s="115">
        <v>964.12</v>
      </c>
      <c r="AO115" s="115">
        <v>-1022.37</v>
      </c>
      <c r="AP115" s="115">
        <v>-37.229999999999997</v>
      </c>
      <c r="AQ115" s="115">
        <v>329.94</v>
      </c>
      <c r="AR115" s="115">
        <v>-505.1</v>
      </c>
      <c r="AS115" s="115">
        <v>-1899.04</v>
      </c>
      <c r="AT115" s="115">
        <v>2460.25</v>
      </c>
      <c r="AU115" s="115">
        <v>-679.44</v>
      </c>
      <c r="AV115" s="115">
        <v>-30.23</v>
      </c>
      <c r="AW115" s="115">
        <v>-1658.72</v>
      </c>
      <c r="AX115" s="115">
        <v>2258.3200000000002</v>
      </c>
      <c r="AY115" s="115">
        <v>271.83</v>
      </c>
      <c r="AZ115" s="116">
        <v>1699.55</v>
      </c>
      <c r="BA115" s="115">
        <v>2284.58</v>
      </c>
      <c r="BB115" s="115">
        <v>-96.72</v>
      </c>
      <c r="BC115" s="115">
        <v>-531.96</v>
      </c>
      <c r="BD115" s="114"/>
      <c r="BE115" s="114"/>
      <c r="BF115" s="114"/>
      <c r="BG115" s="120"/>
    </row>
    <row r="116" spans="2:65" hidden="1">
      <c r="B116" s="124" t="s">
        <v>564</v>
      </c>
      <c r="C116" s="123" t="s">
        <v>564</v>
      </c>
      <c r="D116" s="122" t="s">
        <v>720</v>
      </c>
      <c r="E116" s="122" t="s">
        <v>733</v>
      </c>
      <c r="F116" s="122" t="s">
        <v>362</v>
      </c>
      <c r="G116" s="122" t="s">
        <v>391</v>
      </c>
      <c r="H116" s="121" t="s">
        <v>390</v>
      </c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>
        <v>163.76</v>
      </c>
      <c r="AB116" s="115">
        <v>-43.06</v>
      </c>
      <c r="AC116" s="115">
        <v>199.96</v>
      </c>
      <c r="AD116" s="115">
        <v>-38.46</v>
      </c>
      <c r="AE116" s="115">
        <v>-134.27000000000001</v>
      </c>
      <c r="AF116" s="115">
        <v>59.85</v>
      </c>
      <c r="AG116" s="115">
        <v>-114.45</v>
      </c>
      <c r="AH116" s="115">
        <v>165.92</v>
      </c>
      <c r="AI116" s="115">
        <v>-43.15</v>
      </c>
      <c r="AJ116" s="115">
        <v>75.900000000000006</v>
      </c>
      <c r="AK116" s="115">
        <v>-7.96</v>
      </c>
      <c r="AL116" s="115">
        <v>-91.4</v>
      </c>
      <c r="AM116" s="115">
        <v>23.92</v>
      </c>
      <c r="AN116" s="115">
        <v>20.149999999999999</v>
      </c>
      <c r="AO116" s="115">
        <v>133.49</v>
      </c>
      <c r="AP116" s="115">
        <v>-85.33</v>
      </c>
      <c r="AQ116" s="115">
        <v>-28.15</v>
      </c>
      <c r="AR116" s="115">
        <v>-29.49</v>
      </c>
      <c r="AS116" s="115">
        <v>-8.33</v>
      </c>
      <c r="AT116" s="115">
        <v>132.30000000000001</v>
      </c>
      <c r="AU116" s="115">
        <v>34.130000000000003</v>
      </c>
      <c r="AV116" s="115">
        <v>13.02</v>
      </c>
      <c r="AW116" s="115">
        <v>-31.19</v>
      </c>
      <c r="AX116" s="115">
        <v>-150.65</v>
      </c>
      <c r="AY116" s="115">
        <v>169.88</v>
      </c>
      <c r="AZ116" s="116">
        <v>-59.75</v>
      </c>
      <c r="BA116" s="115">
        <v>82.39</v>
      </c>
      <c r="BB116" s="115">
        <v>-139.56</v>
      </c>
      <c r="BC116" s="115">
        <v>-2.12</v>
      </c>
      <c r="BD116" s="114"/>
      <c r="BE116" s="114"/>
      <c r="BF116" s="114"/>
      <c r="BG116" s="120"/>
    </row>
    <row r="117" spans="2:65" hidden="1">
      <c r="B117" s="124" t="s">
        <v>563</v>
      </c>
      <c r="C117" s="123" t="s">
        <v>562</v>
      </c>
      <c r="D117" s="122" t="s">
        <v>720</v>
      </c>
      <c r="E117" s="122" t="s">
        <v>733</v>
      </c>
      <c r="F117" s="122" t="s">
        <v>463</v>
      </c>
      <c r="G117" s="122" t="s">
        <v>391</v>
      </c>
      <c r="H117" s="121" t="s">
        <v>390</v>
      </c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>
        <v>27.46</v>
      </c>
      <c r="AB117" s="115">
        <v>50.37</v>
      </c>
      <c r="AC117" s="115">
        <v>-233.85</v>
      </c>
      <c r="AD117" s="115">
        <v>-77.34</v>
      </c>
      <c r="AE117" s="115">
        <v>85.53</v>
      </c>
      <c r="AF117" s="115">
        <v>-310.7</v>
      </c>
      <c r="AG117" s="115">
        <v>180.23</v>
      </c>
      <c r="AH117" s="115">
        <v>356.13</v>
      </c>
      <c r="AI117" s="115">
        <v>0</v>
      </c>
      <c r="AJ117" s="115">
        <v>0</v>
      </c>
      <c r="AK117" s="115">
        <v>-123.35</v>
      </c>
      <c r="AL117" s="115">
        <v>75.430000000000007</v>
      </c>
      <c r="AM117" s="115">
        <v>6.99</v>
      </c>
      <c r="AN117" s="115">
        <v>-18.91</v>
      </c>
      <c r="AO117" s="115">
        <v>-77.03</v>
      </c>
      <c r="AP117" s="115">
        <v>-10.15</v>
      </c>
      <c r="AQ117" s="115">
        <v>-48.64</v>
      </c>
      <c r="AR117" s="115">
        <v>98.03</v>
      </c>
      <c r="AS117" s="115">
        <v>-61.41</v>
      </c>
      <c r="AT117" s="115">
        <v>-48.82</v>
      </c>
      <c r="AU117" s="115">
        <v>-81.88</v>
      </c>
      <c r="AV117" s="115">
        <v>289.74</v>
      </c>
      <c r="AW117" s="115">
        <v>0</v>
      </c>
      <c r="AX117" s="115">
        <v>0</v>
      </c>
      <c r="AY117" s="115">
        <v>0</v>
      </c>
      <c r="AZ117" s="116">
        <v>0</v>
      </c>
      <c r="BA117" s="115">
        <v>0</v>
      </c>
      <c r="BB117" s="115">
        <v>0</v>
      </c>
      <c r="BC117" s="115">
        <v>0</v>
      </c>
      <c r="BD117" s="114"/>
      <c r="BE117" s="114"/>
      <c r="BF117" s="114"/>
      <c r="BG117" s="120"/>
    </row>
    <row r="118" spans="2:65" hidden="1">
      <c r="B118" s="124" t="s">
        <v>689</v>
      </c>
      <c r="C118" s="123" t="s">
        <v>688</v>
      </c>
      <c r="D118" s="122" t="s">
        <v>720</v>
      </c>
      <c r="E118" s="122" t="s">
        <v>733</v>
      </c>
      <c r="F118" s="122" t="s">
        <v>482</v>
      </c>
      <c r="G118" s="122" t="s">
        <v>391</v>
      </c>
      <c r="H118" s="121" t="s">
        <v>390</v>
      </c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>
        <v>-10.39</v>
      </c>
      <c r="AB118" s="115">
        <v>25.69</v>
      </c>
      <c r="AC118" s="115">
        <v>-40.549999999999997</v>
      </c>
      <c r="AD118" s="115">
        <v>-2.46</v>
      </c>
      <c r="AE118" s="115">
        <v>7.49</v>
      </c>
      <c r="AF118" s="115">
        <v>9.33</v>
      </c>
      <c r="AG118" s="115">
        <v>20.74</v>
      </c>
      <c r="AH118" s="115">
        <v>-5.29</v>
      </c>
      <c r="AI118" s="115">
        <v>-3.14</v>
      </c>
      <c r="AJ118" s="115">
        <v>9.2100000000000009</v>
      </c>
      <c r="AK118" s="115">
        <v>-22.64</v>
      </c>
      <c r="AL118" s="115">
        <v>5.75</v>
      </c>
      <c r="AM118" s="115">
        <v>-4.0999999999999996</v>
      </c>
      <c r="AN118" s="115">
        <v>-4.2300000000000004</v>
      </c>
      <c r="AO118" s="115">
        <v>16.3</v>
      </c>
      <c r="AP118" s="115">
        <v>19.03</v>
      </c>
      <c r="AQ118" s="115">
        <v>-42.48</v>
      </c>
      <c r="AR118" s="115">
        <v>27.68</v>
      </c>
      <c r="AS118" s="115">
        <v>17.510000000000002</v>
      </c>
      <c r="AT118" s="115">
        <v>-9.48</v>
      </c>
      <c r="AU118" s="115">
        <v>2.95</v>
      </c>
      <c r="AV118" s="115">
        <v>14.34</v>
      </c>
      <c r="AW118" s="115">
        <v>15.74</v>
      </c>
      <c r="AX118" s="115">
        <v>15.86</v>
      </c>
      <c r="AY118" s="115">
        <v>-16.170000000000002</v>
      </c>
      <c r="AZ118" s="116">
        <v>13.96</v>
      </c>
      <c r="BA118" s="115">
        <v>-11.97</v>
      </c>
      <c r="BB118" s="115">
        <v>14.65</v>
      </c>
      <c r="BC118" s="115">
        <v>-37.97</v>
      </c>
      <c r="BD118" s="114"/>
      <c r="BE118" s="114"/>
      <c r="BF118" s="114"/>
      <c r="BG118" s="120"/>
    </row>
    <row r="119" spans="2:65" hidden="1">
      <c r="B119" s="124" t="s">
        <v>687</v>
      </c>
      <c r="C119" s="123" t="s">
        <v>686</v>
      </c>
      <c r="D119" s="122" t="s">
        <v>720</v>
      </c>
      <c r="E119" s="122" t="s">
        <v>733</v>
      </c>
      <c r="F119" s="122" t="s">
        <v>392</v>
      </c>
      <c r="G119" s="122" t="s">
        <v>391</v>
      </c>
      <c r="H119" s="121" t="s">
        <v>390</v>
      </c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>
        <v>2796.82</v>
      </c>
      <c r="AB119" s="115">
        <v>289.93</v>
      </c>
      <c r="AC119" s="115">
        <v>-930.9</v>
      </c>
      <c r="AD119" s="115">
        <v>7249.6</v>
      </c>
      <c r="AE119" s="115">
        <v>-3674.37</v>
      </c>
      <c r="AF119" s="115">
        <v>-1239</v>
      </c>
      <c r="AG119" s="115">
        <v>-1448.49</v>
      </c>
      <c r="AH119" s="115">
        <v>278.7</v>
      </c>
      <c r="AI119" s="115">
        <v>337.44</v>
      </c>
      <c r="AJ119" s="115">
        <v>-482.91</v>
      </c>
      <c r="AK119" s="115">
        <v>2663.31</v>
      </c>
      <c r="AL119" s="115">
        <v>-593.27</v>
      </c>
      <c r="AM119" s="115">
        <v>-133.5</v>
      </c>
      <c r="AN119" s="115">
        <v>1076.92</v>
      </c>
      <c r="AO119" s="115">
        <v>1175.01</v>
      </c>
      <c r="AP119" s="115">
        <v>-1400.13</v>
      </c>
      <c r="AQ119" s="115">
        <v>-0.69</v>
      </c>
      <c r="AR119" s="115">
        <v>891.42</v>
      </c>
      <c r="AS119" s="115">
        <v>1757.93</v>
      </c>
      <c r="AT119" s="115">
        <v>-1187.5899999999999</v>
      </c>
      <c r="AU119" s="115">
        <v>-328.76</v>
      </c>
      <c r="AV119" s="115">
        <v>-1472.96</v>
      </c>
      <c r="AW119" s="115">
        <v>535.62</v>
      </c>
      <c r="AX119" s="115">
        <v>-66.78</v>
      </c>
      <c r="AY119" s="115">
        <v>497.71</v>
      </c>
      <c r="AZ119" s="116">
        <v>-1082.6400000000001</v>
      </c>
      <c r="BA119" s="115">
        <v>488.09</v>
      </c>
      <c r="BB119" s="115">
        <v>1262.33</v>
      </c>
      <c r="BC119" s="115">
        <v>1368.99</v>
      </c>
      <c r="BD119" s="114"/>
      <c r="BE119" s="114"/>
      <c r="BF119" s="114"/>
      <c r="BG119" s="120"/>
    </row>
    <row r="120" spans="2:65" hidden="1">
      <c r="B120" s="124" t="s">
        <v>684</v>
      </c>
      <c r="C120" s="123" t="s">
        <v>684</v>
      </c>
      <c r="D120" s="122" t="s">
        <v>720</v>
      </c>
      <c r="E120" s="122" t="s">
        <v>733</v>
      </c>
      <c r="F120" s="122" t="s">
        <v>506</v>
      </c>
      <c r="G120" s="122" t="s">
        <v>391</v>
      </c>
      <c r="H120" s="121" t="s">
        <v>390</v>
      </c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>
        <v>0</v>
      </c>
      <c r="AB120" s="115">
        <v>0</v>
      </c>
      <c r="AC120" s="115">
        <v>0</v>
      </c>
      <c r="AD120" s="115">
        <v>0</v>
      </c>
      <c r="AE120" s="115">
        <v>0</v>
      </c>
      <c r="AF120" s="115">
        <v>0</v>
      </c>
      <c r="AG120" s="115">
        <v>0</v>
      </c>
      <c r="AH120" s="115">
        <v>0</v>
      </c>
      <c r="AI120" s="115">
        <v>0</v>
      </c>
      <c r="AJ120" s="115">
        <v>0</v>
      </c>
      <c r="AK120" s="115">
        <v>0</v>
      </c>
      <c r="AL120" s="115">
        <v>0</v>
      </c>
      <c r="AM120" s="115">
        <v>0</v>
      </c>
      <c r="AN120" s="115">
        <v>0</v>
      </c>
      <c r="AO120" s="115">
        <v>0</v>
      </c>
      <c r="AP120" s="115">
        <v>0</v>
      </c>
      <c r="AQ120" s="115">
        <v>0</v>
      </c>
      <c r="AR120" s="115">
        <v>0</v>
      </c>
      <c r="AS120" s="115">
        <v>0</v>
      </c>
      <c r="AT120" s="115">
        <v>0</v>
      </c>
      <c r="AU120" s="115">
        <v>0</v>
      </c>
      <c r="AV120" s="115">
        <v>0</v>
      </c>
      <c r="AW120" s="115">
        <v>0</v>
      </c>
      <c r="AX120" s="115">
        <v>0</v>
      </c>
      <c r="AY120" s="115">
        <v>0</v>
      </c>
      <c r="AZ120" s="116">
        <v>0</v>
      </c>
      <c r="BA120" s="115">
        <v>0</v>
      </c>
      <c r="BB120" s="115">
        <v>0</v>
      </c>
      <c r="BC120" s="115">
        <v>0</v>
      </c>
      <c r="BD120" s="114"/>
      <c r="BE120" s="114"/>
      <c r="BF120" s="114"/>
      <c r="BG120" s="120"/>
    </row>
    <row r="121" spans="2:65" hidden="1">
      <c r="B121" s="124" t="s">
        <v>683</v>
      </c>
      <c r="C121" s="123" t="s">
        <v>682</v>
      </c>
      <c r="D121" s="122" t="s">
        <v>720</v>
      </c>
      <c r="E121" s="122" t="s">
        <v>733</v>
      </c>
      <c r="F121" s="122" t="s">
        <v>358</v>
      </c>
      <c r="G121" s="122" t="s">
        <v>391</v>
      </c>
      <c r="H121" s="121" t="s">
        <v>390</v>
      </c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>
        <v>58.85</v>
      </c>
      <c r="AB121" s="115">
        <v>281.43</v>
      </c>
      <c r="AC121" s="115">
        <v>-72.42</v>
      </c>
      <c r="AD121" s="115">
        <v>243.98</v>
      </c>
      <c r="AE121" s="115">
        <v>658.9</v>
      </c>
      <c r="AF121" s="115">
        <v>371.04</v>
      </c>
      <c r="AG121" s="115">
        <v>0</v>
      </c>
      <c r="AH121" s="115">
        <v>0</v>
      </c>
      <c r="AI121" s="115">
        <v>0</v>
      </c>
      <c r="AJ121" s="115">
        <v>0</v>
      </c>
      <c r="AK121" s="115">
        <v>0</v>
      </c>
      <c r="AL121" s="115">
        <v>0</v>
      </c>
      <c r="AM121" s="115">
        <v>0</v>
      </c>
      <c r="AN121" s="115">
        <v>0</v>
      </c>
      <c r="AO121" s="115">
        <v>0</v>
      </c>
      <c r="AP121" s="115">
        <v>0</v>
      </c>
      <c r="AQ121" s="115">
        <v>0</v>
      </c>
      <c r="AR121" s="115">
        <v>0</v>
      </c>
      <c r="AS121" s="115">
        <v>0</v>
      </c>
      <c r="AT121" s="115">
        <v>0</v>
      </c>
      <c r="AU121" s="115">
        <v>0</v>
      </c>
      <c r="AV121" s="115">
        <v>0</v>
      </c>
      <c r="AW121" s="115">
        <v>0</v>
      </c>
      <c r="AX121" s="115">
        <v>0</v>
      </c>
      <c r="AY121" s="115">
        <v>0</v>
      </c>
      <c r="AZ121" s="116">
        <v>0</v>
      </c>
      <c r="BA121" s="115">
        <v>0</v>
      </c>
      <c r="BB121" s="115">
        <v>0</v>
      </c>
      <c r="BC121" s="115">
        <v>0</v>
      </c>
      <c r="BD121" s="114"/>
      <c r="BE121" s="114"/>
      <c r="BF121" s="114"/>
      <c r="BG121" s="120"/>
    </row>
    <row r="122" spans="2:65" hidden="1">
      <c r="B122" s="124" t="s">
        <v>730</v>
      </c>
      <c r="C122" s="123" t="s">
        <v>730</v>
      </c>
      <c r="D122" s="122" t="s">
        <v>720</v>
      </c>
      <c r="E122" s="122" t="s">
        <v>733</v>
      </c>
      <c r="F122" s="122" t="s">
        <v>478</v>
      </c>
      <c r="G122" s="122" t="s">
        <v>391</v>
      </c>
      <c r="H122" s="121" t="s">
        <v>390</v>
      </c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>
        <v>-1675.45</v>
      </c>
      <c r="AB122" s="115">
        <v>-2304.66</v>
      </c>
      <c r="AC122" s="115">
        <v>1761.75</v>
      </c>
      <c r="AD122" s="115">
        <v>753.49</v>
      </c>
      <c r="AE122" s="115">
        <v>258.42</v>
      </c>
      <c r="AF122" s="115">
        <v>-824.66</v>
      </c>
      <c r="AG122" s="115">
        <v>820.2</v>
      </c>
      <c r="AH122" s="115">
        <v>-164.5</v>
      </c>
      <c r="AI122" s="115">
        <v>-5377.12</v>
      </c>
      <c r="AJ122" s="115">
        <v>4073.69</v>
      </c>
      <c r="AK122" s="115">
        <v>333.94</v>
      </c>
      <c r="AL122" s="115">
        <v>-4880</v>
      </c>
      <c r="AM122" s="115">
        <v>-664.51</v>
      </c>
      <c r="AN122" s="115">
        <v>4039.03</v>
      </c>
      <c r="AO122" s="115">
        <v>-1522.19</v>
      </c>
      <c r="AP122" s="115">
        <v>-9482.1299999999992</v>
      </c>
      <c r="AQ122" s="115">
        <v>5996.98</v>
      </c>
      <c r="AR122" s="115">
        <v>5396.85</v>
      </c>
      <c r="AS122" s="115">
        <v>-14032.72</v>
      </c>
      <c r="AT122" s="115">
        <v>-2750.24</v>
      </c>
      <c r="AU122" s="115">
        <v>-738.11</v>
      </c>
      <c r="AV122" s="115">
        <v>8886.18</v>
      </c>
      <c r="AW122" s="115">
        <v>4680.74</v>
      </c>
      <c r="AX122" s="115">
        <v>-304.57</v>
      </c>
      <c r="AY122" s="115">
        <v>4374.43</v>
      </c>
      <c r="AZ122" s="116">
        <v>-3609.63</v>
      </c>
      <c r="BA122" s="115">
        <v>-4958.62</v>
      </c>
      <c r="BB122" s="115">
        <v>5813.51</v>
      </c>
      <c r="BC122" s="115">
        <v>1499.29</v>
      </c>
      <c r="BD122" s="114"/>
      <c r="BE122" s="114"/>
      <c r="BF122" s="114"/>
      <c r="BG122" s="120"/>
    </row>
    <row r="123" spans="2:65" hidden="1">
      <c r="B123" s="124" t="s">
        <v>561</v>
      </c>
      <c r="C123" s="123" t="s">
        <v>560</v>
      </c>
      <c r="D123" s="122" t="s">
        <v>720</v>
      </c>
      <c r="E123" s="122" t="s">
        <v>733</v>
      </c>
      <c r="F123" s="122" t="s">
        <v>354</v>
      </c>
      <c r="G123" s="122" t="s">
        <v>391</v>
      </c>
      <c r="H123" s="121" t="s">
        <v>390</v>
      </c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>
        <v>2452.04</v>
      </c>
      <c r="AB123" s="115">
        <v>1393.33</v>
      </c>
      <c r="AC123" s="115">
        <v>7255.77</v>
      </c>
      <c r="AD123" s="115">
        <v>12248.71</v>
      </c>
      <c r="AE123" s="115">
        <v>3508.5</v>
      </c>
      <c r="AF123" s="115">
        <v>10021.700000000001</v>
      </c>
      <c r="AG123" s="115">
        <v>82.17</v>
      </c>
      <c r="AH123" s="115">
        <v>1139.99</v>
      </c>
      <c r="AI123" s="115">
        <v>-12337.12</v>
      </c>
      <c r="AJ123" s="115">
        <v>12341.96</v>
      </c>
      <c r="AK123" s="115">
        <v>2900.04</v>
      </c>
      <c r="AL123" s="115">
        <v>-708.29</v>
      </c>
      <c r="AM123" s="115">
        <v>3966.14</v>
      </c>
      <c r="AN123" s="115">
        <v>-1467.11</v>
      </c>
      <c r="AO123" s="115">
        <v>7172.13</v>
      </c>
      <c r="AP123" s="115">
        <v>-12643.94</v>
      </c>
      <c r="AQ123" s="115">
        <v>4832.07</v>
      </c>
      <c r="AR123" s="115">
        <v>1230.74</v>
      </c>
      <c r="AS123" s="115">
        <v>-15627.29</v>
      </c>
      <c r="AT123" s="115">
        <v>-5240.75</v>
      </c>
      <c r="AU123" s="115">
        <v>-254.84</v>
      </c>
      <c r="AV123" s="115">
        <v>10248.49</v>
      </c>
      <c r="AW123" s="115">
        <v>1865.51</v>
      </c>
      <c r="AX123" s="115">
        <v>-6925.18</v>
      </c>
      <c r="AY123" s="115">
        <v>-12053.28</v>
      </c>
      <c r="AZ123" s="116">
        <v>-18687.89</v>
      </c>
      <c r="BA123" s="115">
        <v>647.01</v>
      </c>
      <c r="BB123" s="115">
        <v>14555.12</v>
      </c>
      <c r="BC123" s="115">
        <v>8253.41</v>
      </c>
      <c r="BD123" s="114"/>
      <c r="BE123" s="114"/>
      <c r="BF123" s="114"/>
      <c r="BG123" s="120"/>
    </row>
    <row r="124" spans="2:65" hidden="1">
      <c r="B124" s="124" t="s">
        <v>597</v>
      </c>
      <c r="C124" s="123" t="s">
        <v>596</v>
      </c>
      <c r="D124" s="122" t="s">
        <v>720</v>
      </c>
      <c r="E124" s="122" t="s">
        <v>733</v>
      </c>
      <c r="F124" s="122" t="s">
        <v>351</v>
      </c>
      <c r="G124" s="122" t="s">
        <v>391</v>
      </c>
      <c r="H124" s="121" t="s">
        <v>390</v>
      </c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>
        <v>9405.89</v>
      </c>
      <c r="AB124" s="115">
        <v>9243.08</v>
      </c>
      <c r="AC124" s="115">
        <v>10220.35</v>
      </c>
      <c r="AD124" s="115">
        <v>-4075.03</v>
      </c>
      <c r="AE124" s="115">
        <v>-96.96</v>
      </c>
      <c r="AF124" s="115">
        <v>-2057.4899999999998</v>
      </c>
      <c r="AG124" s="115">
        <v>-3122.06</v>
      </c>
      <c r="AH124" s="115">
        <v>5650.51</v>
      </c>
      <c r="AI124" s="115">
        <v>5119.54</v>
      </c>
      <c r="AJ124" s="115">
        <v>11245.78</v>
      </c>
      <c r="AK124" s="115">
        <v>8511.4599999999991</v>
      </c>
      <c r="AL124" s="115">
        <v>-208.29</v>
      </c>
      <c r="AM124" s="115">
        <v>1244.05</v>
      </c>
      <c r="AN124" s="115">
        <v>-1912.75</v>
      </c>
      <c r="AO124" s="115">
        <v>-1034.75</v>
      </c>
      <c r="AP124" s="115">
        <v>-3665.29</v>
      </c>
      <c r="AQ124" s="115">
        <v>-1253.6500000000001</v>
      </c>
      <c r="AR124" s="115">
        <v>2331.52</v>
      </c>
      <c r="AS124" s="115">
        <v>1542.71</v>
      </c>
      <c r="AT124" s="115">
        <v>-4476.46</v>
      </c>
      <c r="AU124" s="115">
        <v>-11373.59</v>
      </c>
      <c r="AV124" s="115">
        <v>13573.81</v>
      </c>
      <c r="AW124" s="115">
        <v>3045.99</v>
      </c>
      <c r="AX124" s="115">
        <v>-7008.47</v>
      </c>
      <c r="AY124" s="115">
        <v>-5596.41</v>
      </c>
      <c r="AZ124" s="116">
        <v>-11552.65</v>
      </c>
      <c r="BA124" s="115">
        <v>7891.63</v>
      </c>
      <c r="BB124" s="115">
        <v>19644.560000000001</v>
      </c>
      <c r="BC124" s="115">
        <v>6910.58</v>
      </c>
      <c r="BD124" s="114"/>
      <c r="BE124" s="114"/>
      <c r="BF124" s="114"/>
      <c r="BG124" s="120"/>
    </row>
    <row r="125" spans="2:65" hidden="1">
      <c r="B125" s="124" t="s">
        <v>631</v>
      </c>
      <c r="C125" s="123" t="s">
        <v>630</v>
      </c>
      <c r="D125" s="122" t="s">
        <v>720</v>
      </c>
      <c r="E125" s="122" t="s">
        <v>733</v>
      </c>
      <c r="F125" s="122" t="s">
        <v>348</v>
      </c>
      <c r="G125" s="122" t="s">
        <v>391</v>
      </c>
      <c r="H125" s="121" t="s">
        <v>390</v>
      </c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>
        <v>973.46</v>
      </c>
      <c r="AB125" s="115">
        <v>-215.81</v>
      </c>
      <c r="AC125" s="115">
        <v>-144.09</v>
      </c>
      <c r="AD125" s="115">
        <v>-1115.77</v>
      </c>
      <c r="AE125" s="115">
        <v>-3856.67</v>
      </c>
      <c r="AF125" s="115">
        <v>950.73</v>
      </c>
      <c r="AG125" s="115">
        <v>1138.25</v>
      </c>
      <c r="AH125" s="115">
        <v>1695.16</v>
      </c>
      <c r="AI125" s="115">
        <v>-731.97</v>
      </c>
      <c r="AJ125" s="115">
        <v>340.22</v>
      </c>
      <c r="AK125" s="115">
        <v>1178</v>
      </c>
      <c r="AL125" s="115">
        <v>-166.51</v>
      </c>
      <c r="AM125" s="115">
        <v>93.76</v>
      </c>
      <c r="AN125" s="115">
        <v>-804.25</v>
      </c>
      <c r="AO125" s="115">
        <v>1373.66</v>
      </c>
      <c r="AP125" s="115">
        <v>-855.59</v>
      </c>
      <c r="AQ125" s="115">
        <v>1403.58</v>
      </c>
      <c r="AR125" s="115">
        <v>-684.02</v>
      </c>
      <c r="AS125" s="115">
        <v>-1804.53</v>
      </c>
      <c r="AT125" s="115">
        <v>1039.21</v>
      </c>
      <c r="AU125" s="115">
        <v>1837.28</v>
      </c>
      <c r="AV125" s="115">
        <v>-1197.6300000000001</v>
      </c>
      <c r="AW125" s="115">
        <v>772.97</v>
      </c>
      <c r="AX125" s="115">
        <v>390.46</v>
      </c>
      <c r="AY125" s="115">
        <v>-2422.98</v>
      </c>
      <c r="AZ125" s="116">
        <v>1113.3499999999999</v>
      </c>
      <c r="BA125" s="115">
        <v>5.78</v>
      </c>
      <c r="BB125" s="115">
        <v>835.99</v>
      </c>
      <c r="BC125" s="115">
        <v>1032.8699999999999</v>
      </c>
      <c r="BD125" s="114"/>
      <c r="BE125" s="114"/>
      <c r="BF125" s="114"/>
      <c r="BG125" s="120"/>
    </row>
    <row r="126" spans="2:65" hidden="1">
      <c r="B126" s="124" t="s">
        <v>656</v>
      </c>
      <c r="C126" s="123" t="s">
        <v>656</v>
      </c>
      <c r="D126" s="122" t="s">
        <v>720</v>
      </c>
      <c r="E126" s="122" t="s">
        <v>733</v>
      </c>
      <c r="F126" s="122" t="s">
        <v>654</v>
      </c>
      <c r="G126" s="122" t="s">
        <v>391</v>
      </c>
      <c r="H126" s="121" t="s">
        <v>390</v>
      </c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>
        <v>0</v>
      </c>
      <c r="AB126" s="115">
        <v>0</v>
      </c>
      <c r="AC126" s="115">
        <v>0</v>
      </c>
      <c r="AD126" s="115">
        <v>0</v>
      </c>
      <c r="AE126" s="115">
        <v>0</v>
      </c>
      <c r="AF126" s="115">
        <v>-3251.12</v>
      </c>
      <c r="AG126" s="115">
        <v>187.06</v>
      </c>
      <c r="AH126" s="115">
        <v>-992.23</v>
      </c>
      <c r="AI126" s="115">
        <v>-668.84</v>
      </c>
      <c r="AJ126" s="115">
        <v>1111.6099999999999</v>
      </c>
      <c r="AK126" s="115">
        <v>599.22</v>
      </c>
      <c r="AL126" s="115">
        <v>-3215.28</v>
      </c>
      <c r="AM126" s="115">
        <v>4199.1499999999996</v>
      </c>
      <c r="AN126" s="115">
        <v>1921.4</v>
      </c>
      <c r="AO126" s="115">
        <v>55.94</v>
      </c>
      <c r="AP126" s="115">
        <v>0</v>
      </c>
      <c r="AQ126" s="115">
        <v>0</v>
      </c>
      <c r="AR126" s="115">
        <v>0</v>
      </c>
      <c r="AS126" s="115">
        <v>0</v>
      </c>
      <c r="AT126" s="115">
        <v>0</v>
      </c>
      <c r="AU126" s="115">
        <v>0</v>
      </c>
      <c r="AV126" s="115">
        <v>0</v>
      </c>
      <c r="AW126" s="115">
        <v>0</v>
      </c>
      <c r="AX126" s="115">
        <v>0</v>
      </c>
      <c r="AY126" s="115">
        <v>0</v>
      </c>
      <c r="AZ126" s="116">
        <v>0</v>
      </c>
      <c r="BA126" s="115">
        <v>0</v>
      </c>
      <c r="BB126" s="115">
        <v>0</v>
      </c>
      <c r="BC126" s="115">
        <v>0</v>
      </c>
      <c r="BD126" s="114"/>
      <c r="BE126" s="114"/>
      <c r="BF126" s="114"/>
      <c r="BG126" s="120"/>
    </row>
    <row r="127" spans="2:65" hidden="1">
      <c r="B127" s="124" t="s">
        <v>519</v>
      </c>
      <c r="C127" s="123" t="s">
        <v>518</v>
      </c>
      <c r="D127" s="122" t="s">
        <v>720</v>
      </c>
      <c r="E127" s="122" t="s">
        <v>733</v>
      </c>
      <c r="F127" s="122" t="s">
        <v>517</v>
      </c>
      <c r="G127" s="122" t="s">
        <v>391</v>
      </c>
      <c r="H127" s="121" t="s">
        <v>390</v>
      </c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>
        <v>6</v>
      </c>
      <c r="AB127" s="115">
        <v>30.45</v>
      </c>
      <c r="AC127" s="115">
        <v>33.840000000000003</v>
      </c>
      <c r="AD127" s="115">
        <v>-17.27</v>
      </c>
      <c r="AE127" s="115">
        <v>38.020000000000003</v>
      </c>
      <c r="AF127" s="115">
        <v>56.07</v>
      </c>
      <c r="AG127" s="115">
        <v>9.6999999999999993</v>
      </c>
      <c r="AH127" s="115">
        <v>0</v>
      </c>
      <c r="AI127" s="115">
        <v>0</v>
      </c>
      <c r="AJ127" s="115">
        <v>0</v>
      </c>
      <c r="AK127" s="115">
        <v>0</v>
      </c>
      <c r="AL127" s="115">
        <v>0</v>
      </c>
      <c r="AM127" s="115">
        <v>0</v>
      </c>
      <c r="AN127" s="115">
        <v>0</v>
      </c>
      <c r="AO127" s="115">
        <v>0</v>
      </c>
      <c r="AP127" s="115">
        <v>0</v>
      </c>
      <c r="AQ127" s="115">
        <v>0</v>
      </c>
      <c r="AR127" s="115">
        <v>0</v>
      </c>
      <c r="AS127" s="115">
        <v>0</v>
      </c>
      <c r="AT127" s="115">
        <v>0</v>
      </c>
      <c r="AU127" s="115">
        <v>0</v>
      </c>
      <c r="AV127" s="115">
        <v>0</v>
      </c>
      <c r="AW127" s="115">
        <v>0</v>
      </c>
      <c r="AX127" s="115">
        <v>0</v>
      </c>
      <c r="AY127" s="115">
        <v>0</v>
      </c>
      <c r="AZ127" s="116">
        <v>0</v>
      </c>
      <c r="BA127" s="115">
        <v>0</v>
      </c>
      <c r="BB127" s="115">
        <v>0</v>
      </c>
      <c r="BC127" s="115">
        <v>0</v>
      </c>
      <c r="BD127" s="114"/>
      <c r="BE127" s="114"/>
      <c r="BF127" s="114"/>
      <c r="BG127" s="120"/>
    </row>
    <row r="128" spans="2:65" hidden="1">
      <c r="B128" s="124" t="s">
        <v>516</v>
      </c>
      <c r="C128" s="123" t="s">
        <v>515</v>
      </c>
      <c r="D128" s="122" t="s">
        <v>720</v>
      </c>
      <c r="E128" s="122" t="s">
        <v>733</v>
      </c>
      <c r="F128" s="122" t="s">
        <v>514</v>
      </c>
      <c r="G128" s="122" t="s">
        <v>391</v>
      </c>
      <c r="H128" s="121" t="s">
        <v>390</v>
      </c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>
        <v>-105.04</v>
      </c>
      <c r="AB128" s="115">
        <v>-16.510000000000002</v>
      </c>
      <c r="AC128" s="115">
        <v>136.38</v>
      </c>
      <c r="AD128" s="115">
        <v>189.22</v>
      </c>
      <c r="AE128" s="115">
        <v>-42.91</v>
      </c>
      <c r="AF128" s="115">
        <v>79.69</v>
      </c>
      <c r="AG128" s="115">
        <v>313.12</v>
      </c>
      <c r="AH128" s="115">
        <v>125.16</v>
      </c>
      <c r="AI128" s="115">
        <v>8.76</v>
      </c>
      <c r="AJ128" s="115">
        <v>161.52000000000001</v>
      </c>
      <c r="AK128" s="115">
        <v>20.07</v>
      </c>
      <c r="AL128" s="115">
        <v>51.79</v>
      </c>
      <c r="AM128" s="115">
        <v>-42.57</v>
      </c>
      <c r="AN128" s="115">
        <v>83.84</v>
      </c>
      <c r="AO128" s="115">
        <v>25.01</v>
      </c>
      <c r="AP128" s="115">
        <v>65.91</v>
      </c>
      <c r="AQ128" s="115">
        <v>0</v>
      </c>
      <c r="AR128" s="115">
        <v>3.27</v>
      </c>
      <c r="AS128" s="115">
        <v>-2.85</v>
      </c>
      <c r="AT128" s="115">
        <v>0</v>
      </c>
      <c r="AU128" s="115">
        <v>0</v>
      </c>
      <c r="AV128" s="115">
        <v>0</v>
      </c>
      <c r="AW128" s="115">
        <v>0</v>
      </c>
      <c r="AX128" s="115">
        <v>0</v>
      </c>
      <c r="AY128" s="115">
        <v>0</v>
      </c>
      <c r="AZ128" s="116">
        <v>0</v>
      </c>
      <c r="BA128" s="115">
        <v>0</v>
      </c>
      <c r="BB128" s="115">
        <v>0</v>
      </c>
      <c r="BC128" s="115">
        <v>0</v>
      </c>
      <c r="BD128" s="114"/>
      <c r="BE128" s="114"/>
      <c r="BF128" s="114"/>
      <c r="BG128" s="120"/>
    </row>
    <row r="129" spans="2:65" hidden="1">
      <c r="B129" s="124" t="s">
        <v>513</v>
      </c>
      <c r="C129" s="123" t="s">
        <v>513</v>
      </c>
      <c r="D129" s="122" t="s">
        <v>720</v>
      </c>
      <c r="E129" s="122" t="s">
        <v>733</v>
      </c>
      <c r="F129" s="122" t="s">
        <v>511</v>
      </c>
      <c r="G129" s="122" t="s">
        <v>391</v>
      </c>
      <c r="H129" s="121" t="s">
        <v>390</v>
      </c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>
        <v>-48.87</v>
      </c>
      <c r="AB129" s="115">
        <v>172.61</v>
      </c>
      <c r="AC129" s="115">
        <v>-26.83</v>
      </c>
      <c r="AD129" s="115">
        <v>215.95</v>
      </c>
      <c r="AE129" s="115">
        <v>19.5</v>
      </c>
      <c r="AF129" s="115">
        <v>-47.12</v>
      </c>
      <c r="AG129" s="115">
        <v>201.87</v>
      </c>
      <c r="AH129" s="115">
        <v>-322.89999999999998</v>
      </c>
      <c r="AI129" s="115">
        <v>470.16</v>
      </c>
      <c r="AJ129" s="115">
        <v>-248.55</v>
      </c>
      <c r="AK129" s="115">
        <v>-62.41</v>
      </c>
      <c r="AL129" s="115">
        <v>184.31</v>
      </c>
      <c r="AM129" s="115">
        <v>-83.38</v>
      </c>
      <c r="AN129" s="115">
        <v>260.17</v>
      </c>
      <c r="AO129" s="115">
        <v>145.43</v>
      </c>
      <c r="AP129" s="115">
        <v>-480.94</v>
      </c>
      <c r="AQ129" s="115">
        <v>245.88</v>
      </c>
      <c r="AR129" s="115">
        <v>-371.69</v>
      </c>
      <c r="AS129" s="115">
        <v>326.27999999999997</v>
      </c>
      <c r="AT129" s="115">
        <v>148.18</v>
      </c>
      <c r="AU129" s="115">
        <v>-209.79</v>
      </c>
      <c r="AV129" s="115">
        <v>168.12</v>
      </c>
      <c r="AW129" s="115">
        <v>63.2</v>
      </c>
      <c r="AX129" s="115">
        <v>247.48</v>
      </c>
      <c r="AY129" s="115">
        <v>-208.87</v>
      </c>
      <c r="AZ129" s="116">
        <v>103.6</v>
      </c>
      <c r="BA129" s="115">
        <v>-11.74</v>
      </c>
      <c r="BB129" s="115">
        <v>46.09</v>
      </c>
      <c r="BC129" s="115">
        <v>130.62</v>
      </c>
      <c r="BD129" s="114"/>
      <c r="BE129" s="114"/>
      <c r="BF129" s="114"/>
      <c r="BG129" s="120"/>
    </row>
    <row r="130" spans="2:65" hidden="1">
      <c r="B130" s="124" t="s">
        <v>537</v>
      </c>
      <c r="C130" s="123" t="s">
        <v>536</v>
      </c>
      <c r="D130" s="122" t="s">
        <v>720</v>
      </c>
      <c r="E130" s="122" t="s">
        <v>733</v>
      </c>
      <c r="F130" s="122" t="s">
        <v>345</v>
      </c>
      <c r="G130" s="122" t="s">
        <v>391</v>
      </c>
      <c r="H130" s="121" t="s">
        <v>390</v>
      </c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>
        <v>-1013.95</v>
      </c>
      <c r="AB130" s="115">
        <v>-7146.65</v>
      </c>
      <c r="AC130" s="115">
        <v>-3723.09</v>
      </c>
      <c r="AD130" s="115">
        <v>-4775.21</v>
      </c>
      <c r="AE130" s="115">
        <v>-4341.1400000000003</v>
      </c>
      <c r="AF130" s="115">
        <v>-1465.28</v>
      </c>
      <c r="AG130" s="115">
        <v>-11422.23</v>
      </c>
      <c r="AH130" s="115">
        <v>-13558.42</v>
      </c>
      <c r="AI130" s="115">
        <v>-1857.86</v>
      </c>
      <c r="AJ130" s="115">
        <v>1451.46</v>
      </c>
      <c r="AK130" s="115">
        <v>-3359.01</v>
      </c>
      <c r="AL130" s="115">
        <v>4015.15</v>
      </c>
      <c r="AM130" s="115">
        <v>367.42</v>
      </c>
      <c r="AN130" s="115">
        <v>2199.96</v>
      </c>
      <c r="AO130" s="115">
        <v>-6972.59</v>
      </c>
      <c r="AP130" s="115">
        <v>1103.3399999999999</v>
      </c>
      <c r="AQ130" s="115">
        <v>-4134.18</v>
      </c>
      <c r="AR130" s="115">
        <v>-6554.51</v>
      </c>
      <c r="AS130" s="115">
        <v>-464.09</v>
      </c>
      <c r="AT130" s="115">
        <v>-1949.06</v>
      </c>
      <c r="AU130" s="115">
        <v>4229.72</v>
      </c>
      <c r="AV130" s="115">
        <v>-5744.17</v>
      </c>
      <c r="AW130" s="115">
        <v>7398.52</v>
      </c>
      <c r="AX130" s="115">
        <v>-8188.75</v>
      </c>
      <c r="AY130" s="115">
        <v>-842.49</v>
      </c>
      <c r="AZ130" s="116">
        <v>3521.18</v>
      </c>
      <c r="BA130" s="115">
        <v>4563.88</v>
      </c>
      <c r="BB130" s="115">
        <v>-2527.9699999999998</v>
      </c>
      <c r="BC130" s="115">
        <v>6.66</v>
      </c>
      <c r="BD130" s="114"/>
      <c r="BE130" s="114"/>
      <c r="BF130" s="114"/>
      <c r="BG130" s="120"/>
    </row>
    <row r="131" spans="2:65" hidden="1">
      <c r="B131" s="124" t="s">
        <v>629</v>
      </c>
      <c r="C131" s="123" t="s">
        <v>628</v>
      </c>
      <c r="D131" s="122" t="s">
        <v>720</v>
      </c>
      <c r="E131" s="122" t="s">
        <v>733</v>
      </c>
      <c r="F131" s="122" t="s">
        <v>627</v>
      </c>
      <c r="G131" s="122" t="s">
        <v>391</v>
      </c>
      <c r="H131" s="121" t="s">
        <v>390</v>
      </c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>
        <v>-1405.47</v>
      </c>
      <c r="AB131" s="115">
        <v>14480.01</v>
      </c>
      <c r="AC131" s="115">
        <v>-21974.69</v>
      </c>
      <c r="AD131" s="115">
        <v>33358.93</v>
      </c>
      <c r="AE131" s="115">
        <v>30788.93</v>
      </c>
      <c r="AF131" s="115">
        <v>-47123.25</v>
      </c>
      <c r="AG131" s="115">
        <v>48336.86</v>
      </c>
      <c r="AH131" s="115">
        <v>-55254.78</v>
      </c>
      <c r="AI131" s="115">
        <v>36368.629999999997</v>
      </c>
      <c r="AJ131" s="115">
        <v>19152.13</v>
      </c>
      <c r="AK131" s="115">
        <v>8654.01</v>
      </c>
      <c r="AL131" s="115">
        <v>6388.74</v>
      </c>
      <c r="AM131" s="115">
        <v>19682.990000000002</v>
      </c>
      <c r="AN131" s="115">
        <v>4015.65</v>
      </c>
      <c r="AO131" s="115">
        <v>-1425.77</v>
      </c>
      <c r="AP131" s="115">
        <v>7943.66</v>
      </c>
      <c r="AQ131" s="115">
        <v>14306.85</v>
      </c>
      <c r="AR131" s="115">
        <v>-1891.71</v>
      </c>
      <c r="AS131" s="115">
        <v>-13827.48</v>
      </c>
      <c r="AT131" s="115">
        <v>2684.92</v>
      </c>
      <c r="AU131" s="115">
        <v>47260.480000000003</v>
      </c>
      <c r="AV131" s="115">
        <v>-14855.71</v>
      </c>
      <c r="AW131" s="115">
        <v>6746.55</v>
      </c>
      <c r="AX131" s="115">
        <v>12237.07</v>
      </c>
      <c r="AY131" s="115">
        <v>-5697.13</v>
      </c>
      <c r="AZ131" s="116">
        <v>11085.72</v>
      </c>
      <c r="BA131" s="115">
        <v>12539.32</v>
      </c>
      <c r="BB131" s="115">
        <v>-10062.02</v>
      </c>
      <c r="BC131" s="115">
        <v>-1948.88</v>
      </c>
      <c r="BD131" s="114"/>
      <c r="BE131" s="114"/>
      <c r="BF131" s="114"/>
      <c r="BG131" s="120"/>
      <c r="BH131" s="114"/>
      <c r="BI131" s="114"/>
      <c r="BJ131" s="114"/>
      <c r="BK131" s="114"/>
      <c r="BL131" s="114"/>
      <c r="BM131" s="114"/>
    </row>
    <row r="132" spans="2:65" hidden="1">
      <c r="B132" s="124" t="s">
        <v>559</v>
      </c>
      <c r="C132" s="123" t="s">
        <v>558</v>
      </c>
      <c r="D132" s="122" t="s">
        <v>720</v>
      </c>
      <c r="E132" s="122" t="s">
        <v>733</v>
      </c>
      <c r="F132" s="122" t="s">
        <v>342</v>
      </c>
      <c r="G132" s="122" t="s">
        <v>391</v>
      </c>
      <c r="H132" s="121" t="s">
        <v>390</v>
      </c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>
        <v>-4002.41</v>
      </c>
      <c r="AB132" s="115">
        <v>5688.52</v>
      </c>
      <c r="AC132" s="115">
        <v>-314.39999999999998</v>
      </c>
      <c r="AD132" s="115">
        <v>1211.1300000000001</v>
      </c>
      <c r="AE132" s="115">
        <v>4.6399999999999997</v>
      </c>
      <c r="AF132" s="115">
        <v>-1514.45</v>
      </c>
      <c r="AG132" s="115">
        <v>1925.83</v>
      </c>
      <c r="AH132" s="115">
        <v>-449.02</v>
      </c>
      <c r="AI132" s="115">
        <v>1185.03</v>
      </c>
      <c r="AJ132" s="115">
        <v>-304.02999999999997</v>
      </c>
      <c r="AK132" s="115">
        <v>-16.11</v>
      </c>
      <c r="AL132" s="115">
        <v>-688.21</v>
      </c>
      <c r="AM132" s="115">
        <v>738.4</v>
      </c>
      <c r="AN132" s="115">
        <v>179.17</v>
      </c>
      <c r="AO132" s="115">
        <v>-1327.78</v>
      </c>
      <c r="AP132" s="115">
        <v>856.03</v>
      </c>
      <c r="AQ132" s="115">
        <v>443.98</v>
      </c>
      <c r="AR132" s="115">
        <v>1230.55</v>
      </c>
      <c r="AS132" s="115">
        <v>-211.25</v>
      </c>
      <c r="AT132" s="115">
        <v>539.44000000000005</v>
      </c>
      <c r="AU132" s="115">
        <v>1536.2</v>
      </c>
      <c r="AV132" s="115">
        <v>-68.17</v>
      </c>
      <c r="AW132" s="115">
        <v>-185.92</v>
      </c>
      <c r="AX132" s="115">
        <v>23.12</v>
      </c>
      <c r="AY132" s="115">
        <v>501.95</v>
      </c>
      <c r="AZ132" s="116">
        <v>276.19</v>
      </c>
      <c r="BA132" s="115">
        <v>148.38999999999999</v>
      </c>
      <c r="BB132" s="115">
        <v>-263.23</v>
      </c>
      <c r="BC132" s="115">
        <v>705.68</v>
      </c>
      <c r="BD132" s="114"/>
      <c r="BE132" s="114"/>
      <c r="BF132" s="114"/>
      <c r="BG132" s="120"/>
      <c r="BH132" s="114"/>
      <c r="BI132" s="114"/>
      <c r="BJ132" s="114"/>
      <c r="BK132" s="114"/>
      <c r="BL132" s="114"/>
      <c r="BM132" s="114"/>
    </row>
    <row r="133" spans="2:65" hidden="1">
      <c r="B133" s="124" t="s">
        <v>729</v>
      </c>
      <c r="C133" s="123" t="s">
        <v>554</v>
      </c>
      <c r="D133" s="122" t="s">
        <v>720</v>
      </c>
      <c r="E133" s="122" t="s">
        <v>733</v>
      </c>
      <c r="F133" s="122" t="s">
        <v>338</v>
      </c>
      <c r="G133" s="122" t="s">
        <v>391</v>
      </c>
      <c r="H133" s="121" t="s">
        <v>390</v>
      </c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>
        <v>-24.3</v>
      </c>
      <c r="AB133" s="115">
        <v>-51.42</v>
      </c>
      <c r="AC133" s="115">
        <v>25.14</v>
      </c>
      <c r="AD133" s="115">
        <v>-26.52</v>
      </c>
      <c r="AE133" s="115">
        <v>49.99</v>
      </c>
      <c r="AF133" s="115">
        <v>-68.8</v>
      </c>
      <c r="AG133" s="115">
        <v>172.4</v>
      </c>
      <c r="AH133" s="115">
        <v>-122.83</v>
      </c>
      <c r="AI133" s="115">
        <v>2.93</v>
      </c>
      <c r="AJ133" s="115">
        <v>-5.39</v>
      </c>
      <c r="AK133" s="115">
        <v>-196.9</v>
      </c>
      <c r="AL133" s="115">
        <v>241.34</v>
      </c>
      <c r="AM133" s="115">
        <v>-57.66</v>
      </c>
      <c r="AN133" s="115">
        <v>-59.51</v>
      </c>
      <c r="AO133" s="115">
        <v>150.19</v>
      </c>
      <c r="AP133" s="115">
        <v>-47.85</v>
      </c>
      <c r="AQ133" s="115">
        <v>-112.72</v>
      </c>
      <c r="AR133" s="115">
        <v>82.71</v>
      </c>
      <c r="AS133" s="115">
        <v>-113.71</v>
      </c>
      <c r="AT133" s="115">
        <v>140.41</v>
      </c>
      <c r="AU133" s="115">
        <v>30.74</v>
      </c>
      <c r="AV133" s="115">
        <v>82.71</v>
      </c>
      <c r="AW133" s="115">
        <v>-13.95</v>
      </c>
      <c r="AX133" s="115">
        <v>4.3099999999999996</v>
      </c>
      <c r="AY133" s="115">
        <v>-30.21</v>
      </c>
      <c r="AZ133" s="116">
        <v>65.19</v>
      </c>
      <c r="BA133" s="115">
        <v>26.39</v>
      </c>
      <c r="BB133" s="115">
        <v>1.27</v>
      </c>
      <c r="BC133" s="115">
        <v>-54.41</v>
      </c>
      <c r="BD133" s="114"/>
      <c r="BE133" s="114"/>
      <c r="BF133" s="114"/>
      <c r="BG133" s="120"/>
      <c r="BH133" s="114"/>
      <c r="BI133" s="114"/>
      <c r="BJ133" s="114"/>
      <c r="BK133" s="114"/>
      <c r="BL133" s="114"/>
      <c r="BM133" s="114"/>
    </row>
    <row r="134" spans="2:65" hidden="1">
      <c r="B134" s="124" t="s">
        <v>728</v>
      </c>
      <c r="C134" s="123" t="s">
        <v>727</v>
      </c>
      <c r="D134" s="122" t="s">
        <v>720</v>
      </c>
      <c r="E134" s="122" t="s">
        <v>733</v>
      </c>
      <c r="F134" s="122" t="s">
        <v>335</v>
      </c>
      <c r="G134" s="122" t="s">
        <v>391</v>
      </c>
      <c r="H134" s="121" t="s">
        <v>390</v>
      </c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>
        <v>-19.75</v>
      </c>
      <c r="AB134" s="115">
        <v>30.16</v>
      </c>
      <c r="AC134" s="115">
        <v>12.15</v>
      </c>
      <c r="AD134" s="115">
        <v>4.4800000000000004</v>
      </c>
      <c r="AE134" s="115">
        <v>-11.79</v>
      </c>
      <c r="AF134" s="115">
        <v>20.77</v>
      </c>
      <c r="AG134" s="115">
        <v>-0.77</v>
      </c>
      <c r="AH134" s="115">
        <v>0.95</v>
      </c>
      <c r="AI134" s="115">
        <v>-2.1</v>
      </c>
      <c r="AJ134" s="115">
        <v>4.68</v>
      </c>
      <c r="AK134" s="115">
        <v>1.96</v>
      </c>
      <c r="AL134" s="115">
        <v>2.1800000000000002</v>
      </c>
      <c r="AM134" s="115">
        <v>-1.56</v>
      </c>
      <c r="AN134" s="115">
        <v>3.07</v>
      </c>
      <c r="AO134" s="115">
        <v>0</v>
      </c>
      <c r="AP134" s="115">
        <v>0</v>
      </c>
      <c r="AQ134" s="115">
        <v>0</v>
      </c>
      <c r="AR134" s="115">
        <v>0</v>
      </c>
      <c r="AS134" s="115">
        <v>0</v>
      </c>
      <c r="AT134" s="115">
        <v>0</v>
      </c>
      <c r="AU134" s="115">
        <v>0</v>
      </c>
      <c r="AV134" s="115">
        <v>0</v>
      </c>
      <c r="AW134" s="115">
        <v>0</v>
      </c>
      <c r="AX134" s="115">
        <v>0</v>
      </c>
      <c r="AY134" s="115">
        <v>0</v>
      </c>
      <c r="AZ134" s="116">
        <v>0</v>
      </c>
      <c r="BA134" s="115">
        <v>0</v>
      </c>
      <c r="BB134" s="115">
        <v>0</v>
      </c>
      <c r="BC134" s="115">
        <v>0</v>
      </c>
      <c r="BD134" s="114"/>
      <c r="BE134" s="114"/>
      <c r="BF134" s="114"/>
      <c r="BG134" s="120"/>
      <c r="BH134" s="114"/>
      <c r="BI134" s="114"/>
      <c r="BJ134" s="114"/>
      <c r="BK134" s="114"/>
      <c r="BL134" s="114"/>
      <c r="BM134" s="114"/>
    </row>
    <row r="135" spans="2:65" hidden="1">
      <c r="B135" s="124" t="s">
        <v>723</v>
      </c>
      <c r="C135" s="123" t="s">
        <v>723</v>
      </c>
      <c r="D135" s="122" t="s">
        <v>720</v>
      </c>
      <c r="E135" s="122" t="s">
        <v>733</v>
      </c>
      <c r="F135" s="122" t="s">
        <v>498</v>
      </c>
      <c r="G135" s="122" t="s">
        <v>391</v>
      </c>
      <c r="H135" s="121" t="s">
        <v>390</v>
      </c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>
        <v>0</v>
      </c>
      <c r="AB135" s="115">
        <v>0</v>
      </c>
      <c r="AC135" s="115">
        <v>0</v>
      </c>
      <c r="AD135" s="115">
        <v>0</v>
      </c>
      <c r="AE135" s="115">
        <v>0</v>
      </c>
      <c r="AF135" s="115">
        <v>0</v>
      </c>
      <c r="AG135" s="115">
        <v>0</v>
      </c>
      <c r="AH135" s="115">
        <v>0</v>
      </c>
      <c r="AI135" s="115">
        <v>0</v>
      </c>
      <c r="AJ135" s="115">
        <v>0</v>
      </c>
      <c r="AK135" s="115">
        <v>0</v>
      </c>
      <c r="AL135" s="115">
        <v>0</v>
      </c>
      <c r="AM135" s="115">
        <v>0</v>
      </c>
      <c r="AN135" s="115">
        <v>0</v>
      </c>
      <c r="AO135" s="115">
        <v>0</v>
      </c>
      <c r="AP135" s="115">
        <v>0</v>
      </c>
      <c r="AQ135" s="115">
        <v>0</v>
      </c>
      <c r="AR135" s="115">
        <v>0</v>
      </c>
      <c r="AS135" s="115">
        <v>0</v>
      </c>
      <c r="AT135" s="115">
        <v>0</v>
      </c>
      <c r="AU135" s="115">
        <v>0</v>
      </c>
      <c r="AV135" s="115">
        <v>-125.8</v>
      </c>
      <c r="AW135" s="115">
        <v>5.48</v>
      </c>
      <c r="AX135" s="115">
        <v>13.6</v>
      </c>
      <c r="AY135" s="115">
        <v>-161.63999999999999</v>
      </c>
      <c r="AZ135" s="116">
        <v>5.34</v>
      </c>
      <c r="BA135" s="115">
        <v>261.72000000000003</v>
      </c>
      <c r="BB135" s="115">
        <v>-95.72</v>
      </c>
      <c r="BC135" s="115">
        <v>31.81</v>
      </c>
      <c r="BD135" s="114"/>
      <c r="BE135" s="190"/>
      <c r="BF135" s="190"/>
      <c r="BG135" s="120"/>
      <c r="BH135" s="114"/>
      <c r="BI135" s="114"/>
      <c r="BJ135" s="114"/>
      <c r="BK135" s="114"/>
      <c r="BL135" s="114"/>
      <c r="BM135" s="114"/>
    </row>
    <row r="136" spans="2:65" hidden="1">
      <c r="B136" s="124" t="s">
        <v>680</v>
      </c>
      <c r="C136" s="123" t="s">
        <v>680</v>
      </c>
      <c r="D136" s="122" t="s">
        <v>720</v>
      </c>
      <c r="E136" s="122" t="s">
        <v>733</v>
      </c>
      <c r="F136" s="122" t="s">
        <v>373</v>
      </c>
      <c r="G136" s="122" t="s">
        <v>391</v>
      </c>
      <c r="H136" s="121" t="s">
        <v>390</v>
      </c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>
        <v>0</v>
      </c>
      <c r="AB136" s="115">
        <v>0</v>
      </c>
      <c r="AC136" s="115">
        <v>0</v>
      </c>
      <c r="AD136" s="115">
        <v>0</v>
      </c>
      <c r="AE136" s="115">
        <v>0</v>
      </c>
      <c r="AF136" s="115">
        <v>0</v>
      </c>
      <c r="AG136" s="115">
        <v>0</v>
      </c>
      <c r="AH136" s="115">
        <v>0</v>
      </c>
      <c r="AI136" s="115">
        <v>0</v>
      </c>
      <c r="AJ136" s="115">
        <v>0</v>
      </c>
      <c r="AK136" s="115">
        <v>0</v>
      </c>
      <c r="AL136" s="115">
        <v>0</v>
      </c>
      <c r="AM136" s="115">
        <v>0</v>
      </c>
      <c r="AN136" s="115">
        <v>0</v>
      </c>
      <c r="AO136" s="115">
        <v>0</v>
      </c>
      <c r="AP136" s="115">
        <v>0</v>
      </c>
      <c r="AQ136" s="115">
        <v>0</v>
      </c>
      <c r="AR136" s="115">
        <v>0</v>
      </c>
      <c r="AS136" s="115">
        <v>0</v>
      </c>
      <c r="AT136" s="115">
        <v>0</v>
      </c>
      <c r="AU136" s="115">
        <v>0</v>
      </c>
      <c r="AV136" s="115">
        <v>-1192.6199999999999</v>
      </c>
      <c r="AW136" s="115">
        <v>-285.2</v>
      </c>
      <c r="AX136" s="115">
        <v>-46.07</v>
      </c>
      <c r="AY136" s="115">
        <v>385.66</v>
      </c>
      <c r="AZ136" s="116">
        <v>-8.36</v>
      </c>
      <c r="BA136" s="115">
        <v>191.9</v>
      </c>
      <c r="BB136" s="115">
        <v>-397.15</v>
      </c>
      <c r="BC136" s="115">
        <v>26.4</v>
      </c>
      <c r="BD136" s="114"/>
      <c r="BE136" s="190"/>
      <c r="BF136" s="190"/>
      <c r="BG136" s="120"/>
      <c r="BH136" s="114"/>
      <c r="BI136" s="114"/>
      <c r="BJ136" s="114"/>
      <c r="BK136" s="114"/>
      <c r="BL136" s="114"/>
      <c r="BM136" s="114"/>
    </row>
    <row r="137" spans="2:65" hidden="1">
      <c r="B137" s="131" t="s">
        <v>732</v>
      </c>
      <c r="C137" s="130" t="s">
        <v>731</v>
      </c>
      <c r="D137" s="189"/>
      <c r="E137" s="189"/>
      <c r="F137" s="189"/>
      <c r="G137" s="189"/>
      <c r="H137" s="188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>
        <v>-536.62</v>
      </c>
      <c r="AB137" s="115">
        <v>3557.89</v>
      </c>
      <c r="AC137" s="115">
        <v>1397.68</v>
      </c>
      <c r="AD137" s="115">
        <v>5364.62</v>
      </c>
      <c r="AE137" s="115">
        <v>3644.65</v>
      </c>
      <c r="AF137" s="115">
        <v>5131.8999999999996</v>
      </c>
      <c r="AG137" s="115">
        <v>4547.72</v>
      </c>
      <c r="AH137" s="115">
        <v>1364.71</v>
      </c>
      <c r="AI137" s="115">
        <v>-10370.530000000001</v>
      </c>
      <c r="AJ137" s="115">
        <v>5154.58</v>
      </c>
      <c r="AK137" s="115">
        <v>516.95000000000005</v>
      </c>
      <c r="AL137" s="115">
        <v>-1650.28</v>
      </c>
      <c r="AM137" s="115">
        <v>332.41</v>
      </c>
      <c r="AN137" s="115">
        <v>2944.13</v>
      </c>
      <c r="AO137" s="115">
        <v>3769.53</v>
      </c>
      <c r="AP137" s="115">
        <v>3573.78</v>
      </c>
      <c r="AQ137" s="115">
        <v>6678.86</v>
      </c>
      <c r="AR137" s="115">
        <v>8681.58</v>
      </c>
      <c r="AS137" s="115">
        <v>7761.93</v>
      </c>
      <c r="AT137" s="115">
        <v>10524.03</v>
      </c>
      <c r="AU137" s="115">
        <v>1007.71</v>
      </c>
      <c r="AV137" s="115">
        <v>6969.09</v>
      </c>
      <c r="AW137" s="115">
        <v>10277.629999999999</v>
      </c>
      <c r="AX137" s="115">
        <v>2402.9299999999998</v>
      </c>
      <c r="AY137" s="115">
        <v>3710.31</v>
      </c>
      <c r="AZ137" s="116">
        <v>4897.8999999999996</v>
      </c>
      <c r="BA137" s="115">
        <v>8759.5400000000009</v>
      </c>
      <c r="BB137" s="115">
        <v>1300.2</v>
      </c>
      <c r="BC137" s="115">
        <v>2495.9499999999998</v>
      </c>
      <c r="BD137" s="114"/>
      <c r="BE137" s="148"/>
      <c r="BF137" s="148"/>
      <c r="BG137" s="127"/>
      <c r="BH137" s="148"/>
      <c r="BI137" s="148"/>
      <c r="BJ137" s="148"/>
      <c r="BK137" s="148"/>
      <c r="BL137" s="148"/>
      <c r="BM137" s="148"/>
    </row>
    <row r="138" spans="2:65" hidden="1">
      <c r="B138" s="124" t="s">
        <v>697</v>
      </c>
      <c r="C138" s="123" t="s">
        <v>696</v>
      </c>
      <c r="D138" s="122" t="s">
        <v>720</v>
      </c>
      <c r="E138" s="122" t="s">
        <v>719</v>
      </c>
      <c r="F138" s="122" t="s">
        <v>695</v>
      </c>
      <c r="G138" s="122" t="s">
        <v>391</v>
      </c>
      <c r="H138" s="121" t="s">
        <v>390</v>
      </c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>
        <v>-2320.66</v>
      </c>
      <c r="AB138" s="115">
        <v>-998.34</v>
      </c>
      <c r="AC138" s="115">
        <v>-1634.49</v>
      </c>
      <c r="AD138" s="115">
        <v>986.48</v>
      </c>
      <c r="AE138" s="115">
        <v>286.99</v>
      </c>
      <c r="AF138" s="115">
        <v>3197.45</v>
      </c>
      <c r="AG138" s="115">
        <v>1638.95</v>
      </c>
      <c r="AH138" s="115">
        <v>5418.09</v>
      </c>
      <c r="AI138" s="115">
        <v>-6282.6</v>
      </c>
      <c r="AJ138" s="115">
        <v>2110.91</v>
      </c>
      <c r="AK138" s="115">
        <v>613.48</v>
      </c>
      <c r="AL138" s="115">
        <v>-1623.21</v>
      </c>
      <c r="AM138" s="115">
        <v>-993.47</v>
      </c>
      <c r="AN138" s="115">
        <v>-917.4</v>
      </c>
      <c r="AO138" s="115">
        <v>1527.27</v>
      </c>
      <c r="AP138" s="115">
        <v>198.4</v>
      </c>
      <c r="AQ138" s="115">
        <v>-2360.0100000000002</v>
      </c>
      <c r="AR138" s="115">
        <v>1737.16</v>
      </c>
      <c r="AS138" s="115">
        <v>1320.7</v>
      </c>
      <c r="AT138" s="115">
        <v>1562.53</v>
      </c>
      <c r="AU138" s="115">
        <v>-2472.16</v>
      </c>
      <c r="AV138" s="115">
        <v>3063.62</v>
      </c>
      <c r="AW138" s="115">
        <v>4456.26</v>
      </c>
      <c r="AX138" s="115">
        <v>127.15</v>
      </c>
      <c r="AY138" s="115">
        <v>-255.12</v>
      </c>
      <c r="AZ138" s="116">
        <v>3458.62</v>
      </c>
      <c r="BA138" s="115">
        <v>3689.49</v>
      </c>
      <c r="BB138" s="115">
        <v>633.35</v>
      </c>
      <c r="BC138" s="115">
        <v>1213.07</v>
      </c>
      <c r="BD138" s="114"/>
      <c r="BE138" s="114"/>
      <c r="BF138" s="114"/>
      <c r="BG138" s="120"/>
      <c r="BH138" s="114"/>
      <c r="BI138" s="114"/>
      <c r="BJ138" s="114"/>
      <c r="BK138" s="114"/>
      <c r="BL138" s="114"/>
      <c r="BM138" s="114"/>
    </row>
    <row r="139" spans="2:65" hidden="1">
      <c r="B139" s="124" t="s">
        <v>694</v>
      </c>
      <c r="C139" s="123" t="s">
        <v>693</v>
      </c>
      <c r="D139" s="122" t="s">
        <v>720</v>
      </c>
      <c r="E139" s="122" t="s">
        <v>719</v>
      </c>
      <c r="F139" s="122" t="s">
        <v>692</v>
      </c>
      <c r="G139" s="122" t="s">
        <v>391</v>
      </c>
      <c r="H139" s="121" t="s">
        <v>390</v>
      </c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>
        <v>-541.88</v>
      </c>
      <c r="AB139" s="115">
        <v>676.83</v>
      </c>
      <c r="AC139" s="115">
        <v>99.96</v>
      </c>
      <c r="AD139" s="115">
        <v>-216.69</v>
      </c>
      <c r="AE139" s="115">
        <v>366.41</v>
      </c>
      <c r="AF139" s="115">
        <v>-2592.88</v>
      </c>
      <c r="AG139" s="115">
        <v>-641.89</v>
      </c>
      <c r="AH139" s="115">
        <v>-1014.3</v>
      </c>
      <c r="AI139" s="115">
        <v>6178.95</v>
      </c>
      <c r="AJ139" s="115">
        <v>80.83</v>
      </c>
      <c r="AK139" s="115">
        <v>-858.78</v>
      </c>
      <c r="AL139" s="115">
        <v>1368.71</v>
      </c>
      <c r="AM139" s="115">
        <v>1744.38</v>
      </c>
      <c r="AN139" s="115">
        <v>1020.19</v>
      </c>
      <c r="AO139" s="115">
        <v>121.99</v>
      </c>
      <c r="AP139" s="115">
        <v>240.74</v>
      </c>
      <c r="AQ139" s="115">
        <v>25.58</v>
      </c>
      <c r="AR139" s="115">
        <v>-249.75</v>
      </c>
      <c r="AS139" s="115">
        <v>769.37</v>
      </c>
      <c r="AT139" s="115">
        <v>-1349.83</v>
      </c>
      <c r="AU139" s="115">
        <v>-6.49</v>
      </c>
      <c r="AV139" s="115">
        <v>-47.65</v>
      </c>
      <c r="AW139" s="115">
        <v>517.27</v>
      </c>
      <c r="AX139" s="115">
        <v>-42.66</v>
      </c>
      <c r="AY139" s="115">
        <v>-5.59</v>
      </c>
      <c r="AZ139" s="116">
        <v>-68.02</v>
      </c>
      <c r="BA139" s="115">
        <v>-312.73</v>
      </c>
      <c r="BB139" s="115">
        <v>-118.28</v>
      </c>
      <c r="BC139" s="115">
        <v>-366.54</v>
      </c>
      <c r="BD139" s="114"/>
      <c r="BE139" s="114"/>
      <c r="BF139" s="114"/>
      <c r="BG139" s="120"/>
      <c r="BH139" s="114"/>
      <c r="BI139" s="114"/>
      <c r="BJ139" s="114"/>
      <c r="BK139" s="114"/>
      <c r="BL139" s="114"/>
      <c r="BM139" s="114"/>
    </row>
    <row r="140" spans="2:65" hidden="1">
      <c r="B140" s="124" t="s">
        <v>566</v>
      </c>
      <c r="C140" s="123" t="s">
        <v>565</v>
      </c>
      <c r="D140" s="122" t="s">
        <v>720</v>
      </c>
      <c r="E140" s="122" t="s">
        <v>719</v>
      </c>
      <c r="F140" s="122" t="s">
        <v>466</v>
      </c>
      <c r="G140" s="122" t="s">
        <v>391</v>
      </c>
      <c r="H140" s="121" t="s">
        <v>390</v>
      </c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>
        <v>0</v>
      </c>
      <c r="AB140" s="115">
        <v>0</v>
      </c>
      <c r="AC140" s="115">
        <v>0</v>
      </c>
      <c r="AD140" s="115">
        <v>0</v>
      </c>
      <c r="AE140" s="115">
        <v>0</v>
      </c>
      <c r="AF140" s="115">
        <v>0</v>
      </c>
      <c r="AG140" s="115">
        <v>0</v>
      </c>
      <c r="AH140" s="115">
        <v>0</v>
      </c>
      <c r="AI140" s="115">
        <v>0</v>
      </c>
      <c r="AJ140" s="115">
        <v>0</v>
      </c>
      <c r="AK140" s="115">
        <v>0</v>
      </c>
      <c r="AL140" s="115">
        <v>0</v>
      </c>
      <c r="AM140" s="115">
        <v>0</v>
      </c>
      <c r="AN140" s="115">
        <v>0</v>
      </c>
      <c r="AO140" s="115">
        <v>0</v>
      </c>
      <c r="AP140" s="115">
        <v>0</v>
      </c>
      <c r="AQ140" s="115">
        <v>0</v>
      </c>
      <c r="AR140" s="115">
        <v>0</v>
      </c>
      <c r="AS140" s="115">
        <v>0</v>
      </c>
      <c r="AT140" s="115">
        <v>0</v>
      </c>
      <c r="AU140" s="115">
        <v>0</v>
      </c>
      <c r="AV140" s="115">
        <v>0</v>
      </c>
      <c r="AW140" s="115">
        <v>0</v>
      </c>
      <c r="AX140" s="115">
        <v>0</v>
      </c>
      <c r="AY140" s="115">
        <v>0</v>
      </c>
      <c r="AZ140" s="116">
        <v>0</v>
      </c>
      <c r="BA140" s="115">
        <v>0</v>
      </c>
      <c r="BB140" s="115">
        <v>0</v>
      </c>
      <c r="BC140" s="115">
        <v>0</v>
      </c>
      <c r="BD140" s="114"/>
      <c r="BE140" s="114"/>
      <c r="BF140" s="114"/>
      <c r="BG140" s="120"/>
      <c r="BH140" s="114"/>
      <c r="BI140" s="114"/>
      <c r="BJ140" s="114"/>
      <c r="BK140" s="114"/>
      <c r="BL140" s="114"/>
      <c r="BM140" s="114"/>
    </row>
    <row r="141" spans="2:65" hidden="1">
      <c r="B141" s="124" t="s">
        <v>564</v>
      </c>
      <c r="C141" s="123" t="s">
        <v>564</v>
      </c>
      <c r="D141" s="122" t="s">
        <v>720</v>
      </c>
      <c r="E141" s="122" t="s">
        <v>719</v>
      </c>
      <c r="F141" s="122" t="s">
        <v>362</v>
      </c>
      <c r="G141" s="122" t="s">
        <v>391</v>
      </c>
      <c r="H141" s="121" t="s">
        <v>390</v>
      </c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>
        <v>-21.53</v>
      </c>
      <c r="AB141" s="115">
        <v>-17.059999999999999</v>
      </c>
      <c r="AC141" s="115">
        <v>52.53</v>
      </c>
      <c r="AD141" s="115">
        <v>27.84</v>
      </c>
      <c r="AE141" s="115">
        <v>47.18</v>
      </c>
      <c r="AF141" s="115">
        <v>-13.44</v>
      </c>
      <c r="AG141" s="115">
        <v>79.81</v>
      </c>
      <c r="AH141" s="115">
        <v>46.37</v>
      </c>
      <c r="AI141" s="115">
        <v>115.32</v>
      </c>
      <c r="AJ141" s="115">
        <v>13.44</v>
      </c>
      <c r="AK141" s="115">
        <v>105.54</v>
      </c>
      <c r="AL141" s="115">
        <v>3.63</v>
      </c>
      <c r="AM141" s="115">
        <v>0.28000000000000003</v>
      </c>
      <c r="AN141" s="115">
        <v>83.9</v>
      </c>
      <c r="AO141" s="115">
        <v>-163.21</v>
      </c>
      <c r="AP141" s="115">
        <v>206.39</v>
      </c>
      <c r="AQ141" s="115">
        <v>169.11</v>
      </c>
      <c r="AR141" s="115">
        <v>87.68</v>
      </c>
      <c r="AS141" s="115">
        <v>-16.84</v>
      </c>
      <c r="AT141" s="115">
        <v>53.43</v>
      </c>
      <c r="AU141" s="115">
        <v>144.66999999999999</v>
      </c>
      <c r="AV141" s="115">
        <v>245.15</v>
      </c>
      <c r="AW141" s="115">
        <v>67.87</v>
      </c>
      <c r="AX141" s="115">
        <v>182.89</v>
      </c>
      <c r="AY141" s="115">
        <v>-205.2</v>
      </c>
      <c r="AZ141" s="116">
        <v>238.55</v>
      </c>
      <c r="BA141" s="115">
        <v>253.33</v>
      </c>
      <c r="BB141" s="115">
        <v>289.74</v>
      </c>
      <c r="BC141" s="115">
        <v>181.45</v>
      </c>
      <c r="BD141" s="114"/>
      <c r="BE141" s="114"/>
      <c r="BF141" s="114"/>
      <c r="BG141" s="120"/>
      <c r="BH141" s="114"/>
      <c r="BI141" s="114"/>
      <c r="BJ141" s="114"/>
      <c r="BK141" s="114"/>
      <c r="BL141" s="114"/>
      <c r="BM141" s="114"/>
    </row>
    <row r="142" spans="2:65" hidden="1">
      <c r="B142" s="124" t="s">
        <v>563</v>
      </c>
      <c r="C142" s="123" t="s">
        <v>562</v>
      </c>
      <c r="D142" s="122" t="s">
        <v>720</v>
      </c>
      <c r="E142" s="122" t="s">
        <v>719</v>
      </c>
      <c r="F142" s="122" t="s">
        <v>463</v>
      </c>
      <c r="G142" s="122" t="s">
        <v>391</v>
      </c>
      <c r="H142" s="121" t="s">
        <v>390</v>
      </c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>
        <v>1.29</v>
      </c>
      <c r="AB142" s="115">
        <v>78.63</v>
      </c>
      <c r="AC142" s="115">
        <v>-7.0000000000000007E-2</v>
      </c>
      <c r="AD142" s="115">
        <v>8.17</v>
      </c>
      <c r="AE142" s="115">
        <v>123.02</v>
      </c>
      <c r="AF142" s="115">
        <v>85.78</v>
      </c>
      <c r="AG142" s="115">
        <v>8.99</v>
      </c>
      <c r="AH142" s="115">
        <v>22.25</v>
      </c>
      <c r="AI142" s="115">
        <v>0</v>
      </c>
      <c r="AJ142" s="115">
        <v>2.1800000000000002</v>
      </c>
      <c r="AK142" s="115">
        <v>0.18</v>
      </c>
      <c r="AL142" s="115">
        <v>75.03</v>
      </c>
      <c r="AM142" s="115">
        <v>-6.99</v>
      </c>
      <c r="AN142" s="115">
        <v>0.04</v>
      </c>
      <c r="AO142" s="115">
        <v>0.04</v>
      </c>
      <c r="AP142" s="115">
        <v>0.04</v>
      </c>
      <c r="AQ142" s="115">
        <v>-0.04</v>
      </c>
      <c r="AR142" s="115">
        <v>2.67</v>
      </c>
      <c r="AS142" s="115">
        <v>0.04</v>
      </c>
      <c r="AT142" s="115">
        <v>926.18</v>
      </c>
      <c r="AU142" s="115">
        <v>-0.09</v>
      </c>
      <c r="AV142" s="115">
        <v>0</v>
      </c>
      <c r="AW142" s="115">
        <v>0</v>
      </c>
      <c r="AX142" s="115">
        <v>0</v>
      </c>
      <c r="AY142" s="115">
        <v>0</v>
      </c>
      <c r="AZ142" s="116">
        <v>0</v>
      </c>
      <c r="BA142" s="115">
        <v>0</v>
      </c>
      <c r="BB142" s="115">
        <v>0</v>
      </c>
      <c r="BC142" s="115">
        <v>0</v>
      </c>
      <c r="BD142" s="114"/>
      <c r="BE142" s="114"/>
      <c r="BF142" s="114"/>
      <c r="BG142" s="120"/>
      <c r="BH142" s="114"/>
      <c r="BI142" s="114"/>
      <c r="BJ142" s="114"/>
      <c r="BK142" s="114"/>
      <c r="BL142" s="114"/>
      <c r="BM142" s="114"/>
    </row>
    <row r="143" spans="2:65" hidden="1">
      <c r="B143" s="124" t="s">
        <v>689</v>
      </c>
      <c r="C143" s="123" t="s">
        <v>688</v>
      </c>
      <c r="D143" s="122" t="s">
        <v>720</v>
      </c>
      <c r="E143" s="122" t="s">
        <v>719</v>
      </c>
      <c r="F143" s="122" t="s">
        <v>482</v>
      </c>
      <c r="G143" s="122" t="s">
        <v>391</v>
      </c>
      <c r="H143" s="121" t="s">
        <v>390</v>
      </c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>
        <v>25.97</v>
      </c>
      <c r="AB143" s="115">
        <v>-2.77</v>
      </c>
      <c r="AC143" s="115">
        <v>-5.69</v>
      </c>
      <c r="AD143" s="115">
        <v>-9.42</v>
      </c>
      <c r="AE143" s="115">
        <v>-3.14</v>
      </c>
      <c r="AF143" s="115">
        <v>-4.2300000000000004</v>
      </c>
      <c r="AG143" s="115">
        <v>-4.5999999999999996</v>
      </c>
      <c r="AH143" s="115">
        <v>-28.83</v>
      </c>
      <c r="AI143" s="115">
        <v>14.4</v>
      </c>
      <c r="AJ143" s="115">
        <v>-6.25</v>
      </c>
      <c r="AK143" s="115">
        <v>47.74</v>
      </c>
      <c r="AL143" s="115">
        <v>51.5</v>
      </c>
      <c r="AM143" s="115">
        <v>44.1</v>
      </c>
      <c r="AN143" s="115">
        <v>-7.59</v>
      </c>
      <c r="AO143" s="115">
        <v>-2.21</v>
      </c>
      <c r="AP143" s="115">
        <v>-3.45</v>
      </c>
      <c r="AQ143" s="115">
        <v>20.52</v>
      </c>
      <c r="AR143" s="115">
        <v>-2.11</v>
      </c>
      <c r="AS143" s="115">
        <v>-17.940000000000001</v>
      </c>
      <c r="AT143" s="115">
        <v>-17.760000000000002</v>
      </c>
      <c r="AU143" s="115">
        <v>-4.66</v>
      </c>
      <c r="AV143" s="115">
        <v>-1.21</v>
      </c>
      <c r="AW143" s="115">
        <v>1.87</v>
      </c>
      <c r="AX143" s="115">
        <v>-1.1499999999999999</v>
      </c>
      <c r="AY143" s="115">
        <v>-0.81</v>
      </c>
      <c r="AZ143" s="116">
        <v>14.93</v>
      </c>
      <c r="BA143" s="115">
        <v>-5.29</v>
      </c>
      <c r="BB143" s="115">
        <v>2.92</v>
      </c>
      <c r="BC143" s="115">
        <v>-0.65</v>
      </c>
      <c r="BD143" s="114"/>
      <c r="BE143" s="114"/>
      <c r="BF143" s="114"/>
      <c r="BG143" s="120"/>
      <c r="BH143" s="114"/>
      <c r="BI143" s="114"/>
      <c r="BJ143" s="114"/>
      <c r="BK143" s="114"/>
      <c r="BL143" s="114"/>
      <c r="BM143" s="114"/>
    </row>
    <row r="144" spans="2:65" hidden="1">
      <c r="B144" s="124" t="s">
        <v>687</v>
      </c>
      <c r="C144" s="123" t="s">
        <v>686</v>
      </c>
      <c r="D144" s="122" t="s">
        <v>720</v>
      </c>
      <c r="E144" s="122" t="s">
        <v>719</v>
      </c>
      <c r="F144" s="122" t="s">
        <v>392</v>
      </c>
      <c r="G144" s="122" t="s">
        <v>391</v>
      </c>
      <c r="H144" s="121" t="s">
        <v>390</v>
      </c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>
        <v>-394.82</v>
      </c>
      <c r="AB144" s="115">
        <v>1252.9000000000001</v>
      </c>
      <c r="AC144" s="115">
        <v>1453.38</v>
      </c>
      <c r="AD144" s="115">
        <v>243.65</v>
      </c>
      <c r="AE144" s="115">
        <v>656.6</v>
      </c>
      <c r="AF144" s="115">
        <v>1844.99</v>
      </c>
      <c r="AG144" s="115">
        <v>56.74</v>
      </c>
      <c r="AH144" s="115">
        <v>-25.72</v>
      </c>
      <c r="AI144" s="115">
        <v>-1204.3399999999999</v>
      </c>
      <c r="AJ144" s="115">
        <v>-629.38</v>
      </c>
      <c r="AK144" s="115">
        <v>131.24</v>
      </c>
      <c r="AL144" s="115">
        <v>-839.88</v>
      </c>
      <c r="AM144" s="115">
        <v>-115.47</v>
      </c>
      <c r="AN144" s="115">
        <v>-607.82000000000005</v>
      </c>
      <c r="AO144" s="115">
        <v>-378.63</v>
      </c>
      <c r="AP144" s="115">
        <v>308.36</v>
      </c>
      <c r="AQ144" s="115">
        <v>435.56</v>
      </c>
      <c r="AR144" s="115">
        <v>-893.96</v>
      </c>
      <c r="AS144" s="115">
        <v>241.97</v>
      </c>
      <c r="AT144" s="115">
        <v>-418.28</v>
      </c>
      <c r="AU144" s="115">
        <v>-2053.9499999999998</v>
      </c>
      <c r="AV144" s="115">
        <v>-1020.28</v>
      </c>
      <c r="AW144" s="115">
        <v>-49.22</v>
      </c>
      <c r="AX144" s="115">
        <v>-520.24</v>
      </c>
      <c r="AY144" s="115">
        <v>-306.55</v>
      </c>
      <c r="AZ144" s="116">
        <v>-392.04</v>
      </c>
      <c r="BA144" s="115">
        <v>-912.42</v>
      </c>
      <c r="BB144" s="115">
        <v>-92.64</v>
      </c>
      <c r="BC144" s="115">
        <v>-162.97999999999999</v>
      </c>
      <c r="BD144" s="114"/>
      <c r="BE144" s="114"/>
      <c r="BF144" s="114"/>
      <c r="BG144" s="120"/>
      <c r="BH144" s="114"/>
      <c r="BI144" s="114"/>
      <c r="BJ144" s="114"/>
      <c r="BK144" s="114"/>
      <c r="BL144" s="114"/>
      <c r="BM144" s="114"/>
    </row>
    <row r="145" spans="2:65" hidden="1">
      <c r="B145" s="124" t="s">
        <v>684</v>
      </c>
      <c r="C145" s="123" t="s">
        <v>684</v>
      </c>
      <c r="D145" s="122" t="s">
        <v>720</v>
      </c>
      <c r="E145" s="122" t="s">
        <v>719</v>
      </c>
      <c r="F145" s="122" t="s">
        <v>506</v>
      </c>
      <c r="G145" s="122" t="s">
        <v>391</v>
      </c>
      <c r="H145" s="121" t="s">
        <v>390</v>
      </c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>
        <v>0</v>
      </c>
      <c r="AB145" s="115">
        <v>0</v>
      </c>
      <c r="AC145" s="115">
        <v>0</v>
      </c>
      <c r="AD145" s="115">
        <v>0</v>
      </c>
      <c r="AE145" s="115">
        <v>0</v>
      </c>
      <c r="AF145" s="115">
        <v>0</v>
      </c>
      <c r="AG145" s="115">
        <v>0</v>
      </c>
      <c r="AH145" s="115">
        <v>0</v>
      </c>
      <c r="AI145" s="115">
        <v>0</v>
      </c>
      <c r="AJ145" s="115">
        <v>0</v>
      </c>
      <c r="AK145" s="115">
        <v>0</v>
      </c>
      <c r="AL145" s="115">
        <v>0</v>
      </c>
      <c r="AM145" s="115">
        <v>0</v>
      </c>
      <c r="AN145" s="115">
        <v>0</v>
      </c>
      <c r="AO145" s="115">
        <v>0</v>
      </c>
      <c r="AP145" s="115">
        <v>0</v>
      </c>
      <c r="AQ145" s="115">
        <v>0</v>
      </c>
      <c r="AR145" s="115">
        <v>0</v>
      </c>
      <c r="AS145" s="115">
        <v>0</v>
      </c>
      <c r="AT145" s="115">
        <v>0</v>
      </c>
      <c r="AU145" s="115">
        <v>0</v>
      </c>
      <c r="AV145" s="115">
        <v>0</v>
      </c>
      <c r="AW145" s="115">
        <v>0</v>
      </c>
      <c r="AX145" s="115">
        <v>0</v>
      </c>
      <c r="AY145" s="115">
        <v>0</v>
      </c>
      <c r="AZ145" s="116">
        <v>0</v>
      </c>
      <c r="BA145" s="115">
        <v>0</v>
      </c>
      <c r="BB145" s="115">
        <v>0</v>
      </c>
      <c r="BC145" s="115">
        <v>0</v>
      </c>
      <c r="BD145" s="114"/>
      <c r="BE145" s="114"/>
      <c r="BF145" s="114"/>
      <c r="BG145" s="120"/>
      <c r="BH145" s="114"/>
      <c r="BI145" s="114"/>
      <c r="BJ145" s="114"/>
      <c r="BK145" s="114"/>
      <c r="BL145" s="114"/>
      <c r="BM145" s="114"/>
    </row>
    <row r="146" spans="2:65" hidden="1">
      <c r="B146" s="124" t="s">
        <v>683</v>
      </c>
      <c r="C146" s="123" t="s">
        <v>682</v>
      </c>
      <c r="D146" s="122" t="s">
        <v>720</v>
      </c>
      <c r="E146" s="122" t="s">
        <v>719</v>
      </c>
      <c r="F146" s="122" t="s">
        <v>358</v>
      </c>
      <c r="G146" s="122" t="s">
        <v>391</v>
      </c>
      <c r="H146" s="121" t="s">
        <v>390</v>
      </c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>
        <v>667.07</v>
      </c>
      <c r="AB146" s="115">
        <v>-38.049999999999997</v>
      </c>
      <c r="AC146" s="115">
        <v>-13.63</v>
      </c>
      <c r="AD146" s="115">
        <v>-50.61</v>
      </c>
      <c r="AE146" s="115">
        <v>-801.77</v>
      </c>
      <c r="AF146" s="115">
        <v>0</v>
      </c>
      <c r="AG146" s="115">
        <v>0</v>
      </c>
      <c r="AH146" s="115">
        <v>0</v>
      </c>
      <c r="AI146" s="115">
        <v>0</v>
      </c>
      <c r="AJ146" s="115">
        <v>0</v>
      </c>
      <c r="AK146" s="115">
        <v>-7.0000000000000007E-2</v>
      </c>
      <c r="AL146" s="115">
        <v>0</v>
      </c>
      <c r="AM146" s="115">
        <v>0</v>
      </c>
      <c r="AN146" s="115">
        <v>0</v>
      </c>
      <c r="AO146" s="115">
        <v>-0.7</v>
      </c>
      <c r="AP146" s="115">
        <v>-0.03</v>
      </c>
      <c r="AQ146" s="115">
        <v>-0.03</v>
      </c>
      <c r="AR146" s="115">
        <v>0</v>
      </c>
      <c r="AS146" s="115">
        <v>0</v>
      </c>
      <c r="AT146" s="115">
        <v>0</v>
      </c>
      <c r="AU146" s="115">
        <v>-0.03</v>
      </c>
      <c r="AV146" s="115">
        <v>-0.97</v>
      </c>
      <c r="AW146" s="115">
        <v>-7.0000000000000007E-2</v>
      </c>
      <c r="AX146" s="115">
        <v>-0.03</v>
      </c>
      <c r="AY146" s="115">
        <v>-0.17</v>
      </c>
      <c r="AZ146" s="116">
        <v>0</v>
      </c>
      <c r="BA146" s="115">
        <v>0</v>
      </c>
      <c r="BB146" s="115">
        <v>0</v>
      </c>
      <c r="BC146" s="115">
        <v>0.03</v>
      </c>
      <c r="BD146" s="114"/>
      <c r="BE146" s="114"/>
      <c r="BF146" s="114"/>
      <c r="BG146" s="120"/>
      <c r="BH146" s="114"/>
      <c r="BI146" s="114"/>
      <c r="BJ146" s="114"/>
      <c r="BK146" s="114"/>
      <c r="BL146" s="114"/>
      <c r="BM146" s="114"/>
    </row>
    <row r="147" spans="2:65" hidden="1">
      <c r="B147" s="124" t="s">
        <v>730</v>
      </c>
      <c r="C147" s="123" t="s">
        <v>730</v>
      </c>
      <c r="D147" s="122" t="s">
        <v>720</v>
      </c>
      <c r="E147" s="122" t="s">
        <v>719</v>
      </c>
      <c r="F147" s="122" t="s">
        <v>478</v>
      </c>
      <c r="G147" s="122" t="s">
        <v>391</v>
      </c>
      <c r="H147" s="121" t="s">
        <v>390</v>
      </c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>
        <v>-342.55</v>
      </c>
      <c r="AB147" s="115">
        <v>265.27999999999997</v>
      </c>
      <c r="AC147" s="115">
        <v>-91.16</v>
      </c>
      <c r="AD147" s="115">
        <v>181.24</v>
      </c>
      <c r="AE147" s="115">
        <v>-977.11</v>
      </c>
      <c r="AF147" s="115">
        <v>-718.74</v>
      </c>
      <c r="AG147" s="115">
        <v>559.79</v>
      </c>
      <c r="AH147" s="115">
        <v>-371.04</v>
      </c>
      <c r="AI147" s="115">
        <v>-3349.6</v>
      </c>
      <c r="AJ147" s="115">
        <v>71.69</v>
      </c>
      <c r="AK147" s="115">
        <v>-47.82</v>
      </c>
      <c r="AL147" s="115">
        <v>-34.28</v>
      </c>
      <c r="AM147" s="115">
        <v>-333.77</v>
      </c>
      <c r="AN147" s="115">
        <v>319.95</v>
      </c>
      <c r="AO147" s="115">
        <v>85.89</v>
      </c>
      <c r="AP147" s="115">
        <v>227.45</v>
      </c>
      <c r="AQ147" s="115">
        <v>-197.49</v>
      </c>
      <c r="AR147" s="115">
        <v>1723.4</v>
      </c>
      <c r="AS147" s="115">
        <v>2665.26</v>
      </c>
      <c r="AT147" s="115">
        <v>-221.78</v>
      </c>
      <c r="AU147" s="115">
        <v>673.76</v>
      </c>
      <c r="AV147" s="115">
        <v>-387.12</v>
      </c>
      <c r="AW147" s="115">
        <v>-183.92</v>
      </c>
      <c r="AX147" s="115">
        <v>-138.71</v>
      </c>
      <c r="AY147" s="115">
        <v>26.59</v>
      </c>
      <c r="AZ147" s="116">
        <v>-55.51</v>
      </c>
      <c r="BA147" s="115">
        <v>-33.299999999999997</v>
      </c>
      <c r="BB147" s="115">
        <v>-53.1</v>
      </c>
      <c r="BC147" s="115">
        <v>-183.78</v>
      </c>
      <c r="BD147" s="114"/>
      <c r="BE147" s="114"/>
      <c r="BF147" s="114"/>
      <c r="BG147" s="120"/>
    </row>
    <row r="148" spans="2:65" hidden="1">
      <c r="B148" s="124" t="s">
        <v>561</v>
      </c>
      <c r="C148" s="123" t="s">
        <v>560</v>
      </c>
      <c r="D148" s="122" t="s">
        <v>720</v>
      </c>
      <c r="E148" s="122" t="s">
        <v>719</v>
      </c>
      <c r="F148" s="122" t="s">
        <v>354</v>
      </c>
      <c r="G148" s="122" t="s">
        <v>391</v>
      </c>
      <c r="H148" s="121" t="s">
        <v>390</v>
      </c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>
        <v>935.1</v>
      </c>
      <c r="AB148" s="115">
        <v>-138.25</v>
      </c>
      <c r="AC148" s="115">
        <v>-2556.19</v>
      </c>
      <c r="AD148" s="115">
        <v>2072.9</v>
      </c>
      <c r="AE148" s="115">
        <v>-368.96</v>
      </c>
      <c r="AF148" s="115">
        <v>-549.1</v>
      </c>
      <c r="AG148" s="115">
        <v>1006.92</v>
      </c>
      <c r="AH148" s="115">
        <v>-1390.3</v>
      </c>
      <c r="AI148" s="115">
        <v>624.53</v>
      </c>
      <c r="AJ148" s="115">
        <v>-1187.72</v>
      </c>
      <c r="AK148" s="115">
        <v>-637.55999999999995</v>
      </c>
      <c r="AL148" s="115">
        <v>1031.8</v>
      </c>
      <c r="AM148" s="115">
        <v>-572.77</v>
      </c>
      <c r="AN148" s="115">
        <v>454.26</v>
      </c>
      <c r="AO148" s="115">
        <v>-387.69</v>
      </c>
      <c r="AP148" s="115">
        <v>-97.67</v>
      </c>
      <c r="AQ148" s="115">
        <v>2943.87</v>
      </c>
      <c r="AR148" s="115">
        <v>1356</v>
      </c>
      <c r="AS148" s="115">
        <v>-1931.19</v>
      </c>
      <c r="AT148" s="115">
        <v>2361.7600000000002</v>
      </c>
      <c r="AU148" s="115">
        <v>-681.2</v>
      </c>
      <c r="AV148" s="115">
        <v>2502.8000000000002</v>
      </c>
      <c r="AW148" s="115">
        <v>1745.5</v>
      </c>
      <c r="AX148" s="115">
        <v>2087.8200000000002</v>
      </c>
      <c r="AY148" s="115">
        <v>-25.87</v>
      </c>
      <c r="AZ148" s="116">
        <v>253.73</v>
      </c>
      <c r="BA148" s="115">
        <v>-849.67</v>
      </c>
      <c r="BB148" s="115">
        <v>-2039.55</v>
      </c>
      <c r="BC148" s="115">
        <v>-1241.17</v>
      </c>
      <c r="BD148" s="114"/>
      <c r="BE148" s="114"/>
      <c r="BF148" s="114"/>
      <c r="BG148" s="120"/>
    </row>
    <row r="149" spans="2:65" hidden="1">
      <c r="B149" s="124" t="s">
        <v>597</v>
      </c>
      <c r="C149" s="123" t="s">
        <v>596</v>
      </c>
      <c r="D149" s="122" t="s">
        <v>720</v>
      </c>
      <c r="E149" s="122" t="s">
        <v>719</v>
      </c>
      <c r="F149" s="122" t="s">
        <v>351</v>
      </c>
      <c r="G149" s="122" t="s">
        <v>391</v>
      </c>
      <c r="H149" s="121" t="s">
        <v>390</v>
      </c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>
        <v>913.14</v>
      </c>
      <c r="AB149" s="115">
        <v>1751.01</v>
      </c>
      <c r="AC149" s="115">
        <v>2454.0300000000002</v>
      </c>
      <c r="AD149" s="115">
        <v>-152.06</v>
      </c>
      <c r="AE149" s="115">
        <v>-247.42</v>
      </c>
      <c r="AF149" s="115">
        <v>4130.09</v>
      </c>
      <c r="AG149" s="115">
        <v>1482.03</v>
      </c>
      <c r="AH149" s="115">
        <v>261.11</v>
      </c>
      <c r="AI149" s="115">
        <v>-4887.57</v>
      </c>
      <c r="AJ149" s="115">
        <v>400.57</v>
      </c>
      <c r="AK149" s="115">
        <v>1964.61</v>
      </c>
      <c r="AL149" s="115">
        <v>-1310.98</v>
      </c>
      <c r="AM149" s="115">
        <v>-254.14</v>
      </c>
      <c r="AN149" s="115">
        <v>-1176.23</v>
      </c>
      <c r="AO149" s="115">
        <v>-110.15</v>
      </c>
      <c r="AP149" s="115">
        <v>-712.72</v>
      </c>
      <c r="AQ149" s="115">
        <v>214.22</v>
      </c>
      <c r="AR149" s="115">
        <v>3364.95</v>
      </c>
      <c r="AS149" s="115">
        <v>-568.13</v>
      </c>
      <c r="AT149" s="115">
        <v>5031.33</v>
      </c>
      <c r="AU149" s="115">
        <v>1414.82</v>
      </c>
      <c r="AV149" s="115">
        <v>733.79</v>
      </c>
      <c r="AW149" s="115">
        <v>-471.07</v>
      </c>
      <c r="AX149" s="115">
        <v>-1752.3</v>
      </c>
      <c r="AY149" s="115">
        <v>1875.26</v>
      </c>
      <c r="AZ149" s="116">
        <v>454.63</v>
      </c>
      <c r="BA149" s="115">
        <v>464.87</v>
      </c>
      <c r="BB149" s="115">
        <v>855.32</v>
      </c>
      <c r="BC149" s="115">
        <v>466.34</v>
      </c>
      <c r="BD149" s="114"/>
      <c r="BE149" s="114"/>
      <c r="BF149" s="114"/>
      <c r="BG149" s="120"/>
    </row>
    <row r="150" spans="2:65" hidden="1">
      <c r="B150" s="124" t="s">
        <v>595</v>
      </c>
      <c r="C150" s="123" t="s">
        <v>594</v>
      </c>
      <c r="D150" s="122" t="s">
        <v>720</v>
      </c>
      <c r="E150" s="122" t="s">
        <v>719</v>
      </c>
      <c r="F150" s="122" t="s">
        <v>427</v>
      </c>
      <c r="G150" s="122" t="s">
        <v>391</v>
      </c>
      <c r="H150" s="121" t="s">
        <v>390</v>
      </c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>
        <v>0</v>
      </c>
      <c r="AB150" s="115">
        <v>0</v>
      </c>
      <c r="AC150" s="115">
        <v>0</v>
      </c>
      <c r="AD150" s="115">
        <v>0</v>
      </c>
      <c r="AE150" s="115">
        <v>0</v>
      </c>
      <c r="AF150" s="115">
        <v>0</v>
      </c>
      <c r="AG150" s="115">
        <v>0</v>
      </c>
      <c r="AH150" s="115">
        <v>0</v>
      </c>
      <c r="AI150" s="115">
        <v>0</v>
      </c>
      <c r="AJ150" s="115">
        <v>0</v>
      </c>
      <c r="AK150" s="115">
        <v>0</v>
      </c>
      <c r="AL150" s="115">
        <v>0</v>
      </c>
      <c r="AM150" s="115">
        <v>0</v>
      </c>
      <c r="AN150" s="115">
        <v>0</v>
      </c>
      <c r="AO150" s="115">
        <v>0</v>
      </c>
      <c r="AP150" s="115">
        <v>0</v>
      </c>
      <c r="AQ150" s="115">
        <v>0</v>
      </c>
      <c r="AR150" s="115">
        <v>0</v>
      </c>
      <c r="AS150" s="115">
        <v>0</v>
      </c>
      <c r="AT150" s="115">
        <v>0</v>
      </c>
      <c r="AU150" s="115">
        <v>0</v>
      </c>
      <c r="AV150" s="115">
        <v>0</v>
      </c>
      <c r="AW150" s="115">
        <v>0</v>
      </c>
      <c r="AX150" s="115">
        <v>0</v>
      </c>
      <c r="AY150" s="115">
        <v>0</v>
      </c>
      <c r="AZ150" s="116">
        <v>0</v>
      </c>
      <c r="BA150" s="115">
        <v>0</v>
      </c>
      <c r="BB150" s="115">
        <v>0</v>
      </c>
      <c r="BC150" s="115">
        <v>0</v>
      </c>
      <c r="BD150" s="114"/>
      <c r="BE150" s="114"/>
      <c r="BF150" s="114"/>
      <c r="BG150" s="120"/>
    </row>
    <row r="151" spans="2:65" hidden="1">
      <c r="B151" s="124" t="s">
        <v>631</v>
      </c>
      <c r="C151" s="123" t="s">
        <v>630</v>
      </c>
      <c r="D151" s="122" t="s">
        <v>720</v>
      </c>
      <c r="E151" s="122" t="s">
        <v>719</v>
      </c>
      <c r="F151" s="122" t="s">
        <v>348</v>
      </c>
      <c r="G151" s="122" t="s">
        <v>391</v>
      </c>
      <c r="H151" s="121" t="s">
        <v>390</v>
      </c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>
        <v>264.89</v>
      </c>
      <c r="AB151" s="115">
        <v>323.01</v>
      </c>
      <c r="AC151" s="115">
        <v>-28.32</v>
      </c>
      <c r="AD151" s="115">
        <v>-53.99</v>
      </c>
      <c r="AE151" s="115">
        <v>20.88</v>
      </c>
      <c r="AF151" s="115">
        <v>6.13</v>
      </c>
      <c r="AG151" s="115">
        <v>-177.54</v>
      </c>
      <c r="AH151" s="115">
        <v>448.27</v>
      </c>
      <c r="AI151" s="115">
        <v>-51.9</v>
      </c>
      <c r="AJ151" s="115">
        <v>-28.2</v>
      </c>
      <c r="AK151" s="115">
        <v>-54.6</v>
      </c>
      <c r="AL151" s="115">
        <v>-519.04</v>
      </c>
      <c r="AM151" s="115">
        <v>-184.35</v>
      </c>
      <c r="AN151" s="115">
        <v>35.61</v>
      </c>
      <c r="AO151" s="115">
        <v>233.99</v>
      </c>
      <c r="AP151" s="115">
        <v>230.16</v>
      </c>
      <c r="AQ151" s="115">
        <v>-2.61</v>
      </c>
      <c r="AR151" s="115">
        <v>-6.5</v>
      </c>
      <c r="AS151" s="115">
        <v>-32.75</v>
      </c>
      <c r="AT151" s="115">
        <v>12.65</v>
      </c>
      <c r="AU151" s="115">
        <v>-55.04</v>
      </c>
      <c r="AV151" s="115">
        <v>-8.1300000000000008</v>
      </c>
      <c r="AW151" s="115">
        <v>-5.21</v>
      </c>
      <c r="AX151" s="115">
        <v>209.31</v>
      </c>
      <c r="AY151" s="115">
        <v>30.93</v>
      </c>
      <c r="AZ151" s="116">
        <v>0.72</v>
      </c>
      <c r="BA151" s="115">
        <v>-38.81</v>
      </c>
      <c r="BB151" s="115">
        <v>-46.6</v>
      </c>
      <c r="BC151" s="115">
        <v>0</v>
      </c>
      <c r="BD151" s="114"/>
      <c r="BE151" s="114"/>
      <c r="BF151" s="114"/>
      <c r="BG151" s="120"/>
    </row>
    <row r="152" spans="2:65" hidden="1">
      <c r="B152" s="124" t="s">
        <v>656</v>
      </c>
      <c r="C152" s="123" t="s">
        <v>656</v>
      </c>
      <c r="D152" s="122" t="s">
        <v>720</v>
      </c>
      <c r="E152" s="122" t="s">
        <v>719</v>
      </c>
      <c r="F152" s="122" t="s">
        <v>654</v>
      </c>
      <c r="G152" s="122" t="s">
        <v>391</v>
      </c>
      <c r="H152" s="121" t="s">
        <v>390</v>
      </c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>
        <v>0</v>
      </c>
      <c r="AB152" s="115">
        <v>0</v>
      </c>
      <c r="AC152" s="115">
        <v>0</v>
      </c>
      <c r="AD152" s="115">
        <v>0</v>
      </c>
      <c r="AE152" s="115">
        <v>0</v>
      </c>
      <c r="AF152" s="115">
        <v>-55.7</v>
      </c>
      <c r="AG152" s="115">
        <v>-119.2</v>
      </c>
      <c r="AH152" s="115">
        <v>-122.88</v>
      </c>
      <c r="AI152" s="115">
        <v>-124.59</v>
      </c>
      <c r="AJ152" s="115">
        <v>0</v>
      </c>
      <c r="AK152" s="115">
        <v>6.1</v>
      </c>
      <c r="AL152" s="115">
        <v>-0.65</v>
      </c>
      <c r="AM152" s="115">
        <v>63.77</v>
      </c>
      <c r="AN152" s="115">
        <v>0</v>
      </c>
      <c r="AO152" s="115">
        <v>0</v>
      </c>
      <c r="AP152" s="115">
        <v>0</v>
      </c>
      <c r="AQ152" s="115">
        <v>0</v>
      </c>
      <c r="AR152" s="115">
        <v>0</v>
      </c>
      <c r="AS152" s="115">
        <v>0</v>
      </c>
      <c r="AT152" s="115">
        <v>0</v>
      </c>
      <c r="AU152" s="115">
        <v>0</v>
      </c>
      <c r="AV152" s="115">
        <v>0</v>
      </c>
      <c r="AW152" s="115">
        <v>0</v>
      </c>
      <c r="AX152" s="115">
        <v>0</v>
      </c>
      <c r="AY152" s="115">
        <v>0</v>
      </c>
      <c r="AZ152" s="116">
        <v>0</v>
      </c>
      <c r="BA152" s="115">
        <v>0</v>
      </c>
      <c r="BB152" s="115">
        <v>0</v>
      </c>
      <c r="BC152" s="115">
        <v>0</v>
      </c>
      <c r="BD152" s="114"/>
      <c r="BE152" s="114"/>
      <c r="BF152" s="114"/>
      <c r="BG152" s="120"/>
    </row>
    <row r="153" spans="2:65" hidden="1">
      <c r="B153" s="124" t="s">
        <v>519</v>
      </c>
      <c r="C153" s="123" t="s">
        <v>518</v>
      </c>
      <c r="D153" s="122" t="s">
        <v>720</v>
      </c>
      <c r="E153" s="122" t="s">
        <v>719</v>
      </c>
      <c r="F153" s="122" t="s">
        <v>517</v>
      </c>
      <c r="G153" s="122" t="s">
        <v>391</v>
      </c>
      <c r="H153" s="121" t="s">
        <v>390</v>
      </c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>
        <v>-13.62</v>
      </c>
      <c r="AB153" s="115">
        <v>3.31</v>
      </c>
      <c r="AC153" s="115">
        <v>1.44</v>
      </c>
      <c r="AD153" s="115">
        <v>16.920000000000002</v>
      </c>
      <c r="AE153" s="115">
        <v>58.07</v>
      </c>
      <c r="AF153" s="115">
        <v>3.22</v>
      </c>
      <c r="AG153" s="115">
        <v>-9.6999999999999993</v>
      </c>
      <c r="AH153" s="115">
        <v>0</v>
      </c>
      <c r="AI153" s="115">
        <v>0</v>
      </c>
      <c r="AJ153" s="115">
        <v>0</v>
      </c>
      <c r="AK153" s="115">
        <v>0</v>
      </c>
      <c r="AL153" s="115">
        <v>0</v>
      </c>
      <c r="AM153" s="115">
        <v>0</v>
      </c>
      <c r="AN153" s="115">
        <v>0</v>
      </c>
      <c r="AO153" s="115">
        <v>0</v>
      </c>
      <c r="AP153" s="115">
        <v>0</v>
      </c>
      <c r="AQ153" s="115">
        <v>0</v>
      </c>
      <c r="AR153" s="115">
        <v>0</v>
      </c>
      <c r="AS153" s="115">
        <v>0</v>
      </c>
      <c r="AT153" s="115">
        <v>0</v>
      </c>
      <c r="AU153" s="115">
        <v>0</v>
      </c>
      <c r="AV153" s="115">
        <v>0</v>
      </c>
      <c r="AW153" s="115">
        <v>0</v>
      </c>
      <c r="AX153" s="115">
        <v>0</v>
      </c>
      <c r="AY153" s="115">
        <v>0</v>
      </c>
      <c r="AZ153" s="116">
        <v>0</v>
      </c>
      <c r="BA153" s="115">
        <v>0</v>
      </c>
      <c r="BB153" s="115">
        <v>0</v>
      </c>
      <c r="BC153" s="115">
        <v>0</v>
      </c>
      <c r="BD153" s="114"/>
      <c r="BE153" s="114"/>
      <c r="BF153" s="114"/>
      <c r="BG153" s="120"/>
    </row>
    <row r="154" spans="2:65" hidden="1">
      <c r="B154" s="124" t="s">
        <v>516</v>
      </c>
      <c r="C154" s="123" t="s">
        <v>515</v>
      </c>
      <c r="D154" s="122" t="s">
        <v>720</v>
      </c>
      <c r="E154" s="122" t="s">
        <v>719</v>
      </c>
      <c r="F154" s="122" t="s">
        <v>514</v>
      </c>
      <c r="G154" s="122" t="s">
        <v>391</v>
      </c>
      <c r="H154" s="121" t="s">
        <v>390</v>
      </c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>
        <v>313.32</v>
      </c>
      <c r="AB154" s="115">
        <v>289.88</v>
      </c>
      <c r="AC154" s="115">
        <v>242.22</v>
      </c>
      <c r="AD154" s="115">
        <v>126.47</v>
      </c>
      <c r="AE154" s="115">
        <v>60.84</v>
      </c>
      <c r="AF154" s="115">
        <v>197.77</v>
      </c>
      <c r="AG154" s="115">
        <v>41.82</v>
      </c>
      <c r="AH154" s="115">
        <v>128.93</v>
      </c>
      <c r="AI154" s="115">
        <v>29.08</v>
      </c>
      <c r="AJ154" s="115">
        <v>-10.73</v>
      </c>
      <c r="AK154" s="115">
        <v>-61.34</v>
      </c>
      <c r="AL154" s="115">
        <v>-31.38</v>
      </c>
      <c r="AM154" s="115">
        <v>42.57</v>
      </c>
      <c r="AN154" s="115">
        <v>74.67</v>
      </c>
      <c r="AO154" s="115">
        <v>31.72</v>
      </c>
      <c r="AP154" s="115">
        <v>16.47</v>
      </c>
      <c r="AQ154" s="115">
        <v>249.22</v>
      </c>
      <c r="AR154" s="115">
        <v>49.89</v>
      </c>
      <c r="AS154" s="115">
        <v>-28</v>
      </c>
      <c r="AT154" s="115">
        <v>-12.54</v>
      </c>
      <c r="AU154" s="115">
        <v>0</v>
      </c>
      <c r="AV154" s="115">
        <v>0</v>
      </c>
      <c r="AW154" s="115">
        <v>0</v>
      </c>
      <c r="AX154" s="115">
        <v>0</v>
      </c>
      <c r="AY154" s="115">
        <v>0</v>
      </c>
      <c r="AZ154" s="116">
        <v>0</v>
      </c>
      <c r="BA154" s="115">
        <v>0</v>
      </c>
      <c r="BB154" s="115">
        <v>0</v>
      </c>
      <c r="BC154" s="115">
        <v>0</v>
      </c>
      <c r="BD154" s="114"/>
      <c r="BE154" s="114"/>
      <c r="BF154" s="114"/>
      <c r="BG154" s="120"/>
    </row>
    <row r="155" spans="2:65" hidden="1">
      <c r="B155" s="124" t="s">
        <v>513</v>
      </c>
      <c r="C155" s="123" t="s">
        <v>513</v>
      </c>
      <c r="D155" s="122" t="s">
        <v>720</v>
      </c>
      <c r="E155" s="122" t="s">
        <v>719</v>
      </c>
      <c r="F155" s="122" t="s">
        <v>511</v>
      </c>
      <c r="G155" s="122" t="s">
        <v>391</v>
      </c>
      <c r="H155" s="121" t="s">
        <v>390</v>
      </c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>
        <v>20.94</v>
      </c>
      <c r="AB155" s="115">
        <v>19.54</v>
      </c>
      <c r="AC155" s="115">
        <v>18.18</v>
      </c>
      <c r="AD155" s="115">
        <v>-27.18</v>
      </c>
      <c r="AE155" s="115">
        <v>144.51</v>
      </c>
      <c r="AF155" s="115">
        <v>29.73</v>
      </c>
      <c r="AG155" s="115">
        <v>556.4</v>
      </c>
      <c r="AH155" s="115">
        <v>681.14</v>
      </c>
      <c r="AI155" s="115">
        <v>156.49</v>
      </c>
      <c r="AJ155" s="115">
        <v>369.5</v>
      </c>
      <c r="AK155" s="115">
        <v>259.22000000000003</v>
      </c>
      <c r="AL155" s="115">
        <v>716.16</v>
      </c>
      <c r="AM155" s="115">
        <v>470.2</v>
      </c>
      <c r="AN155" s="115">
        <v>-28.06</v>
      </c>
      <c r="AO155" s="115">
        <v>525.67999999999995</v>
      </c>
      <c r="AP155" s="115">
        <v>126.88</v>
      </c>
      <c r="AQ155" s="115">
        <v>128.71</v>
      </c>
      <c r="AR155" s="115">
        <v>62.92</v>
      </c>
      <c r="AS155" s="115">
        <v>34.9</v>
      </c>
      <c r="AT155" s="115">
        <v>-187.62</v>
      </c>
      <c r="AU155" s="115">
        <v>-11.22</v>
      </c>
      <c r="AV155" s="115">
        <v>-0.52</v>
      </c>
      <c r="AW155" s="115">
        <v>10.51</v>
      </c>
      <c r="AX155" s="115">
        <v>212.17</v>
      </c>
      <c r="AY155" s="115">
        <v>49.12</v>
      </c>
      <c r="AZ155" s="116">
        <v>-8.68</v>
      </c>
      <c r="BA155" s="115">
        <v>7.44</v>
      </c>
      <c r="BB155" s="115">
        <v>12.5</v>
      </c>
      <c r="BC155" s="115">
        <v>6.89</v>
      </c>
      <c r="BD155" s="114"/>
      <c r="BE155" s="114"/>
      <c r="BF155" s="114"/>
      <c r="BG155" s="120"/>
    </row>
    <row r="156" spans="2:65" hidden="1">
      <c r="B156" s="124" t="s">
        <v>537</v>
      </c>
      <c r="C156" s="123" t="s">
        <v>536</v>
      </c>
      <c r="D156" s="122" t="s">
        <v>720</v>
      </c>
      <c r="E156" s="122" t="s">
        <v>719</v>
      </c>
      <c r="F156" s="122" t="s">
        <v>345</v>
      </c>
      <c r="G156" s="122" t="s">
        <v>391</v>
      </c>
      <c r="H156" s="121" t="s">
        <v>390</v>
      </c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>
        <v>0</v>
      </c>
      <c r="AB156" s="115">
        <v>0</v>
      </c>
      <c r="AC156" s="115">
        <v>0</v>
      </c>
      <c r="AD156" s="115">
        <v>0</v>
      </c>
      <c r="AE156" s="115">
        <v>0</v>
      </c>
      <c r="AF156" s="115">
        <v>0</v>
      </c>
      <c r="AG156" s="115">
        <v>0</v>
      </c>
      <c r="AH156" s="115">
        <v>0</v>
      </c>
      <c r="AI156" s="115">
        <v>0</v>
      </c>
      <c r="AJ156" s="115">
        <v>0</v>
      </c>
      <c r="AK156" s="115">
        <v>0</v>
      </c>
      <c r="AL156" s="115">
        <v>0</v>
      </c>
      <c r="AM156" s="115">
        <v>6.27</v>
      </c>
      <c r="AN156" s="115">
        <v>938.82</v>
      </c>
      <c r="AO156" s="115">
        <v>1207.28</v>
      </c>
      <c r="AP156" s="115">
        <v>3347.74</v>
      </c>
      <c r="AQ156" s="115">
        <v>1270.07</v>
      </c>
      <c r="AR156" s="115">
        <v>1059.98</v>
      </c>
      <c r="AS156" s="115">
        <v>1507.23</v>
      </c>
      <c r="AT156" s="115">
        <v>1903.84</v>
      </c>
      <c r="AU156" s="115">
        <v>-164.94</v>
      </c>
      <c r="AV156" s="115">
        <v>972.93</v>
      </c>
      <c r="AW156" s="115">
        <v>606.48</v>
      </c>
      <c r="AX156" s="115">
        <v>-739.51</v>
      </c>
      <c r="AY156" s="115">
        <v>1456.31</v>
      </c>
      <c r="AZ156" s="116">
        <v>650.5</v>
      </c>
      <c r="BA156" s="115">
        <v>1181.6099999999999</v>
      </c>
      <c r="BB156" s="115">
        <v>1032.22</v>
      </c>
      <c r="BC156" s="115">
        <v>853.43</v>
      </c>
      <c r="BD156" s="114"/>
      <c r="BE156" s="114"/>
      <c r="BF156" s="114"/>
      <c r="BG156" s="120"/>
    </row>
    <row r="157" spans="2:65" hidden="1">
      <c r="B157" s="124" t="s">
        <v>629</v>
      </c>
      <c r="C157" s="123" t="s">
        <v>628</v>
      </c>
      <c r="D157" s="122" t="s">
        <v>720</v>
      </c>
      <c r="E157" s="122" t="s">
        <v>719</v>
      </c>
      <c r="F157" s="122" t="s">
        <v>627</v>
      </c>
      <c r="G157" s="122" t="s">
        <v>391</v>
      </c>
      <c r="H157" s="121" t="s">
        <v>390</v>
      </c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>
        <v>79.11</v>
      </c>
      <c r="AB157" s="115">
        <v>395.58</v>
      </c>
      <c r="AC157" s="115">
        <v>391.44</v>
      </c>
      <c r="AD157" s="115">
        <v>2132.39</v>
      </c>
      <c r="AE157" s="115">
        <v>3704.75</v>
      </c>
      <c r="AF157" s="115">
        <v>-1210.9000000000001</v>
      </c>
      <c r="AG157" s="115">
        <v>1748.86</v>
      </c>
      <c r="AH157" s="115">
        <v>-803.15</v>
      </c>
      <c r="AI157" s="115">
        <v>454.75</v>
      </c>
      <c r="AJ157" s="115">
        <v>5705.65</v>
      </c>
      <c r="AK157" s="115">
        <v>2805.32</v>
      </c>
      <c r="AL157" s="115">
        <v>2533.85</v>
      </c>
      <c r="AM157" s="115">
        <v>3255</v>
      </c>
      <c r="AN157" s="115">
        <v>3078.98</v>
      </c>
      <c r="AO157" s="115">
        <v>4091.62</v>
      </c>
      <c r="AP157" s="115">
        <v>1406.74</v>
      </c>
      <c r="AQ157" s="115">
        <v>5840.85</v>
      </c>
      <c r="AR157" s="115">
        <v>2106.0300000000002</v>
      </c>
      <c r="AS157" s="115">
        <v>5629.32</v>
      </c>
      <c r="AT157" s="115">
        <v>1734.63</v>
      </c>
      <c r="AU157" s="115">
        <v>4208.47</v>
      </c>
      <c r="AV157" s="115">
        <v>745.26</v>
      </c>
      <c r="AW157" s="115">
        <v>2195.1799999999998</v>
      </c>
      <c r="AX157" s="115">
        <v>2426.56</v>
      </c>
      <c r="AY157" s="115">
        <v>1446.72</v>
      </c>
      <c r="AZ157" s="116">
        <v>577.37</v>
      </c>
      <c r="BA157" s="115">
        <v>6023.48</v>
      </c>
      <c r="BB157" s="115">
        <v>1043.49</v>
      </c>
      <c r="BC157" s="115">
        <v>1661.89</v>
      </c>
      <c r="BD157" s="114"/>
      <c r="BE157" s="114"/>
      <c r="BF157" s="114"/>
      <c r="BG157" s="120"/>
    </row>
    <row r="158" spans="2:65" hidden="1">
      <c r="B158" s="124" t="s">
        <v>559</v>
      </c>
      <c r="C158" s="123" t="s">
        <v>558</v>
      </c>
      <c r="D158" s="122" t="s">
        <v>720</v>
      </c>
      <c r="E158" s="122" t="s">
        <v>719</v>
      </c>
      <c r="F158" s="122" t="s">
        <v>342</v>
      </c>
      <c r="G158" s="122" t="s">
        <v>391</v>
      </c>
      <c r="H158" s="121" t="s">
        <v>390</v>
      </c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>
        <v>-128.5</v>
      </c>
      <c r="AB158" s="115">
        <v>-410.63</v>
      </c>
      <c r="AC158" s="115">
        <v>998.27</v>
      </c>
      <c r="AD158" s="115">
        <v>5.73</v>
      </c>
      <c r="AE158" s="115">
        <v>536.28</v>
      </c>
      <c r="AF158" s="115">
        <v>749.78</v>
      </c>
      <c r="AG158" s="115">
        <v>-1679</v>
      </c>
      <c r="AH158" s="115">
        <v>-1904.5</v>
      </c>
      <c r="AI158" s="115">
        <v>-2061.89</v>
      </c>
      <c r="AJ158" s="115">
        <v>-1782.84</v>
      </c>
      <c r="AK158" s="115">
        <v>-3773.21</v>
      </c>
      <c r="AL158" s="115">
        <v>-3101.96</v>
      </c>
      <c r="AM158" s="115">
        <v>-2832.01</v>
      </c>
      <c r="AN158" s="115">
        <v>-450.42</v>
      </c>
      <c r="AO158" s="115">
        <v>-2826.93</v>
      </c>
      <c r="AP158" s="115">
        <v>-1905.4</v>
      </c>
      <c r="AQ158" s="115">
        <v>-2057.54</v>
      </c>
      <c r="AR158" s="115">
        <v>-1720.53</v>
      </c>
      <c r="AS158" s="115">
        <v>-1808.9</v>
      </c>
      <c r="AT158" s="115">
        <v>-854.87</v>
      </c>
      <c r="AU158" s="115">
        <v>33.880000000000003</v>
      </c>
      <c r="AV158" s="115">
        <v>82.4</v>
      </c>
      <c r="AW158" s="115">
        <v>1267.44</v>
      </c>
      <c r="AX158" s="115">
        <v>328.76</v>
      </c>
      <c r="AY158" s="115">
        <v>77.05</v>
      </c>
      <c r="AZ158" s="116">
        <v>-221.02</v>
      </c>
      <c r="BA158" s="115">
        <v>-509.81</v>
      </c>
      <c r="BB158" s="115">
        <v>-212.55</v>
      </c>
      <c r="BC158" s="115">
        <v>284.57</v>
      </c>
      <c r="BD158" s="114"/>
      <c r="BE158" s="114"/>
      <c r="BF158" s="114"/>
      <c r="BG158" s="120"/>
    </row>
    <row r="159" spans="2:65" hidden="1">
      <c r="B159" s="124" t="s">
        <v>729</v>
      </c>
      <c r="C159" s="123" t="s">
        <v>554</v>
      </c>
      <c r="D159" s="122" t="s">
        <v>720</v>
      </c>
      <c r="E159" s="122" t="s">
        <v>719</v>
      </c>
      <c r="F159" s="122" t="s">
        <v>338</v>
      </c>
      <c r="G159" s="122" t="s">
        <v>391</v>
      </c>
      <c r="H159" s="121" t="s">
        <v>390</v>
      </c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>
        <v>-0.99</v>
      </c>
      <c r="AB159" s="115">
        <v>26.87</v>
      </c>
      <c r="AC159" s="115">
        <v>0.67</v>
      </c>
      <c r="AD159" s="115">
        <v>4.3899999999999997</v>
      </c>
      <c r="AE159" s="115">
        <v>6.04</v>
      </c>
      <c r="AF159" s="115">
        <v>14.71</v>
      </c>
      <c r="AG159" s="115">
        <v>-16.5</v>
      </c>
      <c r="AH159" s="115">
        <v>10.99</v>
      </c>
      <c r="AI159" s="115">
        <v>6.97</v>
      </c>
      <c r="AJ159" s="115">
        <v>3.57</v>
      </c>
      <c r="AK159" s="115">
        <v>0.09</v>
      </c>
      <c r="AL159" s="115">
        <v>1.38</v>
      </c>
      <c r="AM159" s="115">
        <v>1.61</v>
      </c>
      <c r="AN159" s="115">
        <v>121.95</v>
      </c>
      <c r="AO159" s="115">
        <v>-186.93</v>
      </c>
      <c r="AP159" s="115">
        <v>-22.36</v>
      </c>
      <c r="AQ159" s="115">
        <v>-1.26</v>
      </c>
      <c r="AR159" s="115">
        <v>2.9</v>
      </c>
      <c r="AS159" s="115">
        <v>-3.14</v>
      </c>
      <c r="AT159" s="115">
        <v>0.35</v>
      </c>
      <c r="AU159" s="115">
        <v>-18.46</v>
      </c>
      <c r="AV159" s="115">
        <v>3.72</v>
      </c>
      <c r="AW159" s="115">
        <v>7.35</v>
      </c>
      <c r="AX159" s="115">
        <v>28.22</v>
      </c>
      <c r="AY159" s="115">
        <v>-92.82</v>
      </c>
      <c r="AZ159" s="116">
        <v>-0.03</v>
      </c>
      <c r="BA159" s="115">
        <v>-37.159999999999997</v>
      </c>
      <c r="BB159" s="115">
        <v>-30.6</v>
      </c>
      <c r="BC159" s="115">
        <v>-6.63</v>
      </c>
      <c r="BD159" s="114"/>
      <c r="BE159" s="114"/>
      <c r="BF159" s="114"/>
      <c r="BG159" s="120"/>
    </row>
    <row r="160" spans="2:65" hidden="1">
      <c r="B160" s="124" t="s">
        <v>728</v>
      </c>
      <c r="C160" s="123" t="s">
        <v>727</v>
      </c>
      <c r="D160" s="122" t="s">
        <v>720</v>
      </c>
      <c r="E160" s="122" t="s">
        <v>719</v>
      </c>
      <c r="F160" s="122" t="s">
        <v>335</v>
      </c>
      <c r="G160" s="122" t="s">
        <v>391</v>
      </c>
      <c r="H160" s="121" t="s">
        <v>390</v>
      </c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>
        <v>7.1</v>
      </c>
      <c r="AB160" s="115">
        <v>80.14</v>
      </c>
      <c r="AC160" s="115">
        <v>15.13</v>
      </c>
      <c r="AD160" s="115">
        <v>68.39</v>
      </c>
      <c r="AE160" s="115">
        <v>25.67</v>
      </c>
      <c r="AF160" s="115">
        <v>14.15</v>
      </c>
      <c r="AG160" s="115">
        <v>15.83</v>
      </c>
      <c r="AH160" s="115">
        <v>8.2899999999999991</v>
      </c>
      <c r="AI160" s="115">
        <v>9.5299999999999994</v>
      </c>
      <c r="AJ160" s="115">
        <v>11.14</v>
      </c>
      <c r="AK160" s="115">
        <v>15.7</v>
      </c>
      <c r="AL160" s="115">
        <v>26.99</v>
      </c>
      <c r="AM160" s="115">
        <v>-3.24</v>
      </c>
      <c r="AN160" s="115">
        <v>3.06</v>
      </c>
      <c r="AO160" s="115">
        <v>0.24</v>
      </c>
      <c r="AP160" s="115">
        <v>5.76</v>
      </c>
      <c r="AQ160" s="115">
        <v>0.13</v>
      </c>
      <c r="AR160" s="115">
        <v>0.85</v>
      </c>
      <c r="AS160" s="115">
        <v>0</v>
      </c>
      <c r="AT160" s="115">
        <v>0</v>
      </c>
      <c r="AU160" s="115">
        <v>0</v>
      </c>
      <c r="AV160" s="115">
        <v>0</v>
      </c>
      <c r="AW160" s="115">
        <v>0</v>
      </c>
      <c r="AX160" s="115">
        <v>0</v>
      </c>
      <c r="AY160" s="115">
        <v>0</v>
      </c>
      <c r="AZ160" s="116">
        <v>0.56999999999999995</v>
      </c>
      <c r="BA160" s="115">
        <v>0</v>
      </c>
      <c r="BB160" s="115">
        <v>0</v>
      </c>
      <c r="BC160" s="115">
        <v>0.16</v>
      </c>
      <c r="BD160" s="114"/>
      <c r="BE160" s="114"/>
      <c r="BF160" s="114"/>
      <c r="BG160" s="120"/>
    </row>
    <row r="161" spans="2:65" hidden="1">
      <c r="B161" s="124" t="s">
        <v>617</v>
      </c>
      <c r="C161" s="123" t="s">
        <v>616</v>
      </c>
      <c r="D161" s="122" t="s">
        <v>720</v>
      </c>
      <c r="E161" s="122" t="s">
        <v>719</v>
      </c>
      <c r="F161" s="122" t="s">
        <v>331</v>
      </c>
      <c r="G161" s="122" t="s">
        <v>391</v>
      </c>
      <c r="H161" s="121" t="s">
        <v>390</v>
      </c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>
        <v>0</v>
      </c>
      <c r="AB161" s="115">
        <v>0</v>
      </c>
      <c r="AC161" s="115">
        <v>0</v>
      </c>
      <c r="AD161" s="115">
        <v>0</v>
      </c>
      <c r="AE161" s="115">
        <v>0</v>
      </c>
      <c r="AF161" s="115">
        <v>0</v>
      </c>
      <c r="AG161" s="115">
        <v>0</v>
      </c>
      <c r="AH161" s="115">
        <v>0</v>
      </c>
      <c r="AI161" s="115">
        <v>0</v>
      </c>
      <c r="AJ161" s="115">
        <v>0</v>
      </c>
      <c r="AK161" s="115">
        <v>0</v>
      </c>
      <c r="AL161" s="115">
        <v>0</v>
      </c>
      <c r="AM161" s="115">
        <v>0</v>
      </c>
      <c r="AN161" s="115">
        <v>0</v>
      </c>
      <c r="AO161" s="115">
        <v>0</v>
      </c>
      <c r="AP161" s="115">
        <v>0</v>
      </c>
      <c r="AQ161" s="115">
        <v>0</v>
      </c>
      <c r="AR161" s="115">
        <v>0</v>
      </c>
      <c r="AS161" s="115">
        <v>0</v>
      </c>
      <c r="AT161" s="115">
        <v>0</v>
      </c>
      <c r="AU161" s="115">
        <v>0</v>
      </c>
      <c r="AV161" s="115">
        <v>0</v>
      </c>
      <c r="AW161" s="115">
        <v>0</v>
      </c>
      <c r="AX161" s="115">
        <v>0</v>
      </c>
      <c r="AY161" s="115">
        <v>0</v>
      </c>
      <c r="AZ161" s="116">
        <v>0</v>
      </c>
      <c r="BA161" s="115">
        <v>0</v>
      </c>
      <c r="BB161" s="115">
        <v>0</v>
      </c>
      <c r="BC161" s="115">
        <v>0</v>
      </c>
      <c r="BD161" s="114"/>
      <c r="BE161" s="114"/>
      <c r="BF161" s="114"/>
      <c r="BG161" s="180"/>
    </row>
    <row r="162" spans="2:65" hidden="1">
      <c r="B162" s="124" t="s">
        <v>644</v>
      </c>
      <c r="C162" s="123" t="s">
        <v>643</v>
      </c>
      <c r="D162" s="122" t="s">
        <v>720</v>
      </c>
      <c r="E162" s="122" t="s">
        <v>719</v>
      </c>
      <c r="F162" s="122" t="s">
        <v>642</v>
      </c>
      <c r="G162" s="122" t="s">
        <v>391</v>
      </c>
      <c r="H162" s="121" t="s">
        <v>390</v>
      </c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>
        <v>0</v>
      </c>
      <c r="AB162" s="115">
        <v>0</v>
      </c>
      <c r="AC162" s="115">
        <v>0</v>
      </c>
      <c r="AD162" s="115">
        <v>0</v>
      </c>
      <c r="AE162" s="115">
        <v>0</v>
      </c>
      <c r="AF162" s="115">
        <v>0</v>
      </c>
      <c r="AG162" s="115">
        <v>0</v>
      </c>
      <c r="AH162" s="115">
        <v>0</v>
      </c>
      <c r="AI162" s="115">
        <v>0</v>
      </c>
      <c r="AJ162" s="115">
        <v>0</v>
      </c>
      <c r="AK162" s="115">
        <v>0</v>
      </c>
      <c r="AL162" s="115">
        <v>0</v>
      </c>
      <c r="AM162" s="115">
        <v>0</v>
      </c>
      <c r="AN162" s="115">
        <v>0</v>
      </c>
      <c r="AO162" s="115">
        <v>0</v>
      </c>
      <c r="AP162" s="115">
        <v>0</v>
      </c>
      <c r="AQ162" s="115">
        <v>0</v>
      </c>
      <c r="AR162" s="115">
        <v>0</v>
      </c>
      <c r="AS162" s="115">
        <v>0</v>
      </c>
      <c r="AT162" s="115">
        <v>0</v>
      </c>
      <c r="AU162" s="115">
        <v>0</v>
      </c>
      <c r="AV162" s="115">
        <v>0</v>
      </c>
      <c r="AW162" s="115">
        <v>0</v>
      </c>
      <c r="AX162" s="115">
        <v>0</v>
      </c>
      <c r="AY162" s="115">
        <v>0</v>
      </c>
      <c r="AZ162" s="116">
        <v>0</v>
      </c>
      <c r="BA162" s="115">
        <v>0</v>
      </c>
      <c r="BB162" s="115">
        <v>0</v>
      </c>
      <c r="BC162" s="115">
        <v>0</v>
      </c>
      <c r="BD162" s="114"/>
      <c r="BE162" s="114"/>
      <c r="BF162" s="114"/>
      <c r="BG162" s="180"/>
    </row>
    <row r="163" spans="2:65" hidden="1">
      <c r="B163" s="124" t="s">
        <v>637</v>
      </c>
      <c r="C163" s="123" t="s">
        <v>636</v>
      </c>
      <c r="D163" s="122" t="s">
        <v>720</v>
      </c>
      <c r="E163" s="122" t="s">
        <v>719</v>
      </c>
      <c r="F163" s="122" t="s">
        <v>635</v>
      </c>
      <c r="G163" s="122" t="s">
        <v>391</v>
      </c>
      <c r="H163" s="121" t="s">
        <v>390</v>
      </c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>
        <v>0</v>
      </c>
      <c r="AB163" s="115">
        <v>0</v>
      </c>
      <c r="AC163" s="115">
        <v>0</v>
      </c>
      <c r="AD163" s="115">
        <v>0</v>
      </c>
      <c r="AE163" s="115">
        <v>0</v>
      </c>
      <c r="AF163" s="115">
        <v>0</v>
      </c>
      <c r="AG163" s="115">
        <v>0</v>
      </c>
      <c r="AH163" s="115">
        <v>0</v>
      </c>
      <c r="AI163" s="115">
        <v>0</v>
      </c>
      <c r="AJ163" s="115">
        <v>0</v>
      </c>
      <c r="AK163" s="115">
        <v>0</v>
      </c>
      <c r="AL163" s="115">
        <v>0</v>
      </c>
      <c r="AM163" s="115">
        <v>0</v>
      </c>
      <c r="AN163" s="115">
        <v>0</v>
      </c>
      <c r="AO163" s="115">
        <v>0</v>
      </c>
      <c r="AP163" s="115">
        <v>0</v>
      </c>
      <c r="AQ163" s="115">
        <v>0</v>
      </c>
      <c r="AR163" s="115">
        <v>0</v>
      </c>
      <c r="AS163" s="115">
        <v>0</v>
      </c>
      <c r="AT163" s="115">
        <v>0</v>
      </c>
      <c r="AU163" s="115">
        <v>0</v>
      </c>
      <c r="AV163" s="115">
        <v>0</v>
      </c>
      <c r="AW163" s="115">
        <v>0</v>
      </c>
      <c r="AX163" s="115">
        <v>0</v>
      </c>
      <c r="AY163" s="115">
        <v>0</v>
      </c>
      <c r="AZ163" s="116">
        <v>0</v>
      </c>
      <c r="BA163" s="115">
        <v>0</v>
      </c>
      <c r="BB163" s="115">
        <v>0</v>
      </c>
      <c r="BC163" s="115">
        <v>0</v>
      </c>
      <c r="BD163" s="114"/>
      <c r="BE163" s="114"/>
      <c r="BF163" s="114"/>
      <c r="BG163" s="180"/>
      <c r="BH163" s="114"/>
      <c r="BI163" s="114"/>
      <c r="BJ163" s="114"/>
      <c r="BK163" s="114"/>
      <c r="BL163" s="114"/>
      <c r="BM163" s="114"/>
    </row>
    <row r="164" spans="2:65" hidden="1">
      <c r="B164" s="124" t="s">
        <v>626</v>
      </c>
      <c r="C164" s="123" t="s">
        <v>625</v>
      </c>
      <c r="D164" s="122" t="s">
        <v>720</v>
      </c>
      <c r="E164" s="122" t="s">
        <v>719</v>
      </c>
      <c r="F164" s="122" t="s">
        <v>624</v>
      </c>
      <c r="G164" s="122" t="s">
        <v>391</v>
      </c>
      <c r="H164" s="121" t="s">
        <v>390</v>
      </c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>
        <v>0</v>
      </c>
      <c r="AB164" s="115">
        <v>0</v>
      </c>
      <c r="AC164" s="115">
        <v>0</v>
      </c>
      <c r="AD164" s="115">
        <v>0</v>
      </c>
      <c r="AE164" s="115">
        <v>0</v>
      </c>
      <c r="AF164" s="115">
        <v>0</v>
      </c>
      <c r="AG164" s="115">
        <v>0</v>
      </c>
      <c r="AH164" s="115">
        <v>0</v>
      </c>
      <c r="AI164" s="115">
        <v>0</v>
      </c>
      <c r="AJ164" s="115">
        <v>0</v>
      </c>
      <c r="AK164" s="115">
        <v>0</v>
      </c>
      <c r="AL164" s="115">
        <v>0</v>
      </c>
      <c r="AM164" s="115">
        <v>0</v>
      </c>
      <c r="AN164" s="115">
        <v>0</v>
      </c>
      <c r="AO164" s="115">
        <v>0</v>
      </c>
      <c r="AP164" s="115">
        <v>0</v>
      </c>
      <c r="AQ164" s="115">
        <v>0</v>
      </c>
      <c r="AR164" s="115">
        <v>0</v>
      </c>
      <c r="AS164" s="115">
        <v>0</v>
      </c>
      <c r="AT164" s="115">
        <v>0</v>
      </c>
      <c r="AU164" s="115">
        <v>0</v>
      </c>
      <c r="AV164" s="115">
        <v>0</v>
      </c>
      <c r="AW164" s="115">
        <v>0</v>
      </c>
      <c r="AX164" s="115">
        <v>0</v>
      </c>
      <c r="AY164" s="115">
        <v>0</v>
      </c>
      <c r="AZ164" s="116">
        <v>0</v>
      </c>
      <c r="BA164" s="115">
        <v>0</v>
      </c>
      <c r="BB164" s="115">
        <v>0</v>
      </c>
      <c r="BC164" s="115">
        <v>0</v>
      </c>
      <c r="BD164" s="114"/>
      <c r="BE164" s="114"/>
      <c r="BF164" s="114"/>
      <c r="BG164" s="180"/>
      <c r="BH164" s="114"/>
      <c r="BI164" s="114"/>
      <c r="BJ164" s="114"/>
      <c r="BK164" s="114"/>
      <c r="BL164" s="114"/>
      <c r="BM164" s="114"/>
    </row>
    <row r="165" spans="2:65" hidden="1">
      <c r="B165" s="124" t="s">
        <v>593</v>
      </c>
      <c r="C165" s="123" t="s">
        <v>592</v>
      </c>
      <c r="D165" s="122" t="s">
        <v>720</v>
      </c>
      <c r="E165" s="122" t="s">
        <v>719</v>
      </c>
      <c r="F165" s="122" t="s">
        <v>386</v>
      </c>
      <c r="G165" s="122" t="s">
        <v>391</v>
      </c>
      <c r="H165" s="121" t="s">
        <v>390</v>
      </c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>
        <v>0</v>
      </c>
      <c r="AB165" s="115">
        <v>0</v>
      </c>
      <c r="AC165" s="115">
        <v>0</v>
      </c>
      <c r="AD165" s="115">
        <v>0</v>
      </c>
      <c r="AE165" s="115">
        <v>5.8</v>
      </c>
      <c r="AF165" s="115">
        <v>3.09</v>
      </c>
      <c r="AG165" s="115">
        <v>0</v>
      </c>
      <c r="AH165" s="115">
        <v>0</v>
      </c>
      <c r="AI165" s="115">
        <v>0.45</v>
      </c>
      <c r="AJ165" s="115">
        <v>0.45</v>
      </c>
      <c r="AK165" s="115">
        <v>0.39</v>
      </c>
      <c r="AL165" s="115">
        <v>0.09</v>
      </c>
      <c r="AM165" s="115">
        <v>0</v>
      </c>
      <c r="AN165" s="115">
        <v>0</v>
      </c>
      <c r="AO165" s="115">
        <v>0</v>
      </c>
      <c r="AP165" s="115">
        <v>0</v>
      </c>
      <c r="AQ165" s="115">
        <v>0</v>
      </c>
      <c r="AR165" s="115">
        <v>0</v>
      </c>
      <c r="AS165" s="115">
        <v>0</v>
      </c>
      <c r="AT165" s="115">
        <v>0</v>
      </c>
      <c r="AU165" s="115">
        <v>0</v>
      </c>
      <c r="AV165" s="115">
        <v>0</v>
      </c>
      <c r="AW165" s="115">
        <v>0</v>
      </c>
      <c r="AX165" s="115">
        <v>0</v>
      </c>
      <c r="AY165" s="115">
        <v>0</v>
      </c>
      <c r="AZ165" s="116">
        <v>0</v>
      </c>
      <c r="BA165" s="115">
        <v>0</v>
      </c>
      <c r="BB165" s="115">
        <v>0</v>
      </c>
      <c r="BC165" s="115">
        <v>0</v>
      </c>
      <c r="BD165" s="114"/>
      <c r="BE165" s="114"/>
      <c r="BF165" s="114"/>
      <c r="BG165" s="180"/>
      <c r="BH165" s="114"/>
      <c r="BI165" s="114"/>
      <c r="BJ165" s="114"/>
      <c r="BK165" s="114"/>
      <c r="BL165" s="114"/>
      <c r="BM165" s="114"/>
    </row>
    <row r="166" spans="2:65" hidden="1">
      <c r="B166" s="124" t="s">
        <v>591</v>
      </c>
      <c r="C166" s="123" t="s">
        <v>590</v>
      </c>
      <c r="D166" s="122" t="s">
        <v>720</v>
      </c>
      <c r="E166" s="122" t="s">
        <v>719</v>
      </c>
      <c r="F166" s="122" t="s">
        <v>379</v>
      </c>
      <c r="G166" s="122" t="s">
        <v>391</v>
      </c>
      <c r="H166" s="121" t="s">
        <v>390</v>
      </c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>
        <v>0</v>
      </c>
      <c r="AB166" s="115">
        <v>0</v>
      </c>
      <c r="AC166" s="115">
        <v>0</v>
      </c>
      <c r="AD166" s="115">
        <v>0</v>
      </c>
      <c r="AE166" s="115">
        <v>0</v>
      </c>
      <c r="AF166" s="115">
        <v>0</v>
      </c>
      <c r="AG166" s="115">
        <v>0</v>
      </c>
      <c r="AH166" s="115">
        <v>0</v>
      </c>
      <c r="AI166" s="115">
        <v>0</v>
      </c>
      <c r="AJ166" s="115">
        <v>0</v>
      </c>
      <c r="AK166" s="115">
        <v>0</v>
      </c>
      <c r="AL166" s="115">
        <v>0</v>
      </c>
      <c r="AM166" s="115">
        <v>0</v>
      </c>
      <c r="AN166" s="115">
        <v>0</v>
      </c>
      <c r="AO166" s="115">
        <v>0</v>
      </c>
      <c r="AP166" s="115">
        <v>0</v>
      </c>
      <c r="AQ166" s="115">
        <v>0</v>
      </c>
      <c r="AR166" s="115">
        <v>0</v>
      </c>
      <c r="AS166" s="115">
        <v>0</v>
      </c>
      <c r="AT166" s="115">
        <v>0</v>
      </c>
      <c r="AU166" s="115">
        <v>0</v>
      </c>
      <c r="AV166" s="115">
        <v>0</v>
      </c>
      <c r="AW166" s="115">
        <v>0</v>
      </c>
      <c r="AX166" s="115">
        <v>0</v>
      </c>
      <c r="AY166" s="115">
        <v>0</v>
      </c>
      <c r="AZ166" s="116">
        <v>0</v>
      </c>
      <c r="BA166" s="115">
        <v>0</v>
      </c>
      <c r="BB166" s="115">
        <v>-5.64</v>
      </c>
      <c r="BC166" s="115">
        <v>-49.13</v>
      </c>
      <c r="BD166" s="114"/>
      <c r="BE166" s="114"/>
      <c r="BF166" s="114"/>
      <c r="BG166" s="180"/>
      <c r="BH166" s="114"/>
      <c r="BI166" s="114"/>
      <c r="BJ166" s="114"/>
      <c r="BK166" s="114"/>
      <c r="BL166" s="114"/>
      <c r="BM166" s="114"/>
    </row>
    <row r="167" spans="2:65" hidden="1">
      <c r="B167" s="124" t="s">
        <v>726</v>
      </c>
      <c r="C167" s="123" t="s">
        <v>725</v>
      </c>
      <c r="D167" s="122" t="s">
        <v>720</v>
      </c>
      <c r="E167" s="122" t="s">
        <v>719</v>
      </c>
      <c r="F167" s="122" t="s">
        <v>383</v>
      </c>
      <c r="G167" s="122" t="s">
        <v>391</v>
      </c>
      <c r="H167" s="121" t="s">
        <v>390</v>
      </c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>
        <v>0</v>
      </c>
      <c r="AB167" s="115">
        <v>0</v>
      </c>
      <c r="AC167" s="115">
        <v>0</v>
      </c>
      <c r="AD167" s="115">
        <v>0</v>
      </c>
      <c r="AE167" s="115">
        <v>0</v>
      </c>
      <c r="AF167" s="115">
        <v>0</v>
      </c>
      <c r="AG167" s="115">
        <v>0</v>
      </c>
      <c r="AH167" s="115">
        <v>0</v>
      </c>
      <c r="AI167" s="115">
        <v>0</v>
      </c>
      <c r="AJ167" s="115">
        <v>0</v>
      </c>
      <c r="AK167" s="115">
        <v>0</v>
      </c>
      <c r="AL167" s="115">
        <v>0</v>
      </c>
      <c r="AM167" s="115">
        <v>0</v>
      </c>
      <c r="AN167" s="115">
        <v>0</v>
      </c>
      <c r="AO167" s="115">
        <v>0</v>
      </c>
      <c r="AP167" s="115">
        <v>0</v>
      </c>
      <c r="AQ167" s="115">
        <v>0</v>
      </c>
      <c r="AR167" s="115">
        <v>0</v>
      </c>
      <c r="AS167" s="115">
        <v>0</v>
      </c>
      <c r="AT167" s="115">
        <v>0</v>
      </c>
      <c r="AU167" s="115">
        <v>0</v>
      </c>
      <c r="AV167" s="115">
        <v>0</v>
      </c>
      <c r="AW167" s="115">
        <v>0</v>
      </c>
      <c r="AX167" s="115">
        <v>0</v>
      </c>
      <c r="AY167" s="115">
        <v>0</v>
      </c>
      <c r="AZ167" s="116">
        <v>0</v>
      </c>
      <c r="BA167" s="115">
        <v>0</v>
      </c>
      <c r="BB167" s="115">
        <v>0</v>
      </c>
      <c r="BC167" s="115">
        <v>0</v>
      </c>
      <c r="BD167" s="114"/>
      <c r="BE167" s="114"/>
      <c r="BF167" s="114"/>
      <c r="BG167" s="180"/>
      <c r="BH167" s="114"/>
      <c r="BI167" s="114"/>
      <c r="BJ167" s="114"/>
      <c r="BK167" s="114"/>
      <c r="BL167" s="114"/>
      <c r="BM167" s="114"/>
    </row>
    <row r="168" spans="2:65" hidden="1">
      <c r="B168" s="124" t="s">
        <v>589</v>
      </c>
      <c r="C168" s="123" t="s">
        <v>588</v>
      </c>
      <c r="D168" s="122" t="s">
        <v>720</v>
      </c>
      <c r="E168" s="122" t="s">
        <v>719</v>
      </c>
      <c r="F168" s="122" t="s">
        <v>376</v>
      </c>
      <c r="G168" s="122" t="s">
        <v>391</v>
      </c>
      <c r="H168" s="121" t="s">
        <v>390</v>
      </c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>
        <v>0</v>
      </c>
      <c r="AB168" s="115">
        <v>0</v>
      </c>
      <c r="AC168" s="115">
        <v>0</v>
      </c>
      <c r="AD168" s="115">
        <v>0</v>
      </c>
      <c r="AE168" s="115">
        <v>0</v>
      </c>
      <c r="AF168" s="115">
        <v>0</v>
      </c>
      <c r="AG168" s="115">
        <v>0</v>
      </c>
      <c r="AH168" s="115">
        <v>0</v>
      </c>
      <c r="AI168" s="115">
        <v>0</v>
      </c>
      <c r="AJ168" s="115">
        <v>0</v>
      </c>
      <c r="AK168" s="115">
        <v>0</v>
      </c>
      <c r="AL168" s="115">
        <v>0.1</v>
      </c>
      <c r="AM168" s="115">
        <v>0</v>
      </c>
      <c r="AN168" s="115">
        <v>0</v>
      </c>
      <c r="AO168" s="115">
        <v>0</v>
      </c>
      <c r="AP168" s="115">
        <v>0</v>
      </c>
      <c r="AQ168" s="115">
        <v>0</v>
      </c>
      <c r="AR168" s="115">
        <v>0</v>
      </c>
      <c r="AS168" s="115">
        <v>0</v>
      </c>
      <c r="AT168" s="115">
        <v>0</v>
      </c>
      <c r="AU168" s="115">
        <v>0.36</v>
      </c>
      <c r="AV168" s="115">
        <v>0.88</v>
      </c>
      <c r="AW168" s="115">
        <v>1.48</v>
      </c>
      <c r="AX168" s="115">
        <v>0.64</v>
      </c>
      <c r="AY168" s="115">
        <v>0</v>
      </c>
      <c r="AZ168" s="116">
        <v>0</v>
      </c>
      <c r="BA168" s="115">
        <v>0</v>
      </c>
      <c r="BB168" s="115">
        <v>0</v>
      </c>
      <c r="BC168" s="115">
        <v>0</v>
      </c>
      <c r="BD168" s="114"/>
      <c r="BE168" s="114"/>
      <c r="BF168" s="114"/>
      <c r="BG168" s="180"/>
      <c r="BH168" s="114"/>
      <c r="BI168" s="114"/>
      <c r="BJ168" s="114"/>
      <c r="BK168" s="114"/>
      <c r="BL168" s="114"/>
      <c r="BM168" s="114"/>
    </row>
    <row r="169" spans="2:65" hidden="1">
      <c r="B169" s="124" t="s">
        <v>587</v>
      </c>
      <c r="C169" s="123" t="s">
        <v>586</v>
      </c>
      <c r="D169" s="122" t="s">
        <v>720</v>
      </c>
      <c r="E169" s="122" t="s">
        <v>719</v>
      </c>
      <c r="F169" s="122" t="s">
        <v>424</v>
      </c>
      <c r="G169" s="122" t="s">
        <v>391</v>
      </c>
      <c r="H169" s="121" t="s">
        <v>390</v>
      </c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>
        <v>0</v>
      </c>
      <c r="AB169" s="115">
        <v>0</v>
      </c>
      <c r="AC169" s="115">
        <v>0</v>
      </c>
      <c r="AD169" s="115">
        <v>0</v>
      </c>
      <c r="AE169" s="115">
        <v>0</v>
      </c>
      <c r="AF169" s="115">
        <v>0</v>
      </c>
      <c r="AG169" s="115">
        <v>0</v>
      </c>
      <c r="AH169" s="115">
        <v>0</v>
      </c>
      <c r="AI169" s="115">
        <v>1.49</v>
      </c>
      <c r="AJ169" s="115">
        <v>29.75</v>
      </c>
      <c r="AK169" s="115">
        <v>0.59</v>
      </c>
      <c r="AL169" s="115">
        <v>1.2</v>
      </c>
      <c r="AM169" s="115">
        <v>0</v>
      </c>
      <c r="AN169" s="115">
        <v>0</v>
      </c>
      <c r="AO169" s="115">
        <v>0</v>
      </c>
      <c r="AP169" s="115">
        <v>0</v>
      </c>
      <c r="AQ169" s="115">
        <v>0</v>
      </c>
      <c r="AR169" s="115">
        <v>0</v>
      </c>
      <c r="AS169" s="115">
        <v>0</v>
      </c>
      <c r="AT169" s="115">
        <v>0</v>
      </c>
      <c r="AU169" s="115">
        <v>0</v>
      </c>
      <c r="AV169" s="115">
        <v>0</v>
      </c>
      <c r="AW169" s="115">
        <v>0</v>
      </c>
      <c r="AX169" s="115">
        <v>0</v>
      </c>
      <c r="AY169" s="115">
        <v>0</v>
      </c>
      <c r="AZ169" s="116">
        <v>0</v>
      </c>
      <c r="BA169" s="115">
        <v>0</v>
      </c>
      <c r="BB169" s="115">
        <v>0</v>
      </c>
      <c r="BC169" s="115">
        <v>0</v>
      </c>
      <c r="BD169" s="114"/>
      <c r="BE169" s="145"/>
      <c r="BF169" s="145"/>
      <c r="BG169" s="180"/>
      <c r="BH169" s="145"/>
      <c r="BI169" s="145"/>
      <c r="BJ169" s="145"/>
      <c r="BK169" s="145"/>
      <c r="BL169" s="145"/>
      <c r="BM169" s="145"/>
    </row>
    <row r="170" spans="2:65" hidden="1">
      <c r="B170" s="124" t="s">
        <v>585</v>
      </c>
      <c r="C170" s="123" t="s">
        <v>584</v>
      </c>
      <c r="D170" s="122" t="s">
        <v>720</v>
      </c>
      <c r="E170" s="122" t="s">
        <v>719</v>
      </c>
      <c r="F170" s="122" t="s">
        <v>421</v>
      </c>
      <c r="G170" s="122" t="s">
        <v>391</v>
      </c>
      <c r="H170" s="121" t="s">
        <v>390</v>
      </c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>
        <v>0</v>
      </c>
      <c r="AB170" s="115">
        <v>0</v>
      </c>
      <c r="AC170" s="115">
        <v>0</v>
      </c>
      <c r="AD170" s="115">
        <v>0</v>
      </c>
      <c r="AE170" s="115">
        <v>0</v>
      </c>
      <c r="AF170" s="115">
        <v>0</v>
      </c>
      <c r="AG170" s="115">
        <v>0</v>
      </c>
      <c r="AH170" s="115">
        <v>0</v>
      </c>
      <c r="AI170" s="115">
        <v>0</v>
      </c>
      <c r="AJ170" s="115">
        <v>0</v>
      </c>
      <c r="AK170" s="115">
        <v>0</v>
      </c>
      <c r="AL170" s="115">
        <v>0</v>
      </c>
      <c r="AM170" s="115">
        <v>0</v>
      </c>
      <c r="AN170" s="115">
        <v>0</v>
      </c>
      <c r="AO170" s="115">
        <v>0</v>
      </c>
      <c r="AP170" s="115">
        <v>0</v>
      </c>
      <c r="AQ170" s="115">
        <v>0</v>
      </c>
      <c r="AR170" s="115">
        <v>0</v>
      </c>
      <c r="AS170" s="115">
        <v>0</v>
      </c>
      <c r="AT170" s="115">
        <v>0</v>
      </c>
      <c r="AU170" s="115">
        <v>0</v>
      </c>
      <c r="AV170" s="115">
        <v>0</v>
      </c>
      <c r="AW170" s="115">
        <v>0</v>
      </c>
      <c r="AX170" s="115">
        <v>0</v>
      </c>
      <c r="AY170" s="115">
        <v>0</v>
      </c>
      <c r="AZ170" s="116">
        <v>0</v>
      </c>
      <c r="BA170" s="115">
        <v>0</v>
      </c>
      <c r="BB170" s="115">
        <v>0</v>
      </c>
      <c r="BC170" s="115">
        <v>0</v>
      </c>
      <c r="BD170" s="114"/>
      <c r="BE170" s="114"/>
      <c r="BF170" s="114"/>
      <c r="BG170" s="180"/>
      <c r="BH170" s="114"/>
      <c r="BI170" s="114"/>
      <c r="BJ170" s="114"/>
      <c r="BK170" s="114"/>
      <c r="BL170" s="114"/>
      <c r="BM170" s="114"/>
    </row>
    <row r="171" spans="2:65" hidden="1">
      <c r="B171" s="124" t="s">
        <v>583</v>
      </c>
      <c r="C171" s="123" t="s">
        <v>582</v>
      </c>
      <c r="D171" s="122" t="s">
        <v>720</v>
      </c>
      <c r="E171" s="122" t="s">
        <v>719</v>
      </c>
      <c r="F171" s="122" t="s">
        <v>418</v>
      </c>
      <c r="G171" s="122" t="s">
        <v>391</v>
      </c>
      <c r="H171" s="121" t="s">
        <v>390</v>
      </c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>
        <v>0</v>
      </c>
      <c r="AB171" s="115">
        <v>0</v>
      </c>
      <c r="AC171" s="115">
        <v>0</v>
      </c>
      <c r="AD171" s="115">
        <v>0</v>
      </c>
      <c r="AE171" s="115">
        <v>0</v>
      </c>
      <c r="AF171" s="115">
        <v>0</v>
      </c>
      <c r="AG171" s="115">
        <v>0</v>
      </c>
      <c r="AH171" s="115">
        <v>0</v>
      </c>
      <c r="AI171" s="115">
        <v>0</v>
      </c>
      <c r="AJ171" s="115">
        <v>0</v>
      </c>
      <c r="AK171" s="115">
        <v>0</v>
      </c>
      <c r="AL171" s="115">
        <v>0</v>
      </c>
      <c r="AM171" s="115">
        <v>0</v>
      </c>
      <c r="AN171" s="115">
        <v>0</v>
      </c>
      <c r="AO171" s="115">
        <v>0</v>
      </c>
      <c r="AP171" s="115">
        <v>0</v>
      </c>
      <c r="AQ171" s="115">
        <v>0</v>
      </c>
      <c r="AR171" s="115">
        <v>0</v>
      </c>
      <c r="AS171" s="115">
        <v>0</v>
      </c>
      <c r="AT171" s="115">
        <v>0</v>
      </c>
      <c r="AU171" s="115">
        <v>0</v>
      </c>
      <c r="AV171" s="115">
        <v>0</v>
      </c>
      <c r="AW171" s="115">
        <v>0</v>
      </c>
      <c r="AX171" s="115">
        <v>0</v>
      </c>
      <c r="AY171" s="115">
        <v>0</v>
      </c>
      <c r="AZ171" s="116">
        <v>0</v>
      </c>
      <c r="BA171" s="115">
        <v>0</v>
      </c>
      <c r="BB171" s="115">
        <v>0</v>
      </c>
      <c r="BC171" s="115">
        <v>0</v>
      </c>
      <c r="BD171" s="114"/>
      <c r="BE171" s="114"/>
      <c r="BF171" s="114"/>
      <c r="BG171" s="180"/>
      <c r="BH171" s="114"/>
      <c r="BI171" s="114"/>
      <c r="BJ171" s="114"/>
      <c r="BK171" s="114"/>
      <c r="BL171" s="114"/>
      <c r="BM171" s="114"/>
    </row>
    <row r="172" spans="2:65" hidden="1">
      <c r="B172" s="124" t="s">
        <v>529</v>
      </c>
      <c r="C172" s="123" t="s">
        <v>528</v>
      </c>
      <c r="D172" s="122" t="s">
        <v>720</v>
      </c>
      <c r="E172" s="122" t="s">
        <v>719</v>
      </c>
      <c r="F172" s="122" t="s">
        <v>415</v>
      </c>
      <c r="G172" s="122" t="s">
        <v>391</v>
      </c>
      <c r="H172" s="121" t="s">
        <v>390</v>
      </c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>
        <v>0</v>
      </c>
      <c r="AB172" s="115">
        <v>0</v>
      </c>
      <c r="AC172" s="115">
        <v>0</v>
      </c>
      <c r="AD172" s="115">
        <v>0</v>
      </c>
      <c r="AE172" s="115">
        <v>0</v>
      </c>
      <c r="AF172" s="115">
        <v>0</v>
      </c>
      <c r="AG172" s="115">
        <v>0</v>
      </c>
      <c r="AH172" s="115">
        <v>0</v>
      </c>
      <c r="AI172" s="115">
        <v>0</v>
      </c>
      <c r="AJ172" s="115">
        <v>0</v>
      </c>
      <c r="AK172" s="115">
        <v>0</v>
      </c>
      <c r="AL172" s="115">
        <v>0</v>
      </c>
      <c r="AM172" s="115">
        <v>0</v>
      </c>
      <c r="AN172" s="115">
        <v>0</v>
      </c>
      <c r="AO172" s="115">
        <v>0</v>
      </c>
      <c r="AP172" s="115">
        <v>0</v>
      </c>
      <c r="AQ172" s="115">
        <v>0</v>
      </c>
      <c r="AR172" s="115">
        <v>0</v>
      </c>
      <c r="AS172" s="115">
        <v>0</v>
      </c>
      <c r="AT172" s="115">
        <v>0</v>
      </c>
      <c r="AU172" s="115">
        <v>0</v>
      </c>
      <c r="AV172" s="115">
        <v>0</v>
      </c>
      <c r="AW172" s="115">
        <v>0</v>
      </c>
      <c r="AX172" s="115">
        <v>0</v>
      </c>
      <c r="AY172" s="115">
        <v>0</v>
      </c>
      <c r="AZ172" s="116">
        <v>0</v>
      </c>
      <c r="BA172" s="115">
        <v>0</v>
      </c>
      <c r="BB172" s="115">
        <v>0</v>
      </c>
      <c r="BC172" s="115">
        <v>0</v>
      </c>
      <c r="BD172" s="114"/>
      <c r="BE172" s="114"/>
      <c r="BF172" s="114"/>
      <c r="BG172" s="180"/>
      <c r="BH172" s="114"/>
      <c r="BI172" s="114"/>
      <c r="BJ172" s="114"/>
      <c r="BK172" s="114"/>
      <c r="BL172" s="114"/>
      <c r="BM172" s="114"/>
    </row>
    <row r="173" spans="2:65" hidden="1">
      <c r="B173" s="124" t="s">
        <v>527</v>
      </c>
      <c r="C173" s="125" t="s">
        <v>526</v>
      </c>
      <c r="D173" s="122" t="s">
        <v>720</v>
      </c>
      <c r="E173" s="122" t="s">
        <v>719</v>
      </c>
      <c r="F173" s="122" t="s">
        <v>326</v>
      </c>
      <c r="G173" s="122" t="s">
        <v>391</v>
      </c>
      <c r="H173" s="121" t="s">
        <v>390</v>
      </c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 t="s">
        <v>502</v>
      </c>
      <c r="AB173" s="115" t="s">
        <v>502</v>
      </c>
      <c r="AC173" s="115" t="s">
        <v>502</v>
      </c>
      <c r="AD173" s="115" t="s">
        <v>502</v>
      </c>
      <c r="AE173" s="115" t="s">
        <v>502</v>
      </c>
      <c r="AF173" s="115" t="s">
        <v>502</v>
      </c>
      <c r="AG173" s="115" t="s">
        <v>502</v>
      </c>
      <c r="AH173" s="115" t="s">
        <v>502</v>
      </c>
      <c r="AI173" s="115" t="s">
        <v>502</v>
      </c>
      <c r="AJ173" s="115" t="s">
        <v>502</v>
      </c>
      <c r="AK173" s="115" t="s">
        <v>502</v>
      </c>
      <c r="AL173" s="115" t="s">
        <v>502</v>
      </c>
      <c r="AM173" s="115" t="s">
        <v>502</v>
      </c>
      <c r="AN173" s="115" t="s">
        <v>502</v>
      </c>
      <c r="AO173" s="115" t="s">
        <v>502</v>
      </c>
      <c r="AP173" s="115" t="s">
        <v>502</v>
      </c>
      <c r="AQ173" s="115" t="s">
        <v>502</v>
      </c>
      <c r="AR173" s="115" t="s">
        <v>502</v>
      </c>
      <c r="AS173" s="115" t="s">
        <v>502</v>
      </c>
      <c r="AT173" s="115" t="s">
        <v>502</v>
      </c>
      <c r="AU173" s="115" t="s">
        <v>502</v>
      </c>
      <c r="AV173" s="115" t="s">
        <v>502</v>
      </c>
      <c r="AW173" s="115" t="s">
        <v>502</v>
      </c>
      <c r="AX173" s="115" t="s">
        <v>502</v>
      </c>
      <c r="AY173" s="115">
        <v>0</v>
      </c>
      <c r="AZ173" s="116">
        <v>-0.01</v>
      </c>
      <c r="BA173" s="115">
        <v>0</v>
      </c>
      <c r="BB173" s="115">
        <v>0</v>
      </c>
      <c r="BC173" s="115">
        <v>0</v>
      </c>
      <c r="BD173" s="114"/>
      <c r="BE173" s="114"/>
      <c r="BF173" s="114"/>
      <c r="BG173" s="180"/>
      <c r="BH173" s="114"/>
      <c r="BI173" s="114"/>
      <c r="BJ173" s="114"/>
      <c r="BK173" s="114"/>
      <c r="BL173" s="114"/>
      <c r="BM173" s="114"/>
    </row>
    <row r="174" spans="2:65" hidden="1">
      <c r="B174" s="124" t="s">
        <v>581</v>
      </c>
      <c r="C174" s="123" t="s">
        <v>724</v>
      </c>
      <c r="D174" s="122" t="s">
        <v>720</v>
      </c>
      <c r="E174" s="122" t="s">
        <v>719</v>
      </c>
      <c r="F174" s="122" t="s">
        <v>410</v>
      </c>
      <c r="G174" s="122" t="s">
        <v>391</v>
      </c>
      <c r="H174" s="121" t="s">
        <v>390</v>
      </c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>
        <v>0</v>
      </c>
      <c r="AB174" s="115">
        <v>0</v>
      </c>
      <c r="AC174" s="115">
        <v>0</v>
      </c>
      <c r="AD174" s="115">
        <v>0</v>
      </c>
      <c r="AE174" s="115">
        <v>0</v>
      </c>
      <c r="AF174" s="115">
        <v>0</v>
      </c>
      <c r="AG174" s="115">
        <v>0</v>
      </c>
      <c r="AH174" s="115">
        <v>0</v>
      </c>
      <c r="AI174" s="115">
        <v>0</v>
      </c>
      <c r="AJ174" s="115">
        <v>0</v>
      </c>
      <c r="AK174" s="115">
        <v>0</v>
      </c>
      <c r="AL174" s="115">
        <v>0</v>
      </c>
      <c r="AM174" s="115">
        <v>0</v>
      </c>
      <c r="AN174" s="115">
        <v>0</v>
      </c>
      <c r="AO174" s="115">
        <v>0</v>
      </c>
      <c r="AP174" s="115">
        <v>0</v>
      </c>
      <c r="AQ174" s="115">
        <v>0</v>
      </c>
      <c r="AR174" s="115">
        <v>0</v>
      </c>
      <c r="AS174" s="115">
        <v>0</v>
      </c>
      <c r="AT174" s="115">
        <v>0</v>
      </c>
      <c r="AU174" s="115">
        <v>0</v>
      </c>
      <c r="AV174" s="115">
        <v>0</v>
      </c>
      <c r="AW174" s="115">
        <v>0</v>
      </c>
      <c r="AX174" s="115">
        <v>0</v>
      </c>
      <c r="AY174" s="115">
        <v>0</v>
      </c>
      <c r="AZ174" s="116">
        <v>0</v>
      </c>
      <c r="BA174" s="115">
        <v>0</v>
      </c>
      <c r="BB174" s="115">
        <v>0</v>
      </c>
      <c r="BC174" s="115">
        <v>0</v>
      </c>
      <c r="BD174" s="114"/>
      <c r="BE174" s="114"/>
      <c r="BF174" s="114"/>
      <c r="BG174" s="180"/>
      <c r="BH174" s="114"/>
      <c r="BI174" s="114"/>
      <c r="BJ174" s="114"/>
      <c r="BK174" s="114"/>
      <c r="BL174" s="114"/>
      <c r="BM174" s="114"/>
    </row>
    <row r="175" spans="2:65" hidden="1">
      <c r="B175" s="124" t="s">
        <v>579</v>
      </c>
      <c r="C175" s="123" t="s">
        <v>578</v>
      </c>
      <c r="D175" s="122" t="s">
        <v>720</v>
      </c>
      <c r="E175" s="122" t="s">
        <v>719</v>
      </c>
      <c r="F175" s="122" t="s">
        <v>407</v>
      </c>
      <c r="G175" s="122" t="s">
        <v>391</v>
      </c>
      <c r="H175" s="121" t="s">
        <v>390</v>
      </c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>
        <v>0</v>
      </c>
      <c r="AB175" s="115">
        <v>0</v>
      </c>
      <c r="AC175" s="115">
        <v>0</v>
      </c>
      <c r="AD175" s="115">
        <v>0</v>
      </c>
      <c r="AE175" s="115">
        <v>0</v>
      </c>
      <c r="AF175" s="115">
        <v>0</v>
      </c>
      <c r="AG175" s="115">
        <v>0</v>
      </c>
      <c r="AH175" s="115">
        <v>0</v>
      </c>
      <c r="AI175" s="115">
        <v>0</v>
      </c>
      <c r="AJ175" s="115">
        <v>0</v>
      </c>
      <c r="AK175" s="115">
        <v>0</v>
      </c>
      <c r="AL175" s="115">
        <v>0</v>
      </c>
      <c r="AM175" s="115">
        <v>0</v>
      </c>
      <c r="AN175" s="115">
        <v>0</v>
      </c>
      <c r="AO175" s="115">
        <v>0</v>
      </c>
      <c r="AP175" s="115">
        <v>0</v>
      </c>
      <c r="AQ175" s="115">
        <v>0</v>
      </c>
      <c r="AR175" s="115">
        <v>0</v>
      </c>
      <c r="AS175" s="115">
        <v>0</v>
      </c>
      <c r="AT175" s="115">
        <v>0</v>
      </c>
      <c r="AU175" s="115">
        <v>0</v>
      </c>
      <c r="AV175" s="115">
        <v>0</v>
      </c>
      <c r="AW175" s="115">
        <v>0</v>
      </c>
      <c r="AX175" s="115">
        <v>0</v>
      </c>
      <c r="AY175" s="115">
        <v>0</v>
      </c>
      <c r="AZ175" s="116">
        <v>0</v>
      </c>
      <c r="BA175" s="115">
        <v>0</v>
      </c>
      <c r="BB175" s="115">
        <v>0</v>
      </c>
      <c r="BC175" s="115">
        <v>0</v>
      </c>
      <c r="BD175" s="114"/>
      <c r="BE175" s="114"/>
      <c r="BF175" s="114"/>
      <c r="BG175" s="180"/>
      <c r="BH175" s="114"/>
      <c r="BI175" s="114"/>
      <c r="BJ175" s="114"/>
      <c r="BK175" s="114"/>
      <c r="BL175" s="114"/>
      <c r="BM175" s="114"/>
    </row>
    <row r="176" spans="2:65" hidden="1">
      <c r="B176" s="124" t="s">
        <v>723</v>
      </c>
      <c r="C176" s="123" t="s">
        <v>723</v>
      </c>
      <c r="D176" s="122" t="s">
        <v>720</v>
      </c>
      <c r="E176" s="122" t="s">
        <v>719</v>
      </c>
      <c r="F176" s="122" t="s">
        <v>498</v>
      </c>
      <c r="G176" s="122" t="s">
        <v>391</v>
      </c>
      <c r="H176" s="121" t="s">
        <v>390</v>
      </c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>
        <v>0</v>
      </c>
      <c r="AB176" s="115">
        <v>0</v>
      </c>
      <c r="AC176" s="115">
        <v>0</v>
      </c>
      <c r="AD176" s="115">
        <v>0</v>
      </c>
      <c r="AE176" s="115">
        <v>0</v>
      </c>
      <c r="AF176" s="115">
        <v>0</v>
      </c>
      <c r="AG176" s="115">
        <v>0</v>
      </c>
      <c r="AH176" s="115">
        <v>0</v>
      </c>
      <c r="AI176" s="115">
        <v>0</v>
      </c>
      <c r="AJ176" s="115">
        <v>0</v>
      </c>
      <c r="AK176" s="115">
        <v>0</v>
      </c>
      <c r="AL176" s="115">
        <v>0</v>
      </c>
      <c r="AM176" s="115">
        <v>0</v>
      </c>
      <c r="AN176" s="115">
        <v>0</v>
      </c>
      <c r="AO176" s="115">
        <v>0</v>
      </c>
      <c r="AP176" s="115">
        <v>0</v>
      </c>
      <c r="AQ176" s="115">
        <v>0</v>
      </c>
      <c r="AR176" s="115">
        <v>0</v>
      </c>
      <c r="AS176" s="115">
        <v>0</v>
      </c>
      <c r="AT176" s="115">
        <v>0</v>
      </c>
      <c r="AU176" s="115">
        <v>0</v>
      </c>
      <c r="AV176" s="115">
        <v>-3.93</v>
      </c>
      <c r="AW176" s="115">
        <v>-32.75</v>
      </c>
      <c r="AX176" s="115">
        <v>-3.08</v>
      </c>
      <c r="AY176" s="115">
        <v>-3.48</v>
      </c>
      <c r="AZ176" s="116">
        <v>-39.840000000000003</v>
      </c>
      <c r="BA176" s="115">
        <v>-55.76</v>
      </c>
      <c r="BB176" s="115">
        <v>-41.78</v>
      </c>
      <c r="BC176" s="115">
        <v>-121.7</v>
      </c>
      <c r="BD176" s="114"/>
      <c r="BE176" s="114"/>
      <c r="BF176" s="114"/>
      <c r="BG176" s="180"/>
      <c r="BH176" s="114"/>
      <c r="BI176" s="114"/>
      <c r="BJ176" s="114"/>
      <c r="BK176" s="114"/>
      <c r="BL176" s="114"/>
      <c r="BM176" s="114"/>
    </row>
    <row r="177" spans="1:65" hidden="1">
      <c r="B177" s="124" t="s">
        <v>680</v>
      </c>
      <c r="C177" s="123" t="s">
        <v>680</v>
      </c>
      <c r="D177" s="122" t="s">
        <v>720</v>
      </c>
      <c r="E177" s="122" t="s">
        <v>719</v>
      </c>
      <c r="F177" s="122" t="s">
        <v>373</v>
      </c>
      <c r="G177" s="122" t="s">
        <v>391</v>
      </c>
      <c r="H177" s="121" t="s">
        <v>390</v>
      </c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>
        <v>0</v>
      </c>
      <c r="AB177" s="115">
        <v>0</v>
      </c>
      <c r="AC177" s="115">
        <v>0</v>
      </c>
      <c r="AD177" s="115">
        <v>0</v>
      </c>
      <c r="AE177" s="115">
        <v>0</v>
      </c>
      <c r="AF177" s="115">
        <v>0</v>
      </c>
      <c r="AG177" s="115">
        <v>0</v>
      </c>
      <c r="AH177" s="115">
        <v>0</v>
      </c>
      <c r="AI177" s="115">
        <v>0</v>
      </c>
      <c r="AJ177" s="115">
        <v>0</v>
      </c>
      <c r="AK177" s="115">
        <v>0</v>
      </c>
      <c r="AL177" s="115">
        <v>0</v>
      </c>
      <c r="AM177" s="115">
        <v>0</v>
      </c>
      <c r="AN177" s="115">
        <v>0</v>
      </c>
      <c r="AO177" s="115">
        <v>0</v>
      </c>
      <c r="AP177" s="115">
        <v>0</v>
      </c>
      <c r="AQ177" s="115">
        <v>0</v>
      </c>
      <c r="AR177" s="115">
        <v>0</v>
      </c>
      <c r="AS177" s="115">
        <v>0</v>
      </c>
      <c r="AT177" s="115">
        <v>0</v>
      </c>
      <c r="AU177" s="115">
        <v>0</v>
      </c>
      <c r="AV177" s="115">
        <v>88.35</v>
      </c>
      <c r="AW177" s="115">
        <v>142.66</v>
      </c>
      <c r="AX177" s="115">
        <v>-2.91</v>
      </c>
      <c r="AY177" s="115">
        <v>-356.05</v>
      </c>
      <c r="AZ177" s="116">
        <v>33.42</v>
      </c>
      <c r="BA177" s="115">
        <v>-105.73</v>
      </c>
      <c r="BB177" s="115">
        <v>71.41</v>
      </c>
      <c r="BC177" s="115">
        <v>-39.31</v>
      </c>
      <c r="BD177" s="114"/>
      <c r="BE177" s="114"/>
      <c r="BF177" s="114"/>
      <c r="BG177" s="180"/>
      <c r="BH177" s="114"/>
      <c r="BI177" s="114"/>
      <c r="BJ177" s="114"/>
      <c r="BK177" s="114"/>
      <c r="BL177" s="114"/>
      <c r="BM177" s="114"/>
    </row>
    <row r="178" spans="1:65" hidden="1">
      <c r="B178" s="124" t="s">
        <v>609</v>
      </c>
      <c r="C178" s="123" t="s">
        <v>610</v>
      </c>
      <c r="D178" s="122" t="s">
        <v>720</v>
      </c>
      <c r="E178" s="122" t="s">
        <v>719</v>
      </c>
      <c r="F178" s="122" t="s">
        <v>608</v>
      </c>
      <c r="G178" s="122" t="s">
        <v>391</v>
      </c>
      <c r="H178" s="121" t="s">
        <v>390</v>
      </c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>
        <v>0</v>
      </c>
      <c r="AB178" s="115">
        <v>0</v>
      </c>
      <c r="AC178" s="115">
        <v>0</v>
      </c>
      <c r="AD178" s="115">
        <v>0</v>
      </c>
      <c r="AE178" s="115">
        <v>0</v>
      </c>
      <c r="AF178" s="115">
        <v>0</v>
      </c>
      <c r="AG178" s="115">
        <v>0</v>
      </c>
      <c r="AH178" s="115">
        <v>0</v>
      </c>
      <c r="AI178" s="115">
        <v>0</v>
      </c>
      <c r="AJ178" s="115">
        <v>0</v>
      </c>
      <c r="AK178" s="115">
        <v>0.15</v>
      </c>
      <c r="AL178" s="115">
        <v>0.66</v>
      </c>
      <c r="AM178" s="115">
        <v>0.44</v>
      </c>
      <c r="AN178" s="115">
        <v>0.24</v>
      </c>
      <c r="AO178" s="115">
        <v>0.26</v>
      </c>
      <c r="AP178" s="115">
        <v>0.19</v>
      </c>
      <c r="AQ178" s="115">
        <v>0</v>
      </c>
      <c r="AR178" s="115">
        <v>0</v>
      </c>
      <c r="AS178" s="115">
        <v>0</v>
      </c>
      <c r="AT178" s="115">
        <v>0</v>
      </c>
      <c r="AU178" s="115">
        <v>0</v>
      </c>
      <c r="AV178" s="115">
        <v>0</v>
      </c>
      <c r="AW178" s="115">
        <v>0</v>
      </c>
      <c r="AX178" s="115">
        <v>0</v>
      </c>
      <c r="AY178" s="115">
        <v>0</v>
      </c>
      <c r="AZ178" s="116">
        <v>0</v>
      </c>
      <c r="BA178" s="115">
        <v>0</v>
      </c>
      <c r="BB178" s="115">
        <v>0</v>
      </c>
      <c r="BC178" s="115">
        <v>0</v>
      </c>
      <c r="BD178" s="114"/>
      <c r="BE178" s="114"/>
      <c r="BF178" s="114"/>
      <c r="BG178" s="180"/>
      <c r="BH178" s="114"/>
      <c r="BI178" s="114"/>
      <c r="BJ178" s="114"/>
      <c r="BK178" s="114"/>
      <c r="BL178" s="114"/>
      <c r="BM178" s="114"/>
    </row>
    <row r="179" spans="1:65" hidden="1">
      <c r="B179" s="124" t="s">
        <v>722</v>
      </c>
      <c r="C179" s="123" t="s">
        <v>721</v>
      </c>
      <c r="D179" s="122" t="s">
        <v>720</v>
      </c>
      <c r="E179" s="122" t="s">
        <v>719</v>
      </c>
      <c r="F179" s="122" t="s">
        <v>370</v>
      </c>
      <c r="G179" s="122" t="s">
        <v>391</v>
      </c>
      <c r="H179" s="121" t="s">
        <v>390</v>
      </c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>
        <v>0</v>
      </c>
      <c r="AB179" s="115">
        <v>0</v>
      </c>
      <c r="AC179" s="115">
        <v>0</v>
      </c>
      <c r="AD179" s="115">
        <v>0</v>
      </c>
      <c r="AE179" s="115">
        <v>0</v>
      </c>
      <c r="AF179" s="115">
        <v>0</v>
      </c>
      <c r="AG179" s="115">
        <v>0</v>
      </c>
      <c r="AH179" s="115">
        <v>0</v>
      </c>
      <c r="AI179" s="115">
        <v>0</v>
      </c>
      <c r="AJ179" s="115">
        <v>0</v>
      </c>
      <c r="AK179" s="115">
        <v>0</v>
      </c>
      <c r="AL179" s="115">
        <v>0</v>
      </c>
      <c r="AM179" s="115">
        <v>0</v>
      </c>
      <c r="AN179" s="115">
        <v>0</v>
      </c>
      <c r="AO179" s="115">
        <v>0</v>
      </c>
      <c r="AP179" s="115">
        <v>0</v>
      </c>
      <c r="AQ179" s="115">
        <v>0</v>
      </c>
      <c r="AR179" s="115">
        <v>0</v>
      </c>
      <c r="AS179" s="115">
        <v>0</v>
      </c>
      <c r="AT179" s="115">
        <v>0</v>
      </c>
      <c r="AU179" s="115">
        <v>0</v>
      </c>
      <c r="AV179" s="115">
        <v>0</v>
      </c>
      <c r="AW179" s="115">
        <v>0</v>
      </c>
      <c r="AX179" s="115">
        <v>0</v>
      </c>
      <c r="AY179" s="115">
        <v>0</v>
      </c>
      <c r="AZ179" s="116">
        <v>0</v>
      </c>
      <c r="BA179" s="115">
        <v>0</v>
      </c>
      <c r="BB179" s="115">
        <v>0</v>
      </c>
      <c r="BC179" s="115">
        <v>0</v>
      </c>
      <c r="BD179" s="114"/>
      <c r="BE179" s="114"/>
      <c r="BF179" s="114"/>
      <c r="BG179" s="180"/>
      <c r="BH179" s="114"/>
      <c r="BI179" s="114"/>
      <c r="BJ179" s="114"/>
      <c r="BK179" s="114"/>
      <c r="BL179" s="114"/>
      <c r="BM179" s="114"/>
    </row>
    <row r="180" spans="1:65" hidden="1">
      <c r="B180" s="124" t="s">
        <v>535</v>
      </c>
      <c r="C180" s="123" t="s">
        <v>534</v>
      </c>
      <c r="D180" s="122" t="s">
        <v>720</v>
      </c>
      <c r="E180" s="122" t="s">
        <v>719</v>
      </c>
      <c r="F180" s="122" t="s">
        <v>322</v>
      </c>
      <c r="G180" s="122" t="s">
        <v>391</v>
      </c>
      <c r="H180" s="121" t="s">
        <v>390</v>
      </c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>
        <v>0</v>
      </c>
      <c r="AB180" s="115">
        <v>0</v>
      </c>
      <c r="AC180" s="115">
        <v>0</v>
      </c>
      <c r="AD180" s="115">
        <v>0</v>
      </c>
      <c r="AE180" s="115">
        <v>0</v>
      </c>
      <c r="AF180" s="115">
        <v>0</v>
      </c>
      <c r="AG180" s="115">
        <v>0</v>
      </c>
      <c r="AH180" s="115">
        <v>0</v>
      </c>
      <c r="AI180" s="115">
        <v>0</v>
      </c>
      <c r="AJ180" s="115">
        <v>0</v>
      </c>
      <c r="AK180" s="115">
        <v>0</v>
      </c>
      <c r="AL180" s="115">
        <v>0</v>
      </c>
      <c r="AM180" s="115">
        <v>0</v>
      </c>
      <c r="AN180" s="115">
        <v>0</v>
      </c>
      <c r="AO180" s="115">
        <v>0</v>
      </c>
      <c r="AP180" s="115">
        <v>0</v>
      </c>
      <c r="AQ180" s="115">
        <v>0</v>
      </c>
      <c r="AR180" s="115">
        <v>0</v>
      </c>
      <c r="AS180" s="115">
        <v>0</v>
      </c>
      <c r="AT180" s="115">
        <v>0</v>
      </c>
      <c r="AU180" s="115">
        <v>0</v>
      </c>
      <c r="AV180" s="115">
        <v>0</v>
      </c>
      <c r="AW180" s="115">
        <v>0</v>
      </c>
      <c r="AX180" s="115">
        <v>0</v>
      </c>
      <c r="AY180" s="115">
        <v>0</v>
      </c>
      <c r="AZ180" s="116">
        <v>0</v>
      </c>
      <c r="BA180" s="115">
        <v>0</v>
      </c>
      <c r="BB180" s="115">
        <v>0</v>
      </c>
      <c r="BC180" s="115">
        <v>0</v>
      </c>
      <c r="BD180" s="114"/>
      <c r="BE180" s="114"/>
      <c r="BF180" s="114"/>
      <c r="BG180" s="120"/>
      <c r="BH180" s="114"/>
      <c r="BI180" s="114"/>
      <c r="BJ180" s="114"/>
      <c r="BK180" s="114"/>
      <c r="BL180" s="114"/>
      <c r="BM180" s="114"/>
    </row>
    <row r="181" spans="1:65" hidden="1">
      <c r="B181" s="124" t="s">
        <v>533</v>
      </c>
      <c r="C181" s="123" t="s">
        <v>532</v>
      </c>
      <c r="D181" s="122" t="s">
        <v>720</v>
      </c>
      <c r="E181" s="122" t="s">
        <v>719</v>
      </c>
      <c r="F181" s="122" t="s">
        <v>317</v>
      </c>
      <c r="G181" s="122" t="s">
        <v>391</v>
      </c>
      <c r="H181" s="121" t="s">
        <v>390</v>
      </c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>
        <v>0</v>
      </c>
      <c r="AB181" s="115">
        <v>0</v>
      </c>
      <c r="AC181" s="115">
        <v>0</v>
      </c>
      <c r="AD181" s="115">
        <v>0</v>
      </c>
      <c r="AE181" s="115">
        <v>0</v>
      </c>
      <c r="AF181" s="115">
        <v>0</v>
      </c>
      <c r="AG181" s="115">
        <v>0</v>
      </c>
      <c r="AH181" s="115">
        <v>0</v>
      </c>
      <c r="AI181" s="115">
        <v>0</v>
      </c>
      <c r="AJ181" s="115">
        <v>0</v>
      </c>
      <c r="AK181" s="115">
        <v>0</v>
      </c>
      <c r="AL181" s="115">
        <v>0</v>
      </c>
      <c r="AM181" s="115">
        <v>0</v>
      </c>
      <c r="AN181" s="115">
        <v>0</v>
      </c>
      <c r="AO181" s="115">
        <v>0</v>
      </c>
      <c r="AP181" s="115">
        <v>0.08</v>
      </c>
      <c r="AQ181" s="115">
        <v>0</v>
      </c>
      <c r="AR181" s="115">
        <v>0</v>
      </c>
      <c r="AS181" s="115">
        <v>0</v>
      </c>
      <c r="AT181" s="115">
        <v>0</v>
      </c>
      <c r="AU181" s="115">
        <v>0</v>
      </c>
      <c r="AV181" s="115">
        <v>0</v>
      </c>
      <c r="AW181" s="115">
        <v>0</v>
      </c>
      <c r="AX181" s="115">
        <v>0</v>
      </c>
      <c r="AY181" s="115">
        <v>0</v>
      </c>
      <c r="AZ181" s="116">
        <v>0</v>
      </c>
      <c r="BA181" s="115">
        <v>0</v>
      </c>
      <c r="BB181" s="115">
        <v>0</v>
      </c>
      <c r="BC181" s="115">
        <v>0</v>
      </c>
      <c r="BD181" s="114"/>
      <c r="BE181" s="114"/>
      <c r="BF181" s="114"/>
      <c r="BG181" s="120"/>
      <c r="BH181" s="114"/>
      <c r="BI181" s="114"/>
      <c r="BJ181" s="114"/>
      <c r="BK181" s="114"/>
      <c r="BL181" s="114"/>
      <c r="BM181" s="114"/>
    </row>
    <row r="182" spans="1:65" hidden="1">
      <c r="B182" s="124" t="s">
        <v>531</v>
      </c>
      <c r="C182" s="123" t="s">
        <v>556</v>
      </c>
      <c r="D182" s="122" t="s">
        <v>720</v>
      </c>
      <c r="E182" s="122" t="s">
        <v>719</v>
      </c>
      <c r="F182" s="122" t="s">
        <v>310</v>
      </c>
      <c r="G182" s="122" t="s">
        <v>391</v>
      </c>
      <c r="H182" s="121" t="s">
        <v>390</v>
      </c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>
        <v>0</v>
      </c>
      <c r="AB182" s="115">
        <v>0</v>
      </c>
      <c r="AC182" s="115">
        <v>0</v>
      </c>
      <c r="AD182" s="115">
        <v>0</v>
      </c>
      <c r="AE182" s="115">
        <v>0</v>
      </c>
      <c r="AF182" s="115">
        <v>0</v>
      </c>
      <c r="AG182" s="115">
        <v>0</v>
      </c>
      <c r="AH182" s="115">
        <v>0</v>
      </c>
      <c r="AI182" s="115">
        <v>0</v>
      </c>
      <c r="AJ182" s="115">
        <v>0</v>
      </c>
      <c r="AK182" s="115">
        <v>0</v>
      </c>
      <c r="AL182" s="115">
        <v>0</v>
      </c>
      <c r="AM182" s="115">
        <v>0</v>
      </c>
      <c r="AN182" s="115">
        <v>0</v>
      </c>
      <c r="AO182" s="115">
        <v>0</v>
      </c>
      <c r="AP182" s="115">
        <v>0</v>
      </c>
      <c r="AQ182" s="115">
        <v>0</v>
      </c>
      <c r="AR182" s="115">
        <v>0</v>
      </c>
      <c r="AS182" s="115">
        <v>0</v>
      </c>
      <c r="AT182" s="115">
        <v>0</v>
      </c>
      <c r="AU182" s="115">
        <v>0</v>
      </c>
      <c r="AV182" s="115">
        <v>0</v>
      </c>
      <c r="AW182" s="115">
        <v>0</v>
      </c>
      <c r="AX182" s="115">
        <v>0</v>
      </c>
      <c r="AY182" s="115">
        <v>0</v>
      </c>
      <c r="AZ182" s="116">
        <v>0</v>
      </c>
      <c r="BA182" s="115">
        <v>0</v>
      </c>
      <c r="BB182" s="115">
        <v>0</v>
      </c>
      <c r="BC182" s="115">
        <v>0</v>
      </c>
      <c r="BD182" s="114"/>
      <c r="BE182" s="114"/>
      <c r="BF182" s="114"/>
      <c r="BG182" s="120"/>
      <c r="BH182" s="114"/>
      <c r="BI182" s="114"/>
      <c r="BJ182" s="114"/>
      <c r="BK182" s="114"/>
      <c r="BL182" s="114"/>
      <c r="BM182" s="114"/>
    </row>
    <row r="183" spans="1:65" ht="15.6">
      <c r="B183" s="187" t="s">
        <v>718</v>
      </c>
      <c r="C183" s="186" t="s">
        <v>717</v>
      </c>
      <c r="D183" s="185"/>
      <c r="E183" s="185"/>
      <c r="F183" s="185"/>
      <c r="G183" s="185"/>
      <c r="H183" s="172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 t="s">
        <v>502</v>
      </c>
      <c r="AB183" s="170" t="s">
        <v>502</v>
      </c>
      <c r="AC183" s="170" t="s">
        <v>502</v>
      </c>
      <c r="AD183" s="170" t="s">
        <v>502</v>
      </c>
      <c r="AE183" s="170" t="s">
        <v>502</v>
      </c>
      <c r="AF183" s="170" t="s">
        <v>502</v>
      </c>
      <c r="AG183" s="170" t="s">
        <v>502</v>
      </c>
      <c r="AH183" s="170" t="s">
        <v>502</v>
      </c>
      <c r="AI183" s="170" t="s">
        <v>502</v>
      </c>
      <c r="AJ183" s="170" t="s">
        <v>502</v>
      </c>
      <c r="AK183" s="170" t="s">
        <v>502</v>
      </c>
      <c r="AL183" s="170" t="s">
        <v>502</v>
      </c>
      <c r="AM183" s="170" t="s">
        <v>502</v>
      </c>
      <c r="AN183" s="170" t="s">
        <v>502</v>
      </c>
      <c r="AO183" s="170" t="s">
        <v>502</v>
      </c>
      <c r="AP183" s="170" t="s">
        <v>502</v>
      </c>
      <c r="AQ183" s="170" t="s">
        <v>502</v>
      </c>
      <c r="AR183" s="170" t="s">
        <v>502</v>
      </c>
      <c r="AS183" s="170" t="s">
        <v>502</v>
      </c>
      <c r="AT183" s="170" t="s">
        <v>502</v>
      </c>
      <c r="AU183" s="170" t="s">
        <v>502</v>
      </c>
      <c r="AV183" s="170" t="s">
        <v>502</v>
      </c>
      <c r="AW183" s="170" t="s">
        <v>502</v>
      </c>
      <c r="AX183" s="170" t="s">
        <v>502</v>
      </c>
      <c r="AY183" s="170" t="s">
        <v>502</v>
      </c>
      <c r="AZ183" s="171" t="s">
        <v>502</v>
      </c>
      <c r="BA183" s="170" t="s">
        <v>502</v>
      </c>
      <c r="BB183" s="170" t="s">
        <v>502</v>
      </c>
      <c r="BC183" s="170" t="s">
        <v>502</v>
      </c>
      <c r="BD183" s="114"/>
      <c r="BE183" s="114"/>
      <c r="BF183" s="114"/>
      <c r="BG183" s="169"/>
      <c r="BH183" s="114"/>
      <c r="BI183" s="114"/>
      <c r="BJ183" s="114"/>
      <c r="BK183" s="114"/>
      <c r="BL183" s="114"/>
      <c r="BM183" s="114"/>
    </row>
    <row r="184" spans="1:65" ht="15.6">
      <c r="A184" s="112" t="s">
        <v>20</v>
      </c>
      <c r="B184" s="124" t="s">
        <v>566</v>
      </c>
      <c r="C184" s="123" t="s">
        <v>565</v>
      </c>
      <c r="D184" s="122"/>
      <c r="E184" s="122"/>
      <c r="F184" s="122"/>
      <c r="G184" s="122"/>
      <c r="H184" s="121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115"/>
      <c r="AJ184" s="115"/>
      <c r="AK184" s="115"/>
      <c r="AL184" s="115"/>
      <c r="AM184" s="115"/>
      <c r="AN184" s="115"/>
      <c r="AO184" s="115"/>
      <c r="AP184" s="115"/>
      <c r="AQ184" s="115"/>
      <c r="AR184" s="115"/>
      <c r="AS184" s="115"/>
      <c r="AT184" s="115"/>
      <c r="AU184" s="116">
        <f t="shared" ref="AU184:AY199" si="0">SUMIFS(AU$264:AU$475,$C$264:$C$475,$C184)</f>
        <v>-1593.5700000000002</v>
      </c>
      <c r="AV184" s="116">
        <f t="shared" si="0"/>
        <v>-1232.46</v>
      </c>
      <c r="AW184" s="116">
        <f t="shared" si="0"/>
        <v>-1389.14</v>
      </c>
      <c r="AX184" s="116">
        <f t="shared" si="0"/>
        <v>-1428.57</v>
      </c>
      <c r="AY184" s="116">
        <f t="shared" si="0"/>
        <v>-1643.83</v>
      </c>
      <c r="AZ184" s="116">
        <f t="shared" ref="AZ184:AZ206" si="1">SUMIFS(AZ$264:AZ$475,$C$264:$C$475,$C184)</f>
        <v>-1582.94</v>
      </c>
      <c r="BA184" s="116">
        <f t="shared" ref="BA184:BC199" si="2">SUMIFS(BA$264:BA$475,$C$264:$C$475,$C184)</f>
        <v>-1610.91</v>
      </c>
      <c r="BB184" s="116">
        <f t="shared" si="2"/>
        <v>-1425.3899999999999</v>
      </c>
      <c r="BC184" s="116">
        <f t="shared" si="2"/>
        <v>-1566.23</v>
      </c>
      <c r="BD184" s="114"/>
      <c r="BE184" s="114"/>
      <c r="BF184" s="114"/>
      <c r="BG184" s="169"/>
      <c r="BH184" s="114"/>
      <c r="BI184" s="114"/>
      <c r="BJ184" s="114"/>
      <c r="BK184" s="114"/>
      <c r="BL184" s="114"/>
      <c r="BM184" s="114"/>
    </row>
    <row r="185" spans="1:65" ht="15.6">
      <c r="A185" s="112" t="s">
        <v>287</v>
      </c>
      <c r="B185" s="124" t="s">
        <v>564</v>
      </c>
      <c r="C185" s="123" t="s">
        <v>564</v>
      </c>
      <c r="D185" s="122"/>
      <c r="E185" s="122"/>
      <c r="F185" s="122"/>
      <c r="G185" s="122"/>
      <c r="H185" s="121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6">
        <f t="shared" si="0"/>
        <v>-66.509999999999991</v>
      </c>
      <c r="AV185" s="116">
        <f t="shared" si="0"/>
        <v>-25.19</v>
      </c>
      <c r="AW185" s="116">
        <f t="shared" si="0"/>
        <v>-31.83</v>
      </c>
      <c r="AX185" s="116">
        <f t="shared" si="0"/>
        <v>-44.699999999999996</v>
      </c>
      <c r="AY185" s="116">
        <f t="shared" si="0"/>
        <v>-32.33</v>
      </c>
      <c r="AZ185" s="116">
        <f t="shared" si="1"/>
        <v>-39.479999999999997</v>
      </c>
      <c r="BA185" s="116">
        <f t="shared" si="2"/>
        <v>-37.11</v>
      </c>
      <c r="BB185" s="116">
        <f t="shared" si="2"/>
        <v>-19.240000000000002</v>
      </c>
      <c r="BC185" s="116">
        <f t="shared" si="2"/>
        <v>-1.2</v>
      </c>
      <c r="BD185" s="114"/>
      <c r="BE185" s="114"/>
      <c r="BF185" s="114"/>
      <c r="BG185" s="169"/>
      <c r="BH185" s="114"/>
      <c r="BI185" s="114"/>
      <c r="BJ185" s="114"/>
      <c r="BK185" s="114"/>
      <c r="BL185" s="114"/>
      <c r="BM185" s="114"/>
    </row>
    <row r="186" spans="1:65" ht="15.6">
      <c r="A186" s="112" t="s">
        <v>716</v>
      </c>
      <c r="B186" s="124" t="s">
        <v>563</v>
      </c>
      <c r="C186" s="123" t="s">
        <v>562</v>
      </c>
      <c r="D186" s="122"/>
      <c r="E186" s="122"/>
      <c r="F186" s="122"/>
      <c r="G186" s="122"/>
      <c r="H186" s="121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115"/>
      <c r="AJ186" s="115"/>
      <c r="AK186" s="115"/>
      <c r="AL186" s="115"/>
      <c r="AM186" s="115"/>
      <c r="AN186" s="115"/>
      <c r="AO186" s="115"/>
      <c r="AP186" s="115"/>
      <c r="AQ186" s="115"/>
      <c r="AR186" s="115"/>
      <c r="AS186" s="115"/>
      <c r="AT186" s="115"/>
      <c r="AU186" s="116">
        <f t="shared" si="0"/>
        <v>0</v>
      </c>
      <c r="AV186" s="116">
        <f t="shared" si="0"/>
        <v>0</v>
      </c>
      <c r="AW186" s="116">
        <f t="shared" si="0"/>
        <v>0</v>
      </c>
      <c r="AX186" s="116">
        <f t="shared" si="0"/>
        <v>0</v>
      </c>
      <c r="AY186" s="116">
        <f t="shared" si="0"/>
        <v>0</v>
      </c>
      <c r="AZ186" s="116">
        <f t="shared" si="1"/>
        <v>0</v>
      </c>
      <c r="BA186" s="116">
        <f t="shared" si="2"/>
        <v>0</v>
      </c>
      <c r="BB186" s="116">
        <f t="shared" si="2"/>
        <v>0</v>
      </c>
      <c r="BC186" s="116">
        <f t="shared" si="2"/>
        <v>0</v>
      </c>
      <c r="BD186" s="114"/>
      <c r="BE186" s="114"/>
      <c r="BF186" s="114"/>
      <c r="BG186" s="169"/>
      <c r="BH186" s="114"/>
      <c r="BI186" s="114"/>
      <c r="BJ186" s="114"/>
      <c r="BK186" s="114"/>
      <c r="BL186" s="114"/>
      <c r="BM186" s="114"/>
    </row>
    <row r="187" spans="1:65" ht="15.6">
      <c r="A187" s="211" t="s">
        <v>715</v>
      </c>
      <c r="B187" s="124" t="s">
        <v>561</v>
      </c>
      <c r="C187" s="123" t="s">
        <v>657</v>
      </c>
      <c r="D187" s="122"/>
      <c r="E187" s="122"/>
      <c r="F187" s="122"/>
      <c r="G187" s="122"/>
      <c r="H187" s="121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6">
        <f t="shared" si="0"/>
        <v>-426.56</v>
      </c>
      <c r="AV187" s="116">
        <f t="shared" si="0"/>
        <v>-257</v>
      </c>
      <c r="AW187" s="116">
        <f t="shared" si="0"/>
        <v>-290.23</v>
      </c>
      <c r="AX187" s="116">
        <f t="shared" si="0"/>
        <v>-242.67</v>
      </c>
      <c r="AY187" s="116">
        <f t="shared" si="0"/>
        <v>-26.17</v>
      </c>
      <c r="AZ187" s="116">
        <f t="shared" si="1"/>
        <v>-28.09</v>
      </c>
      <c r="BA187" s="116">
        <f t="shared" si="2"/>
        <v>-13.379999999999999</v>
      </c>
      <c r="BB187" s="116">
        <f t="shared" si="2"/>
        <v>-11.81</v>
      </c>
      <c r="BC187" s="116">
        <f t="shared" si="2"/>
        <v>-83.47</v>
      </c>
      <c r="BD187" s="114"/>
      <c r="BE187" s="114"/>
      <c r="BF187" s="114"/>
      <c r="BG187" s="169"/>
      <c r="BH187" s="114"/>
      <c r="BI187" s="114"/>
      <c r="BJ187" s="114"/>
      <c r="BK187" s="114"/>
      <c r="BL187" s="114"/>
      <c r="BM187" s="114"/>
    </row>
    <row r="188" spans="1:65" ht="15.6">
      <c r="A188" s="112" t="s">
        <v>715</v>
      </c>
      <c r="B188" s="124" t="s">
        <v>597</v>
      </c>
      <c r="C188" s="123" t="s">
        <v>596</v>
      </c>
      <c r="D188" s="122"/>
      <c r="E188" s="122"/>
      <c r="F188" s="122"/>
      <c r="G188" s="122"/>
      <c r="H188" s="121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115"/>
      <c r="AJ188" s="115"/>
      <c r="AK188" s="115"/>
      <c r="AL188" s="115"/>
      <c r="AM188" s="115"/>
      <c r="AN188" s="115"/>
      <c r="AO188" s="115"/>
      <c r="AP188" s="115"/>
      <c r="AQ188" s="115"/>
      <c r="AR188" s="115"/>
      <c r="AS188" s="115"/>
      <c r="AT188" s="115"/>
      <c r="AU188" s="116">
        <f t="shared" si="0"/>
        <v>-6634.81</v>
      </c>
      <c r="AV188" s="116">
        <f t="shared" si="0"/>
        <v>-2933.1700000000005</v>
      </c>
      <c r="AW188" s="116">
        <f t="shared" si="0"/>
        <v>-2364.29</v>
      </c>
      <c r="AX188" s="116">
        <f t="shared" si="0"/>
        <v>-2492.8599999999997</v>
      </c>
      <c r="AY188" s="116">
        <f t="shared" si="0"/>
        <v>-1651.85</v>
      </c>
      <c r="AZ188" s="116">
        <f t="shared" si="1"/>
        <v>-1694.4999999999998</v>
      </c>
      <c r="BA188" s="116">
        <f t="shared" si="2"/>
        <v>-1680.5400000000002</v>
      </c>
      <c r="BB188" s="116">
        <f t="shared" si="2"/>
        <v>-1400.7</v>
      </c>
      <c r="BC188" s="116">
        <f t="shared" si="2"/>
        <v>-1234.47</v>
      </c>
      <c r="BD188" s="114"/>
      <c r="BE188" s="114"/>
      <c r="BF188" s="114"/>
      <c r="BG188" s="169"/>
      <c r="BH188" s="114"/>
      <c r="BI188" s="114"/>
      <c r="BJ188" s="114"/>
      <c r="BK188" s="114"/>
      <c r="BL188" s="114"/>
      <c r="BM188" s="114"/>
    </row>
    <row r="189" spans="1:65" ht="15.6">
      <c r="A189" s="112" t="s">
        <v>21</v>
      </c>
      <c r="B189" s="124" t="s">
        <v>631</v>
      </c>
      <c r="C189" s="123" t="s">
        <v>630</v>
      </c>
      <c r="D189" s="122"/>
      <c r="E189" s="122"/>
      <c r="F189" s="122"/>
      <c r="G189" s="122"/>
      <c r="H189" s="121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/>
      <c r="AS189" s="115"/>
      <c r="AT189" s="115"/>
      <c r="AU189" s="116">
        <f t="shared" si="0"/>
        <v>0</v>
      </c>
      <c r="AV189" s="116">
        <f t="shared" si="0"/>
        <v>0</v>
      </c>
      <c r="AW189" s="116">
        <f t="shared" si="0"/>
        <v>0</v>
      </c>
      <c r="AX189" s="116">
        <f t="shared" si="0"/>
        <v>0</v>
      </c>
      <c r="AY189" s="116">
        <f t="shared" si="0"/>
        <v>0</v>
      </c>
      <c r="AZ189" s="116">
        <f t="shared" si="1"/>
        <v>0</v>
      </c>
      <c r="BA189" s="116">
        <f t="shared" si="2"/>
        <v>0</v>
      </c>
      <c r="BB189" s="116">
        <f t="shared" si="2"/>
        <v>0</v>
      </c>
      <c r="BC189" s="116">
        <f t="shared" si="2"/>
        <v>0</v>
      </c>
      <c r="BD189" s="114"/>
      <c r="BE189" s="114"/>
      <c r="BF189" s="114"/>
      <c r="BG189" s="169"/>
      <c r="BH189" s="114"/>
      <c r="BI189" s="114"/>
      <c r="BJ189" s="114"/>
      <c r="BK189" s="114"/>
      <c r="BL189" s="114"/>
      <c r="BM189" s="114"/>
    </row>
    <row r="190" spans="1:65" ht="15.6">
      <c r="B190" s="124" t="s">
        <v>656</v>
      </c>
      <c r="C190" s="123" t="s">
        <v>655</v>
      </c>
      <c r="D190" s="122"/>
      <c r="E190" s="122"/>
      <c r="F190" s="122"/>
      <c r="G190" s="122"/>
      <c r="H190" s="121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5"/>
      <c r="AI190" s="115"/>
      <c r="AJ190" s="115"/>
      <c r="AK190" s="115"/>
      <c r="AL190" s="115"/>
      <c r="AM190" s="115"/>
      <c r="AN190" s="115"/>
      <c r="AO190" s="115"/>
      <c r="AP190" s="115"/>
      <c r="AQ190" s="115"/>
      <c r="AR190" s="115"/>
      <c r="AS190" s="115"/>
      <c r="AT190" s="115"/>
      <c r="AU190" s="116">
        <f t="shared" si="0"/>
        <v>0</v>
      </c>
      <c r="AV190" s="116">
        <f t="shared" si="0"/>
        <v>0</v>
      </c>
      <c r="AW190" s="116">
        <f t="shared" si="0"/>
        <v>0</v>
      </c>
      <c r="AX190" s="116">
        <f t="shared" si="0"/>
        <v>0</v>
      </c>
      <c r="AY190" s="116">
        <f t="shared" si="0"/>
        <v>0</v>
      </c>
      <c r="AZ190" s="116">
        <f t="shared" si="1"/>
        <v>0</v>
      </c>
      <c r="BA190" s="116">
        <f t="shared" si="2"/>
        <v>0</v>
      </c>
      <c r="BB190" s="116">
        <f t="shared" si="2"/>
        <v>0</v>
      </c>
      <c r="BC190" s="116">
        <f t="shared" si="2"/>
        <v>0</v>
      </c>
      <c r="BD190" s="114"/>
      <c r="BE190" s="114"/>
      <c r="BF190" s="114"/>
      <c r="BG190" s="169"/>
      <c r="BH190" s="114"/>
      <c r="BI190" s="114"/>
      <c r="BJ190" s="114"/>
      <c r="BK190" s="114"/>
      <c r="BL190" s="114"/>
      <c r="BM190" s="114"/>
    </row>
    <row r="191" spans="1:65" ht="15.6">
      <c r="A191" s="112" t="s">
        <v>20</v>
      </c>
      <c r="B191" s="124" t="s">
        <v>537</v>
      </c>
      <c r="C191" s="123" t="s">
        <v>536</v>
      </c>
      <c r="D191" s="122"/>
      <c r="E191" s="122"/>
      <c r="F191" s="122"/>
      <c r="G191" s="122"/>
      <c r="H191" s="121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6">
        <f t="shared" si="0"/>
        <v>-86296.569999999992</v>
      </c>
      <c r="AV191" s="116">
        <f t="shared" si="0"/>
        <v>-65352.739999999991</v>
      </c>
      <c r="AW191" s="116">
        <f t="shared" si="0"/>
        <v>-55716.509999999995</v>
      </c>
      <c r="AX191" s="116">
        <f t="shared" si="0"/>
        <v>-49020.619999999995</v>
      </c>
      <c r="AY191" s="116">
        <f t="shared" si="0"/>
        <v>-35965.760000000002</v>
      </c>
      <c r="AZ191" s="116">
        <f t="shared" si="1"/>
        <v>-35040.140000000007</v>
      </c>
      <c r="BA191" s="116">
        <f t="shared" si="2"/>
        <v>-37879.300000000003</v>
      </c>
      <c r="BB191" s="116">
        <f t="shared" si="2"/>
        <v>-31895.89</v>
      </c>
      <c r="BC191" s="116">
        <f t="shared" si="2"/>
        <v>-31317.52</v>
      </c>
      <c r="BD191" s="114"/>
      <c r="BE191" s="114"/>
      <c r="BF191" s="114"/>
      <c r="BG191" s="169"/>
      <c r="BH191" s="114"/>
      <c r="BI191" s="114"/>
      <c r="BJ191" s="114"/>
      <c r="BK191" s="114"/>
      <c r="BL191" s="114"/>
      <c r="BM191" s="114"/>
    </row>
    <row r="192" spans="1:65" ht="15.6">
      <c r="A192" s="112" t="s">
        <v>21</v>
      </c>
      <c r="B192" s="124" t="s">
        <v>629</v>
      </c>
      <c r="C192" s="123" t="s">
        <v>628</v>
      </c>
      <c r="D192" s="122"/>
      <c r="E192" s="122"/>
      <c r="F192" s="122"/>
      <c r="G192" s="122"/>
      <c r="H192" s="121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  <c r="AA192" s="115"/>
      <c r="AB192" s="115"/>
      <c r="AC192" s="115"/>
      <c r="AD192" s="115"/>
      <c r="AE192" s="115"/>
      <c r="AF192" s="115"/>
      <c r="AG192" s="115"/>
      <c r="AH192" s="115"/>
      <c r="AI192" s="115"/>
      <c r="AJ192" s="115"/>
      <c r="AK192" s="115"/>
      <c r="AL192" s="115"/>
      <c r="AM192" s="115"/>
      <c r="AN192" s="115"/>
      <c r="AO192" s="115"/>
      <c r="AP192" s="115"/>
      <c r="AQ192" s="115"/>
      <c r="AR192" s="115"/>
      <c r="AS192" s="115"/>
      <c r="AT192" s="115"/>
      <c r="AU192" s="116">
        <f t="shared" si="0"/>
        <v>-157649.16999999998</v>
      </c>
      <c r="AV192" s="116">
        <f t="shared" si="0"/>
        <v>-129932.86000000002</v>
      </c>
      <c r="AW192" s="116">
        <f t="shared" si="0"/>
        <v>-101791.06999999999</v>
      </c>
      <c r="AX192" s="116">
        <f t="shared" si="0"/>
        <v>-130031.13999999998</v>
      </c>
      <c r="AY192" s="116">
        <f t="shared" si="0"/>
        <v>-102091.24999999999</v>
      </c>
      <c r="AZ192" s="116">
        <f t="shared" si="1"/>
        <v>-71410.12999999999</v>
      </c>
      <c r="BA192" s="116">
        <f t="shared" si="2"/>
        <v>-83314.41</v>
      </c>
      <c r="BB192" s="116">
        <f t="shared" si="2"/>
        <v>-60553.15</v>
      </c>
      <c r="BC192" s="116">
        <f t="shared" si="2"/>
        <v>-61879.83</v>
      </c>
      <c r="BD192" s="114"/>
      <c r="BE192" s="114"/>
      <c r="BF192" s="114"/>
      <c r="BG192" s="169"/>
      <c r="BH192" s="114"/>
      <c r="BI192" s="114"/>
      <c r="BJ192" s="114"/>
      <c r="BK192" s="114"/>
      <c r="BL192" s="114"/>
      <c r="BM192" s="114"/>
    </row>
    <row r="193" spans="1:65">
      <c r="A193" s="112" t="s">
        <v>21</v>
      </c>
      <c r="B193" s="124" t="s">
        <v>559</v>
      </c>
      <c r="C193" s="123" t="s">
        <v>558</v>
      </c>
      <c r="D193" s="122"/>
      <c r="E193" s="122"/>
      <c r="F193" s="122"/>
      <c r="G193" s="122"/>
      <c r="H193" s="121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/>
      <c r="AS193" s="115"/>
      <c r="AT193" s="115"/>
      <c r="AU193" s="116">
        <f t="shared" si="0"/>
        <v>-310.01</v>
      </c>
      <c r="AV193" s="116">
        <f t="shared" si="0"/>
        <v>-216.81</v>
      </c>
      <c r="AW193" s="116">
        <f t="shared" si="0"/>
        <v>-134.29</v>
      </c>
      <c r="AX193" s="116">
        <f t="shared" si="0"/>
        <v>-144.65</v>
      </c>
      <c r="AY193" s="116">
        <f t="shared" si="0"/>
        <v>-95.41</v>
      </c>
      <c r="AZ193" s="116">
        <f t="shared" si="1"/>
        <v>-116.66</v>
      </c>
      <c r="BA193" s="116">
        <f t="shared" si="2"/>
        <v>-61.279999999999994</v>
      </c>
      <c r="BB193" s="116">
        <f t="shared" si="2"/>
        <v>-109.52</v>
      </c>
      <c r="BC193" s="116">
        <f t="shared" si="2"/>
        <v>-110.08</v>
      </c>
      <c r="BD193" s="114"/>
      <c r="BE193" s="114"/>
      <c r="BF193" s="114"/>
      <c r="BG193" s="120"/>
    </row>
    <row r="194" spans="1:65" ht="15.6">
      <c r="A194" s="112" t="s">
        <v>22</v>
      </c>
      <c r="B194" s="124" t="s">
        <v>593</v>
      </c>
      <c r="C194" s="123" t="s">
        <v>592</v>
      </c>
      <c r="D194" s="122"/>
      <c r="E194" s="122"/>
      <c r="F194" s="122"/>
      <c r="G194" s="122"/>
      <c r="H194" s="121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5"/>
      <c r="AP194" s="115"/>
      <c r="AQ194" s="115"/>
      <c r="AR194" s="115"/>
      <c r="AS194" s="115"/>
      <c r="AT194" s="115"/>
      <c r="AU194" s="116">
        <f t="shared" si="0"/>
        <v>-18481.63</v>
      </c>
      <c r="AV194" s="116">
        <f t="shared" si="0"/>
        <v>-15402.87</v>
      </c>
      <c r="AW194" s="116">
        <f t="shared" si="0"/>
        <v>-13482.130000000001</v>
      </c>
      <c r="AX194" s="116">
        <f t="shared" si="0"/>
        <v>-15474</v>
      </c>
      <c r="AY194" s="116">
        <f t="shared" si="0"/>
        <v>-13742.789999999999</v>
      </c>
      <c r="AZ194" s="116">
        <f t="shared" si="1"/>
        <v>-14873.490000000002</v>
      </c>
      <c r="BA194" s="116">
        <f t="shared" si="2"/>
        <v>-14739.9</v>
      </c>
      <c r="BB194" s="116">
        <f t="shared" si="2"/>
        <v>-15254.390000000001</v>
      </c>
      <c r="BC194" s="116">
        <f t="shared" si="2"/>
        <v>-12693.220000000001</v>
      </c>
      <c r="BD194" s="114"/>
      <c r="BE194" s="114"/>
      <c r="BF194" s="114"/>
      <c r="BG194" s="169"/>
      <c r="BH194" s="114"/>
      <c r="BI194" s="114"/>
      <c r="BJ194" s="114"/>
      <c r="BK194" s="114"/>
      <c r="BL194" s="114"/>
      <c r="BM194" s="114"/>
    </row>
    <row r="195" spans="1:65" ht="15.6">
      <c r="A195" s="112" t="s">
        <v>34</v>
      </c>
      <c r="B195" s="124" t="s">
        <v>591</v>
      </c>
      <c r="C195" s="123" t="s">
        <v>590</v>
      </c>
      <c r="D195" s="122"/>
      <c r="E195" s="122"/>
      <c r="F195" s="122"/>
      <c r="G195" s="122"/>
      <c r="H195" s="121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6">
        <f>SUMIFS(AU$264:AU$475,$C$264:$C$475,$C195)</f>
        <v>-14944.01</v>
      </c>
      <c r="AV195" s="116">
        <f t="shared" si="0"/>
        <v>-16138.550000000001</v>
      </c>
      <c r="AW195" s="116">
        <f t="shared" si="0"/>
        <v>-17710.12</v>
      </c>
      <c r="AX195" s="116">
        <f t="shared" si="0"/>
        <v>-16025.009999999998</v>
      </c>
      <c r="AY195" s="116">
        <f t="shared" si="0"/>
        <v>-16897.610000000004</v>
      </c>
      <c r="AZ195" s="116">
        <f t="shared" si="1"/>
        <v>-17298.93</v>
      </c>
      <c r="BA195" s="116">
        <f t="shared" si="2"/>
        <v>-20097.839999999997</v>
      </c>
      <c r="BB195" s="116">
        <f t="shared" si="2"/>
        <v>-23322.87</v>
      </c>
      <c r="BC195" s="116">
        <f t="shared" si="2"/>
        <v>-26766.019999999993</v>
      </c>
      <c r="BD195" s="114"/>
      <c r="BE195" s="114"/>
      <c r="BF195" s="114"/>
      <c r="BG195" s="169"/>
      <c r="BH195" s="114"/>
      <c r="BI195" s="114"/>
      <c r="BJ195" s="114"/>
      <c r="BK195" s="114"/>
      <c r="BL195" s="114"/>
      <c r="BM195" s="114"/>
    </row>
    <row r="196" spans="1:65" ht="15.6">
      <c r="A196" s="112" t="s">
        <v>33</v>
      </c>
      <c r="B196" s="124" t="s">
        <v>589</v>
      </c>
      <c r="C196" s="123" t="s">
        <v>588</v>
      </c>
      <c r="D196" s="122"/>
      <c r="E196" s="122"/>
      <c r="F196" s="122"/>
      <c r="G196" s="122"/>
      <c r="H196" s="121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6">
        <f t="shared" si="0"/>
        <v>-18193.68</v>
      </c>
      <c r="AV196" s="116">
        <f t="shared" si="0"/>
        <v>-19464.900000000005</v>
      </c>
      <c r="AW196" s="116">
        <f t="shared" si="0"/>
        <v>-23201.649999999998</v>
      </c>
      <c r="AX196" s="116">
        <f t="shared" si="0"/>
        <v>-23258.879999999997</v>
      </c>
      <c r="AY196" s="116">
        <f t="shared" si="0"/>
        <v>-23601.980000000003</v>
      </c>
      <c r="AZ196" s="116">
        <f t="shared" si="1"/>
        <v>-21511.279999999995</v>
      </c>
      <c r="BA196" s="116">
        <f t="shared" si="2"/>
        <v>-27238.720000000001</v>
      </c>
      <c r="BB196" s="116">
        <f t="shared" si="2"/>
        <v>-39851.79</v>
      </c>
      <c r="BC196" s="116">
        <f t="shared" si="2"/>
        <v>-36611.039999999994</v>
      </c>
      <c r="BD196" s="114"/>
      <c r="BE196" s="114"/>
      <c r="BF196" s="114"/>
      <c r="BG196" s="169"/>
      <c r="BH196" s="114"/>
      <c r="BI196" s="114"/>
      <c r="BJ196" s="114"/>
      <c r="BK196" s="114"/>
      <c r="BL196" s="114"/>
      <c r="BM196" s="114"/>
    </row>
    <row r="197" spans="1:65" ht="15.6">
      <c r="A197" s="112" t="s">
        <v>34</v>
      </c>
      <c r="B197" s="124" t="s">
        <v>587</v>
      </c>
      <c r="C197" s="123" t="s">
        <v>586</v>
      </c>
      <c r="D197" s="122"/>
      <c r="E197" s="122"/>
      <c r="F197" s="122"/>
      <c r="G197" s="122"/>
      <c r="H197" s="121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6">
        <f t="shared" si="0"/>
        <v>-3719.19</v>
      </c>
      <c r="AV197" s="116">
        <f t="shared" si="0"/>
        <v>-2547.4500000000003</v>
      </c>
      <c r="AW197" s="116">
        <f t="shared" si="0"/>
        <v>-3451.95</v>
      </c>
      <c r="AX197" s="116">
        <f t="shared" si="0"/>
        <v>-3767.4700000000003</v>
      </c>
      <c r="AY197" s="116">
        <f t="shared" si="0"/>
        <v>-4213.93</v>
      </c>
      <c r="AZ197" s="116">
        <f t="shared" si="1"/>
        <v>-5230.6500000000005</v>
      </c>
      <c r="BA197" s="116">
        <f t="shared" si="2"/>
        <v>-4160.87</v>
      </c>
      <c r="BB197" s="116">
        <f t="shared" si="2"/>
        <v>-2886.6600000000003</v>
      </c>
      <c r="BC197" s="116">
        <f t="shared" si="2"/>
        <v>-4120.12</v>
      </c>
      <c r="BD197" s="114"/>
      <c r="BE197" s="114"/>
      <c r="BF197" s="114"/>
      <c r="BG197" s="169"/>
      <c r="BH197" s="114"/>
      <c r="BI197" s="114"/>
      <c r="BJ197" s="114"/>
      <c r="BK197" s="114"/>
      <c r="BL197" s="114"/>
      <c r="BM197" s="114"/>
    </row>
    <row r="198" spans="1:65" ht="15.6">
      <c r="A198" s="112" t="s">
        <v>225</v>
      </c>
      <c r="B198" s="124" t="s">
        <v>585</v>
      </c>
      <c r="C198" s="123" t="s">
        <v>584</v>
      </c>
      <c r="D198" s="122"/>
      <c r="E198" s="122"/>
      <c r="F198" s="122"/>
      <c r="G198" s="122"/>
      <c r="H198" s="121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6">
        <f t="shared" si="0"/>
        <v>-309.37999999999994</v>
      </c>
      <c r="AV198" s="116">
        <f t="shared" si="0"/>
        <v>-191.65</v>
      </c>
      <c r="AW198" s="116">
        <f t="shared" si="0"/>
        <v>-202.47</v>
      </c>
      <c r="AX198" s="116">
        <f t="shared" si="0"/>
        <v>-197.38</v>
      </c>
      <c r="AY198" s="116">
        <f t="shared" si="0"/>
        <v>-171.41</v>
      </c>
      <c r="AZ198" s="116">
        <f t="shared" si="1"/>
        <v>-173.41</v>
      </c>
      <c r="BA198" s="116">
        <f t="shared" si="2"/>
        <v>-194.95999999999998</v>
      </c>
      <c r="BB198" s="116">
        <f t="shared" si="2"/>
        <v>-194.78</v>
      </c>
      <c r="BC198" s="116">
        <f t="shared" si="2"/>
        <v>-166.74</v>
      </c>
      <c r="BD198" s="114"/>
      <c r="BE198" s="114"/>
      <c r="BF198" s="114"/>
      <c r="BG198" s="169"/>
      <c r="BH198" s="114"/>
      <c r="BI198" s="114"/>
      <c r="BJ198" s="114"/>
      <c r="BK198" s="114"/>
      <c r="BL198" s="114"/>
      <c r="BM198" s="114"/>
    </row>
    <row r="199" spans="1:65" ht="15.6">
      <c r="A199" s="112" t="s">
        <v>225</v>
      </c>
      <c r="B199" s="124" t="s">
        <v>583</v>
      </c>
      <c r="C199" s="123" t="s">
        <v>582</v>
      </c>
      <c r="D199" s="122"/>
      <c r="E199" s="122"/>
      <c r="F199" s="122"/>
      <c r="G199" s="122"/>
      <c r="H199" s="121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6">
        <f t="shared" si="0"/>
        <v>-463.49</v>
      </c>
      <c r="AV199" s="116">
        <f t="shared" si="0"/>
        <v>-535.47</v>
      </c>
      <c r="AW199" s="116">
        <f t="shared" si="0"/>
        <v>-574.31999999999994</v>
      </c>
      <c r="AX199" s="116">
        <f t="shared" si="0"/>
        <v>-473.8</v>
      </c>
      <c r="AY199" s="116">
        <f t="shared" si="0"/>
        <v>-776.6099999999999</v>
      </c>
      <c r="AZ199" s="116">
        <f t="shared" si="1"/>
        <v>-747.98</v>
      </c>
      <c r="BA199" s="116">
        <f t="shared" si="2"/>
        <v>-686.56</v>
      </c>
      <c r="BB199" s="116">
        <f t="shared" si="2"/>
        <v>-726.47</v>
      </c>
      <c r="BC199" s="116">
        <f t="shared" si="2"/>
        <v>-784.3</v>
      </c>
      <c r="BD199" s="114"/>
      <c r="BE199" s="114"/>
      <c r="BF199" s="114"/>
      <c r="BG199" s="169"/>
      <c r="BH199" s="114"/>
      <c r="BI199" s="114"/>
      <c r="BJ199" s="114"/>
      <c r="BK199" s="114"/>
      <c r="BL199" s="114"/>
      <c r="BM199" s="114"/>
    </row>
    <row r="200" spans="1:65" ht="15.6">
      <c r="A200" s="112" t="s">
        <v>225</v>
      </c>
      <c r="B200" s="124" t="s">
        <v>529</v>
      </c>
      <c r="C200" s="123" t="s">
        <v>658</v>
      </c>
      <c r="D200" s="122"/>
      <c r="E200" s="122"/>
      <c r="F200" s="122"/>
      <c r="G200" s="122"/>
      <c r="H200" s="121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5"/>
      <c r="AP200" s="115"/>
      <c r="AQ200" s="115"/>
      <c r="AR200" s="115"/>
      <c r="AS200" s="115"/>
      <c r="AT200" s="115"/>
      <c r="AU200" s="116">
        <f t="shared" ref="AU200:AY206" si="3">SUMIFS(AU$264:AU$475,$C$264:$C$475,$C200)</f>
        <v>-5.55</v>
      </c>
      <c r="AV200" s="116">
        <f t="shared" si="3"/>
        <v>0</v>
      </c>
      <c r="AW200" s="116">
        <f t="shared" si="3"/>
        <v>0</v>
      </c>
      <c r="AX200" s="116">
        <f t="shared" si="3"/>
        <v>0</v>
      </c>
      <c r="AY200" s="116">
        <f t="shared" si="3"/>
        <v>0</v>
      </c>
      <c r="AZ200" s="116">
        <f t="shared" si="1"/>
        <v>0</v>
      </c>
      <c r="BA200" s="116">
        <f t="shared" ref="BA200:BC206" si="4">SUMIFS(BA$264:BA$475,$C$264:$C$475,$C200)</f>
        <v>0</v>
      </c>
      <c r="BB200" s="116">
        <f t="shared" si="4"/>
        <v>0</v>
      </c>
      <c r="BC200" s="116">
        <f t="shared" si="4"/>
        <v>0</v>
      </c>
      <c r="BD200" s="114"/>
      <c r="BE200" s="114"/>
      <c r="BF200" s="114"/>
      <c r="BG200" s="169"/>
      <c r="BH200" s="114"/>
      <c r="BI200" s="114"/>
      <c r="BJ200" s="114"/>
      <c r="BK200" s="114"/>
      <c r="BL200" s="114"/>
      <c r="BM200" s="114"/>
    </row>
    <row r="201" spans="1:65" ht="15.6">
      <c r="A201" s="112" t="s">
        <v>286</v>
      </c>
      <c r="B201" s="124" t="s">
        <v>527</v>
      </c>
      <c r="C201" s="125" t="s">
        <v>526</v>
      </c>
      <c r="D201" s="122"/>
      <c r="E201" s="122"/>
      <c r="F201" s="122"/>
      <c r="G201" s="122"/>
      <c r="H201" s="121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6">
        <f t="shared" si="3"/>
        <v>0</v>
      </c>
      <c r="AV201" s="116">
        <f t="shared" si="3"/>
        <v>0</v>
      </c>
      <c r="AW201" s="116">
        <f t="shared" si="3"/>
        <v>0</v>
      </c>
      <c r="AX201" s="116">
        <f t="shared" si="3"/>
        <v>-47.52</v>
      </c>
      <c r="AY201" s="116">
        <f t="shared" si="3"/>
        <v>-113.67</v>
      </c>
      <c r="AZ201" s="116">
        <f t="shared" si="1"/>
        <v>-441.08000000000004</v>
      </c>
      <c r="BA201" s="116">
        <f t="shared" si="4"/>
        <v>-1118.2499999999998</v>
      </c>
      <c r="BB201" s="116">
        <f t="shared" si="4"/>
        <v>-1618.58</v>
      </c>
      <c r="BC201" s="116">
        <f t="shared" si="4"/>
        <v>-2206.5499999999997</v>
      </c>
      <c r="BD201" s="114"/>
      <c r="BE201" s="114"/>
      <c r="BF201" s="114"/>
      <c r="BG201" s="169"/>
      <c r="BH201" s="114"/>
      <c r="BI201" s="114"/>
      <c r="BJ201" s="114"/>
      <c r="BK201" s="114"/>
      <c r="BL201" s="114"/>
      <c r="BM201" s="114"/>
    </row>
    <row r="202" spans="1:65" ht="15.6">
      <c r="A202" s="112" t="s">
        <v>217</v>
      </c>
      <c r="B202" s="124" t="s">
        <v>581</v>
      </c>
      <c r="C202" s="123" t="s">
        <v>580</v>
      </c>
      <c r="D202" s="122"/>
      <c r="E202" s="122"/>
      <c r="F202" s="122"/>
      <c r="G202" s="122"/>
      <c r="H202" s="121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  <c r="AP202" s="115"/>
      <c r="AQ202" s="115"/>
      <c r="AR202" s="115"/>
      <c r="AS202" s="115"/>
      <c r="AT202" s="115"/>
      <c r="AU202" s="116">
        <f t="shared" si="3"/>
        <v>-16207.079999999998</v>
      </c>
      <c r="AV202" s="116">
        <f t="shared" si="3"/>
        <v>-16298.56</v>
      </c>
      <c r="AW202" s="116">
        <f t="shared" si="3"/>
        <v>-15906.51</v>
      </c>
      <c r="AX202" s="116">
        <f t="shared" si="3"/>
        <v>-15967.570000000002</v>
      </c>
      <c r="AY202" s="116">
        <f t="shared" si="3"/>
        <v>-16418.91</v>
      </c>
      <c r="AZ202" s="116">
        <f t="shared" si="1"/>
        <v>-17060.98</v>
      </c>
      <c r="BA202" s="116">
        <f t="shared" si="4"/>
        <v>-16905.89</v>
      </c>
      <c r="BB202" s="116">
        <f t="shared" si="4"/>
        <v>-16890.34</v>
      </c>
      <c r="BC202" s="116">
        <f t="shared" si="4"/>
        <v>-16310.61</v>
      </c>
      <c r="BD202" s="114"/>
      <c r="BE202" s="114"/>
      <c r="BF202" s="114"/>
      <c r="BG202" s="169"/>
      <c r="BH202" s="114"/>
      <c r="BI202" s="114"/>
      <c r="BJ202" s="114"/>
      <c r="BK202" s="114"/>
      <c r="BL202" s="114"/>
      <c r="BM202" s="114"/>
    </row>
    <row r="203" spans="1:65" ht="15.6">
      <c r="A203" s="112" t="s">
        <v>217</v>
      </c>
      <c r="B203" s="124" t="s">
        <v>579</v>
      </c>
      <c r="C203" s="123" t="s">
        <v>578</v>
      </c>
      <c r="D203" s="122"/>
      <c r="E203" s="122"/>
      <c r="F203" s="122"/>
      <c r="G203" s="122"/>
      <c r="H203" s="121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/>
      <c r="AS203" s="115"/>
      <c r="AT203" s="115"/>
      <c r="AU203" s="116">
        <f t="shared" si="3"/>
        <v>-19808.66</v>
      </c>
      <c r="AV203" s="116">
        <f t="shared" si="3"/>
        <v>-19920.45</v>
      </c>
      <c r="AW203" s="116">
        <f t="shared" si="3"/>
        <v>-19441.309999999998</v>
      </c>
      <c r="AX203" s="116">
        <f t="shared" si="3"/>
        <v>-19515.91</v>
      </c>
      <c r="AY203" s="116">
        <f t="shared" si="3"/>
        <v>-20067.57</v>
      </c>
      <c r="AZ203" s="116">
        <f t="shared" si="1"/>
        <v>-20852.310000000001</v>
      </c>
      <c r="BA203" s="116">
        <f t="shared" si="4"/>
        <v>-20662.77</v>
      </c>
      <c r="BB203" s="116">
        <f t="shared" si="4"/>
        <v>-20643.749999999996</v>
      </c>
      <c r="BC203" s="116">
        <f t="shared" si="4"/>
        <v>-19935.189999999999</v>
      </c>
      <c r="BD203" s="114"/>
      <c r="BE203" s="114"/>
      <c r="BF203" s="114"/>
      <c r="BG203" s="169"/>
      <c r="BH203" s="114"/>
      <c r="BI203" s="114"/>
      <c r="BJ203" s="114"/>
      <c r="BK203" s="114"/>
      <c r="BL203" s="114"/>
      <c r="BM203" s="114"/>
    </row>
    <row r="204" spans="1:65" ht="15.6">
      <c r="A204" s="112" t="s">
        <v>285</v>
      </c>
      <c r="B204" s="124" t="s">
        <v>644</v>
      </c>
      <c r="C204" s="123" t="s">
        <v>643</v>
      </c>
      <c r="D204" s="122"/>
      <c r="E204" s="122"/>
      <c r="F204" s="122"/>
      <c r="G204" s="122"/>
      <c r="H204" s="121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  <c r="AR204" s="115"/>
      <c r="AS204" s="115"/>
      <c r="AT204" s="115"/>
      <c r="AU204" s="116">
        <f t="shared" si="3"/>
        <v>-28113.919999999998</v>
      </c>
      <c r="AV204" s="116">
        <f t="shared" si="3"/>
        <v>-35187.06</v>
      </c>
      <c r="AW204" s="116">
        <f t="shared" si="3"/>
        <v>-36971.78</v>
      </c>
      <c r="AX204" s="116">
        <f t="shared" si="3"/>
        <v>-40043.79</v>
      </c>
      <c r="AY204" s="116">
        <f t="shared" si="3"/>
        <v>-47082.61</v>
      </c>
      <c r="AZ204" s="116">
        <f t="shared" si="1"/>
        <v>-50879.13</v>
      </c>
      <c r="BA204" s="116">
        <f t="shared" si="4"/>
        <v>-46014.23</v>
      </c>
      <c r="BB204" s="116">
        <f t="shared" si="4"/>
        <v>-53208</v>
      </c>
      <c r="BC204" s="116">
        <f t="shared" si="4"/>
        <v>-50035.69</v>
      </c>
      <c r="BD204" s="114"/>
      <c r="BE204" s="114"/>
      <c r="BF204" s="114"/>
      <c r="BG204" s="169"/>
      <c r="BH204" s="114"/>
      <c r="BI204" s="114"/>
      <c r="BJ204" s="114"/>
      <c r="BK204" s="114"/>
      <c r="BL204" s="114"/>
      <c r="BM204" s="114"/>
    </row>
    <row r="205" spans="1:65">
      <c r="A205" s="112" t="s">
        <v>714</v>
      </c>
      <c r="B205" s="124" t="s">
        <v>637</v>
      </c>
      <c r="C205" s="123" t="s">
        <v>636</v>
      </c>
      <c r="D205" s="122"/>
      <c r="E205" s="122"/>
      <c r="F205" s="122"/>
      <c r="G205" s="122"/>
      <c r="H205" s="121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  <c r="AS205" s="115"/>
      <c r="AT205" s="115"/>
      <c r="AU205" s="116">
        <f t="shared" si="3"/>
        <v>-74.31</v>
      </c>
      <c r="AV205" s="116">
        <f t="shared" si="3"/>
        <v>-60.73</v>
      </c>
      <c r="AW205" s="116">
        <f t="shared" si="3"/>
        <v>-62.91</v>
      </c>
      <c r="AX205" s="116">
        <f t="shared" si="3"/>
        <v>-48.31</v>
      </c>
      <c r="AY205" s="116">
        <f t="shared" si="3"/>
        <v>-54.37</v>
      </c>
      <c r="AZ205" s="116">
        <f t="shared" si="1"/>
        <v>-64.91</v>
      </c>
      <c r="BA205" s="116">
        <f t="shared" si="4"/>
        <v>-69.38</v>
      </c>
      <c r="BB205" s="116">
        <f t="shared" si="4"/>
        <v>-64.34</v>
      </c>
      <c r="BC205" s="116">
        <f t="shared" si="4"/>
        <v>-53.5</v>
      </c>
      <c r="BD205" s="114"/>
      <c r="BE205" s="114"/>
      <c r="BF205" s="114"/>
      <c r="BG205" s="120"/>
    </row>
    <row r="206" spans="1:65">
      <c r="A206" s="112" t="s">
        <v>78</v>
      </c>
      <c r="B206" s="124" t="s">
        <v>617</v>
      </c>
      <c r="C206" s="123" t="s">
        <v>616</v>
      </c>
      <c r="D206" s="122"/>
      <c r="E206" s="122"/>
      <c r="F206" s="122"/>
      <c r="G206" s="122"/>
      <c r="H206" s="121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  <c r="AT206" s="115"/>
      <c r="AU206" s="116">
        <f t="shared" si="3"/>
        <v>-164.97</v>
      </c>
      <c r="AV206" s="116">
        <f t="shared" si="3"/>
        <v>-271.10000000000002</v>
      </c>
      <c r="AW206" s="116">
        <f t="shared" si="3"/>
        <v>-719.37</v>
      </c>
      <c r="AX206" s="116">
        <f t="shared" si="3"/>
        <v>-2338.3200000000002</v>
      </c>
      <c r="AY206" s="116">
        <f t="shared" si="3"/>
        <v>-2879.91</v>
      </c>
      <c r="AZ206" s="116">
        <f t="shared" si="1"/>
        <v>-3131.8100000000004</v>
      </c>
      <c r="BA206" s="116">
        <f t="shared" si="4"/>
        <v>-4069.6000000000004</v>
      </c>
      <c r="BB206" s="116">
        <f t="shared" si="4"/>
        <v>-4471.1499999999996</v>
      </c>
      <c r="BC206" s="116">
        <f t="shared" si="4"/>
        <v>-5591.41</v>
      </c>
      <c r="BD206" s="114"/>
      <c r="BE206" s="114"/>
      <c r="BF206" s="114"/>
      <c r="BG206" s="120"/>
    </row>
    <row r="207" spans="1:65" ht="15.6">
      <c r="B207" s="124"/>
      <c r="C207" s="123"/>
      <c r="D207" s="122"/>
      <c r="E207" s="122"/>
      <c r="F207" s="122"/>
      <c r="G207" s="122"/>
      <c r="H207" s="121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  <c r="AU207" s="115"/>
      <c r="AV207" s="115"/>
      <c r="AW207" s="115"/>
      <c r="AX207" s="115"/>
      <c r="AY207" s="115"/>
      <c r="AZ207" s="116"/>
      <c r="BA207" s="115"/>
      <c r="BB207" s="115"/>
      <c r="BC207" s="115"/>
      <c r="BD207" s="114"/>
      <c r="BE207" s="114"/>
      <c r="BF207" s="114"/>
      <c r="BG207" s="169"/>
      <c r="BH207" s="114"/>
      <c r="BI207" s="114"/>
      <c r="BJ207" s="114"/>
      <c r="BK207" s="114"/>
      <c r="BL207" s="114"/>
      <c r="BM207" s="114"/>
    </row>
    <row r="208" spans="1:65" ht="15.6" hidden="1">
      <c r="B208" s="124"/>
      <c r="C208" s="123"/>
      <c r="D208" s="122"/>
      <c r="E208" s="122"/>
      <c r="F208" s="122"/>
      <c r="G208" s="122"/>
      <c r="H208" s="121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  <c r="AV208" s="115"/>
      <c r="AW208" s="115"/>
      <c r="AX208" s="115"/>
      <c r="AY208" s="115"/>
      <c r="AZ208" s="116"/>
      <c r="BA208" s="115"/>
      <c r="BB208" s="115"/>
      <c r="BC208" s="115"/>
      <c r="BD208" s="114"/>
      <c r="BE208" s="114"/>
      <c r="BF208" s="114"/>
      <c r="BG208" s="169"/>
      <c r="BH208" s="114"/>
      <c r="BI208" s="114"/>
      <c r="BJ208" s="114"/>
      <c r="BK208" s="114"/>
      <c r="BL208" s="114"/>
      <c r="BM208" s="114"/>
    </row>
    <row r="209" spans="2:65" ht="15.6" hidden="1">
      <c r="B209" s="124"/>
      <c r="C209" s="123"/>
      <c r="D209" s="122"/>
      <c r="E209" s="122"/>
      <c r="F209" s="122"/>
      <c r="G209" s="122"/>
      <c r="H209" s="121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  <c r="AW209" s="115"/>
      <c r="AX209" s="115"/>
      <c r="AY209" s="115"/>
      <c r="AZ209" s="116"/>
      <c r="BA209" s="115"/>
      <c r="BB209" s="115"/>
      <c r="BC209" s="115"/>
      <c r="BD209" s="114"/>
      <c r="BE209" s="114"/>
      <c r="BF209" s="114"/>
      <c r="BG209" s="169"/>
      <c r="BH209" s="114"/>
      <c r="BI209" s="114"/>
      <c r="BJ209" s="114"/>
      <c r="BK209" s="114"/>
      <c r="BL209" s="114"/>
      <c r="BM209" s="114"/>
    </row>
    <row r="210" spans="2:65" ht="15.6" hidden="1">
      <c r="B210" s="124"/>
      <c r="C210" s="123"/>
      <c r="D210" s="122"/>
      <c r="E210" s="122"/>
      <c r="F210" s="122"/>
      <c r="G210" s="122"/>
      <c r="H210" s="121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5"/>
      <c r="AJ210" s="115"/>
      <c r="AK210" s="115"/>
      <c r="AL210" s="115"/>
      <c r="AM210" s="115"/>
      <c r="AN210" s="115"/>
      <c r="AO210" s="115"/>
      <c r="AP210" s="115"/>
      <c r="AQ210" s="115"/>
      <c r="AR210" s="115"/>
      <c r="AS210" s="115"/>
      <c r="AT210" s="115"/>
      <c r="AU210" s="115"/>
      <c r="AV210" s="115"/>
      <c r="AW210" s="115"/>
      <c r="AX210" s="115"/>
      <c r="AY210" s="115"/>
      <c r="AZ210" s="116"/>
      <c r="BA210" s="115"/>
      <c r="BB210" s="115"/>
      <c r="BC210" s="115"/>
      <c r="BD210" s="114"/>
      <c r="BE210" s="114"/>
      <c r="BF210" s="114"/>
      <c r="BG210" s="169"/>
      <c r="BH210" s="114"/>
      <c r="BI210" s="114"/>
      <c r="BJ210" s="114"/>
      <c r="BK210" s="114"/>
      <c r="BL210" s="114"/>
      <c r="BM210" s="114"/>
    </row>
    <row r="211" spans="2:65" ht="15.6" hidden="1">
      <c r="B211" s="124"/>
      <c r="C211" s="123"/>
      <c r="D211" s="122"/>
      <c r="E211" s="122"/>
      <c r="F211" s="122"/>
      <c r="G211" s="122"/>
      <c r="H211" s="121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6"/>
      <c r="BA211" s="115"/>
      <c r="BB211" s="115"/>
      <c r="BC211" s="115"/>
      <c r="BD211" s="114"/>
      <c r="BE211" s="114"/>
      <c r="BF211" s="114"/>
      <c r="BG211" s="169"/>
      <c r="BH211" s="114"/>
      <c r="BI211" s="114"/>
      <c r="BJ211" s="114"/>
      <c r="BK211" s="114"/>
      <c r="BL211" s="114"/>
      <c r="BM211" s="114"/>
    </row>
    <row r="212" spans="2:65" ht="15.6" hidden="1">
      <c r="B212" s="124"/>
      <c r="C212" s="123"/>
      <c r="D212" s="122"/>
      <c r="E212" s="122"/>
      <c r="F212" s="122"/>
      <c r="G212" s="122"/>
      <c r="H212" s="121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115"/>
      <c r="AJ212" s="115"/>
      <c r="AK212" s="115"/>
      <c r="AL212" s="115"/>
      <c r="AM212" s="115"/>
      <c r="AN212" s="115"/>
      <c r="AO212" s="115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6"/>
      <c r="BA212" s="115"/>
      <c r="BB212" s="115"/>
      <c r="BC212" s="115"/>
      <c r="BD212" s="114"/>
      <c r="BE212" s="114"/>
      <c r="BF212" s="114"/>
      <c r="BG212" s="169"/>
      <c r="BH212" s="114"/>
      <c r="BI212" s="114"/>
      <c r="BJ212" s="114"/>
      <c r="BK212" s="114"/>
      <c r="BL212" s="114"/>
      <c r="BM212" s="114"/>
    </row>
    <row r="213" spans="2:65" ht="15.6" hidden="1">
      <c r="B213" s="124"/>
      <c r="C213" s="123"/>
      <c r="D213" s="122"/>
      <c r="E213" s="122"/>
      <c r="F213" s="122"/>
      <c r="G213" s="122"/>
      <c r="H213" s="121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/>
      <c r="AS213" s="115"/>
      <c r="AT213" s="115"/>
      <c r="AU213" s="115"/>
      <c r="AV213" s="115"/>
      <c r="AW213" s="115"/>
      <c r="AX213" s="115"/>
      <c r="AY213" s="115"/>
      <c r="AZ213" s="116"/>
      <c r="BA213" s="115"/>
      <c r="BB213" s="115"/>
      <c r="BC213" s="115"/>
      <c r="BD213" s="114"/>
      <c r="BE213" s="114"/>
      <c r="BF213" s="114"/>
      <c r="BG213" s="169"/>
      <c r="BH213" s="114"/>
      <c r="BI213" s="114"/>
      <c r="BJ213" s="114"/>
      <c r="BK213" s="114"/>
      <c r="BL213" s="114"/>
      <c r="BM213" s="114"/>
    </row>
    <row r="214" spans="2:65" hidden="1">
      <c r="B214" s="131" t="s">
        <v>713</v>
      </c>
      <c r="C214" s="130" t="s">
        <v>712</v>
      </c>
      <c r="D214" s="165"/>
      <c r="E214" s="165"/>
      <c r="F214" s="165"/>
      <c r="G214" s="165"/>
      <c r="H214" s="121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  <c r="AA214" s="115" t="s">
        <v>502</v>
      </c>
      <c r="AB214" s="115" t="s">
        <v>502</v>
      </c>
      <c r="AC214" s="115" t="s">
        <v>502</v>
      </c>
      <c r="AD214" s="115" t="s">
        <v>502</v>
      </c>
      <c r="AE214" s="115" t="s">
        <v>502</v>
      </c>
      <c r="AF214" s="115" t="s">
        <v>502</v>
      </c>
      <c r="AG214" s="115" t="s">
        <v>502</v>
      </c>
      <c r="AH214" s="115" t="s">
        <v>502</v>
      </c>
      <c r="AI214" s="115" t="s">
        <v>502</v>
      </c>
      <c r="AJ214" s="115" t="s">
        <v>502</v>
      </c>
      <c r="AK214" s="115" t="s">
        <v>502</v>
      </c>
      <c r="AL214" s="115" t="s">
        <v>502</v>
      </c>
      <c r="AM214" s="115" t="s">
        <v>502</v>
      </c>
      <c r="AN214" s="115" t="s">
        <v>502</v>
      </c>
      <c r="AO214" s="115" t="s">
        <v>502</v>
      </c>
      <c r="AP214" s="115" t="s">
        <v>502</v>
      </c>
      <c r="AQ214" s="115" t="s">
        <v>502</v>
      </c>
      <c r="AR214" s="115" t="s">
        <v>502</v>
      </c>
      <c r="AS214" s="115" t="s">
        <v>502</v>
      </c>
      <c r="AT214" s="115" t="s">
        <v>502</v>
      </c>
      <c r="AU214" s="115" t="s">
        <v>502</v>
      </c>
      <c r="AV214" s="115" t="s">
        <v>502</v>
      </c>
      <c r="AW214" s="115" t="s">
        <v>502</v>
      </c>
      <c r="AX214" s="115" t="s">
        <v>502</v>
      </c>
      <c r="AY214" s="115" t="s">
        <v>502</v>
      </c>
      <c r="AZ214" s="116">
        <f t="shared" ref="AZ214:AZ252" si="5">SUMIFS(AZ$264:AZ$475,$C$264:$C$475,$C214)</f>
        <v>0</v>
      </c>
      <c r="BA214" s="115">
        <f t="shared" ref="BA214:BA252" si="6">AZ214*-1</f>
        <v>0</v>
      </c>
      <c r="BB214" s="115" t="s">
        <v>502</v>
      </c>
      <c r="BC214" s="115" t="s">
        <v>502</v>
      </c>
      <c r="BD214" s="114"/>
      <c r="BE214" s="114"/>
      <c r="BF214" s="114"/>
      <c r="BG214" s="127"/>
      <c r="BH214" s="114"/>
      <c r="BI214" s="114"/>
      <c r="BJ214" s="114"/>
      <c r="BK214" s="114"/>
      <c r="BL214" s="114"/>
      <c r="BM214" s="114"/>
    </row>
    <row r="215" spans="2:65" hidden="1">
      <c r="B215" s="167" t="s">
        <v>711</v>
      </c>
      <c r="C215" s="123" t="s">
        <v>710</v>
      </c>
      <c r="D215" s="165"/>
      <c r="E215" s="165"/>
      <c r="F215" s="165"/>
      <c r="G215" s="165"/>
      <c r="H215" s="121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  <c r="AA215" s="115" t="s">
        <v>502</v>
      </c>
      <c r="AB215" s="115" t="s">
        <v>502</v>
      </c>
      <c r="AC215" s="115" t="s">
        <v>502</v>
      </c>
      <c r="AD215" s="115" t="s">
        <v>502</v>
      </c>
      <c r="AE215" s="115" t="s">
        <v>502</v>
      </c>
      <c r="AF215" s="115" t="s">
        <v>502</v>
      </c>
      <c r="AG215" s="115" t="s">
        <v>502</v>
      </c>
      <c r="AH215" s="115" t="s">
        <v>502</v>
      </c>
      <c r="AI215" s="115" t="s">
        <v>502</v>
      </c>
      <c r="AJ215" s="115" t="s">
        <v>502</v>
      </c>
      <c r="AK215" s="115" t="s">
        <v>502</v>
      </c>
      <c r="AL215" s="115" t="s">
        <v>502</v>
      </c>
      <c r="AM215" s="115" t="s">
        <v>502</v>
      </c>
      <c r="AN215" s="115" t="s">
        <v>502</v>
      </c>
      <c r="AO215" s="115" t="s">
        <v>502</v>
      </c>
      <c r="AP215" s="115" t="s">
        <v>502</v>
      </c>
      <c r="AQ215" s="115" t="s">
        <v>502</v>
      </c>
      <c r="AR215" s="115" t="s">
        <v>502</v>
      </c>
      <c r="AS215" s="115" t="s">
        <v>502</v>
      </c>
      <c r="AT215" s="115" t="s">
        <v>502</v>
      </c>
      <c r="AU215" s="115" t="s">
        <v>502</v>
      </c>
      <c r="AV215" s="115" t="s">
        <v>502</v>
      </c>
      <c r="AW215" s="115" t="s">
        <v>502</v>
      </c>
      <c r="AX215" s="115" t="s">
        <v>502</v>
      </c>
      <c r="AY215" s="115" t="s">
        <v>502</v>
      </c>
      <c r="AZ215" s="116">
        <f t="shared" si="5"/>
        <v>0</v>
      </c>
      <c r="BA215" s="115">
        <f t="shared" si="6"/>
        <v>0</v>
      </c>
      <c r="BB215" s="115" t="s">
        <v>502</v>
      </c>
      <c r="BC215" s="115" t="s">
        <v>502</v>
      </c>
      <c r="BD215" s="114"/>
      <c r="BE215" s="114"/>
      <c r="BF215" s="114"/>
      <c r="BG215" s="120"/>
      <c r="BH215" s="114"/>
      <c r="BI215" s="114"/>
      <c r="BJ215" s="114"/>
      <c r="BK215" s="114"/>
      <c r="BL215" s="114"/>
      <c r="BM215" s="114"/>
    </row>
    <row r="216" spans="2:65" hidden="1">
      <c r="B216" s="124" t="s">
        <v>537</v>
      </c>
      <c r="C216" s="123" t="s">
        <v>536</v>
      </c>
      <c r="D216" s="122" t="s">
        <v>709</v>
      </c>
      <c r="E216" s="122" t="s">
        <v>708</v>
      </c>
      <c r="F216" s="122" t="s">
        <v>345</v>
      </c>
      <c r="G216" s="122" t="s">
        <v>391</v>
      </c>
      <c r="H216" s="121" t="s">
        <v>390</v>
      </c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>
        <v>-9132.51</v>
      </c>
      <c r="AB216" s="115">
        <v>-9353.2999999999993</v>
      </c>
      <c r="AC216" s="115">
        <v>-10768.93</v>
      </c>
      <c r="AD216" s="115">
        <v>-10885.71</v>
      </c>
      <c r="AE216" s="115">
        <v>-11995.02</v>
      </c>
      <c r="AF216" s="115">
        <v>-12583.48</v>
      </c>
      <c r="AG216" s="115">
        <v>-14986.76</v>
      </c>
      <c r="AH216" s="115">
        <v>-19580.05</v>
      </c>
      <c r="AI216" s="115">
        <v>-21762.33</v>
      </c>
      <c r="AJ216" s="115">
        <v>-23696.39</v>
      </c>
      <c r="AK216" s="115">
        <v>-25191.77</v>
      </c>
      <c r="AL216" s="115">
        <v>-24533.05</v>
      </c>
      <c r="AM216" s="115">
        <v>-26312.98</v>
      </c>
      <c r="AN216" s="115">
        <v>-26350.67</v>
      </c>
      <c r="AO216" s="115">
        <v>-27171.7</v>
      </c>
      <c r="AP216" s="115">
        <v>-27959.52</v>
      </c>
      <c r="AQ216" s="115">
        <v>-28493.21</v>
      </c>
      <c r="AR216" s="115">
        <v>-28243.43</v>
      </c>
      <c r="AS216" s="115">
        <v>-27999.65</v>
      </c>
      <c r="AT216" s="115">
        <v>-26380.25</v>
      </c>
      <c r="AU216" s="115">
        <v>-25963.22</v>
      </c>
      <c r="AV216" s="115">
        <v>-24691.22</v>
      </c>
      <c r="AW216" s="115">
        <v>-25019.919999999998</v>
      </c>
      <c r="AX216" s="115">
        <v>-23416.67</v>
      </c>
      <c r="AY216" s="115">
        <v>-23023.02</v>
      </c>
      <c r="AZ216" s="116">
        <f t="shared" si="5"/>
        <v>-35040.140000000007</v>
      </c>
      <c r="BA216" s="115">
        <f t="shared" si="6"/>
        <v>35040.140000000007</v>
      </c>
      <c r="BB216" s="115">
        <v>-22768.799999999999</v>
      </c>
      <c r="BC216" s="115">
        <v>-20987.38</v>
      </c>
      <c r="BD216" s="114"/>
      <c r="BE216" s="145"/>
      <c r="BF216" s="145"/>
      <c r="BG216" s="120"/>
      <c r="BH216" s="145"/>
      <c r="BI216" s="145"/>
      <c r="BJ216" s="145"/>
      <c r="BK216" s="145"/>
      <c r="BL216" s="145"/>
      <c r="BM216" s="145"/>
    </row>
    <row r="217" spans="2:65" hidden="1">
      <c r="B217" s="167" t="s">
        <v>707</v>
      </c>
      <c r="C217" s="123" t="s">
        <v>706</v>
      </c>
      <c r="D217" s="165"/>
      <c r="E217" s="165"/>
      <c r="F217" s="165"/>
      <c r="G217" s="165"/>
      <c r="H217" s="121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 t="s">
        <v>502</v>
      </c>
      <c r="AB217" s="115" t="s">
        <v>502</v>
      </c>
      <c r="AC217" s="115" t="s">
        <v>502</v>
      </c>
      <c r="AD217" s="115" t="s">
        <v>502</v>
      </c>
      <c r="AE217" s="115" t="s">
        <v>502</v>
      </c>
      <c r="AF217" s="115" t="s">
        <v>502</v>
      </c>
      <c r="AG217" s="115" t="s">
        <v>502</v>
      </c>
      <c r="AH217" s="115" t="s">
        <v>502</v>
      </c>
      <c r="AI217" s="115" t="s">
        <v>502</v>
      </c>
      <c r="AJ217" s="115" t="s">
        <v>502</v>
      </c>
      <c r="AK217" s="115" t="s">
        <v>502</v>
      </c>
      <c r="AL217" s="115" t="s">
        <v>502</v>
      </c>
      <c r="AM217" s="115" t="s">
        <v>502</v>
      </c>
      <c r="AN217" s="115" t="s">
        <v>502</v>
      </c>
      <c r="AO217" s="115" t="s">
        <v>502</v>
      </c>
      <c r="AP217" s="115" t="s">
        <v>502</v>
      </c>
      <c r="AQ217" s="115" t="s">
        <v>502</v>
      </c>
      <c r="AR217" s="115" t="s">
        <v>502</v>
      </c>
      <c r="AS217" s="115" t="s">
        <v>502</v>
      </c>
      <c r="AT217" s="115" t="s">
        <v>502</v>
      </c>
      <c r="AU217" s="115" t="s">
        <v>502</v>
      </c>
      <c r="AV217" s="115" t="s">
        <v>502</v>
      </c>
      <c r="AW217" s="115" t="s">
        <v>502</v>
      </c>
      <c r="AX217" s="115" t="s">
        <v>502</v>
      </c>
      <c r="AY217" s="115" t="s">
        <v>502</v>
      </c>
      <c r="AZ217" s="116">
        <f t="shared" si="5"/>
        <v>0</v>
      </c>
      <c r="BA217" s="115">
        <f t="shared" si="6"/>
        <v>0</v>
      </c>
      <c r="BB217" s="115" t="s">
        <v>502</v>
      </c>
      <c r="BC217" s="115" t="s">
        <v>502</v>
      </c>
      <c r="BD217" s="114"/>
      <c r="BE217" s="114"/>
      <c r="BF217" s="114"/>
      <c r="BG217" s="120"/>
      <c r="BH217" s="114"/>
      <c r="BI217" s="114"/>
      <c r="BJ217" s="114"/>
      <c r="BK217" s="114"/>
      <c r="BL217" s="114"/>
      <c r="BM217" s="114"/>
    </row>
    <row r="218" spans="2:65" hidden="1">
      <c r="B218" s="124" t="s">
        <v>705</v>
      </c>
      <c r="C218" s="123" t="s">
        <v>584</v>
      </c>
      <c r="D218" s="122" t="s">
        <v>703</v>
      </c>
      <c r="E218" s="122" t="s">
        <v>702</v>
      </c>
      <c r="F218" s="122" t="s">
        <v>421</v>
      </c>
      <c r="G218" s="122" t="s">
        <v>391</v>
      </c>
      <c r="H218" s="121" t="s">
        <v>390</v>
      </c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>
        <v>0</v>
      </c>
      <c r="AB218" s="115">
        <v>0</v>
      </c>
      <c r="AC218" s="115">
        <v>0</v>
      </c>
      <c r="AD218" s="115">
        <v>0</v>
      </c>
      <c r="AE218" s="115">
        <v>0</v>
      </c>
      <c r="AF218" s="115">
        <v>0</v>
      </c>
      <c r="AG218" s="115">
        <v>-4.2300000000000004</v>
      </c>
      <c r="AH218" s="115">
        <v>0</v>
      </c>
      <c r="AI218" s="115">
        <v>-25.5</v>
      </c>
      <c r="AJ218" s="115">
        <v>-41.45</v>
      </c>
      <c r="AK218" s="115">
        <v>-36.840000000000003</v>
      </c>
      <c r="AL218" s="115">
        <v>-21.63</v>
      </c>
      <c r="AM218" s="115">
        <v>-23.94</v>
      </c>
      <c r="AN218" s="115">
        <v>-5.12</v>
      </c>
      <c r="AO218" s="115">
        <v>-0.86</v>
      </c>
      <c r="AP218" s="115">
        <v>0</v>
      </c>
      <c r="AQ218" s="115">
        <v>0</v>
      </c>
      <c r="AR218" s="115">
        <v>0</v>
      </c>
      <c r="AS218" s="115">
        <v>0</v>
      </c>
      <c r="AT218" s="115">
        <v>0</v>
      </c>
      <c r="AU218" s="115">
        <v>0</v>
      </c>
      <c r="AV218" s="115">
        <v>0</v>
      </c>
      <c r="AW218" s="115">
        <v>0</v>
      </c>
      <c r="AX218" s="115">
        <v>0</v>
      </c>
      <c r="AY218" s="115">
        <v>0</v>
      </c>
      <c r="AZ218" s="116">
        <f t="shared" si="5"/>
        <v>-173.41</v>
      </c>
      <c r="BA218" s="115">
        <f t="shared" si="6"/>
        <v>173.41</v>
      </c>
      <c r="BB218" s="115">
        <v>0</v>
      </c>
      <c r="BC218" s="115">
        <v>0</v>
      </c>
      <c r="BD218" s="114"/>
      <c r="BE218" s="114"/>
      <c r="BF218" s="114"/>
      <c r="BG218" s="120"/>
      <c r="BH218" s="114"/>
      <c r="BI218" s="114"/>
      <c r="BJ218" s="114"/>
      <c r="BK218" s="114"/>
      <c r="BL218" s="114"/>
      <c r="BM218" s="114"/>
    </row>
    <row r="219" spans="2:65" hidden="1">
      <c r="B219" s="124" t="s">
        <v>704</v>
      </c>
      <c r="C219" s="123" t="s">
        <v>528</v>
      </c>
      <c r="D219" s="122" t="s">
        <v>703</v>
      </c>
      <c r="E219" s="122" t="s">
        <v>702</v>
      </c>
      <c r="F219" s="122" t="s">
        <v>415</v>
      </c>
      <c r="G219" s="122" t="s">
        <v>391</v>
      </c>
      <c r="H219" s="121" t="s">
        <v>390</v>
      </c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>
        <v>0</v>
      </c>
      <c r="AB219" s="115">
        <v>0</v>
      </c>
      <c r="AC219" s="115">
        <v>0</v>
      </c>
      <c r="AD219" s="115">
        <v>0</v>
      </c>
      <c r="AE219" s="115">
        <v>-0.86</v>
      </c>
      <c r="AF219" s="115">
        <v>-4.71</v>
      </c>
      <c r="AG219" s="115">
        <v>-0.27</v>
      </c>
      <c r="AH219" s="115">
        <v>-4.45</v>
      </c>
      <c r="AI219" s="115">
        <v>-9.92</v>
      </c>
      <c r="AJ219" s="115">
        <v>-2.23</v>
      </c>
      <c r="AK219" s="115">
        <v>-4.1500000000000004</v>
      </c>
      <c r="AL219" s="115">
        <v>-5.64</v>
      </c>
      <c r="AM219" s="115">
        <v>-6.63</v>
      </c>
      <c r="AN219" s="115">
        <v>-30.42</v>
      </c>
      <c r="AO219" s="115">
        <v>-27.88</v>
      </c>
      <c r="AP219" s="115">
        <v>0</v>
      </c>
      <c r="AQ219" s="115">
        <v>0</v>
      </c>
      <c r="AR219" s="115">
        <v>0</v>
      </c>
      <c r="AS219" s="115">
        <v>0</v>
      </c>
      <c r="AT219" s="115">
        <v>0</v>
      </c>
      <c r="AU219" s="115">
        <v>0</v>
      </c>
      <c r="AV219" s="115">
        <v>0</v>
      </c>
      <c r="AW219" s="115">
        <v>0</v>
      </c>
      <c r="AX219" s="115">
        <v>0</v>
      </c>
      <c r="AY219" s="115">
        <v>0</v>
      </c>
      <c r="AZ219" s="116">
        <f t="shared" si="5"/>
        <v>-3826.41</v>
      </c>
      <c r="BA219" s="115">
        <f t="shared" si="6"/>
        <v>3826.41</v>
      </c>
      <c r="BB219" s="115">
        <v>0</v>
      </c>
      <c r="BC219" s="115">
        <v>0</v>
      </c>
      <c r="BD219" s="114"/>
      <c r="BE219" s="114"/>
      <c r="BF219" s="114"/>
      <c r="BG219" s="120"/>
      <c r="BH219" s="114"/>
      <c r="BI219" s="114"/>
      <c r="BJ219" s="114"/>
      <c r="BK219" s="114"/>
      <c r="BL219" s="114"/>
      <c r="BM219" s="114"/>
    </row>
    <row r="220" spans="2:65" hidden="1">
      <c r="B220" s="124" t="s">
        <v>535</v>
      </c>
      <c r="C220" s="123" t="s">
        <v>534</v>
      </c>
      <c r="D220" s="122" t="s">
        <v>703</v>
      </c>
      <c r="E220" s="122" t="s">
        <v>702</v>
      </c>
      <c r="F220" s="122" t="s">
        <v>322</v>
      </c>
      <c r="G220" s="122" t="s">
        <v>391</v>
      </c>
      <c r="H220" s="121" t="s">
        <v>390</v>
      </c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  <c r="AA220" s="115">
        <v>0</v>
      </c>
      <c r="AB220" s="115">
        <v>0</v>
      </c>
      <c r="AC220" s="115">
        <v>0</v>
      </c>
      <c r="AD220" s="115">
        <v>0</v>
      </c>
      <c r="AE220" s="115">
        <v>0</v>
      </c>
      <c r="AF220" s="115">
        <v>-0.13</v>
      </c>
      <c r="AG220" s="115">
        <v>0</v>
      </c>
      <c r="AH220" s="115">
        <v>-0.13</v>
      </c>
      <c r="AI220" s="115">
        <v>-0.04</v>
      </c>
      <c r="AJ220" s="115">
        <v>0</v>
      </c>
      <c r="AK220" s="115">
        <v>-0.57999999999999996</v>
      </c>
      <c r="AL220" s="115">
        <v>-0.6</v>
      </c>
      <c r="AM220" s="115">
        <v>-0.04</v>
      </c>
      <c r="AN220" s="115">
        <v>-1.72</v>
      </c>
      <c r="AO220" s="115">
        <v>-0.84</v>
      </c>
      <c r="AP220" s="115">
        <v>-0.12</v>
      </c>
      <c r="AQ220" s="115">
        <v>-7.0000000000000007E-2</v>
      </c>
      <c r="AR220" s="115">
        <v>0</v>
      </c>
      <c r="AS220" s="115">
        <v>0</v>
      </c>
      <c r="AT220" s="115">
        <v>0</v>
      </c>
      <c r="AU220" s="115">
        <v>0</v>
      </c>
      <c r="AV220" s="115">
        <v>0</v>
      </c>
      <c r="AW220" s="115">
        <v>0</v>
      </c>
      <c r="AX220" s="115">
        <v>0</v>
      </c>
      <c r="AY220" s="115">
        <v>0</v>
      </c>
      <c r="AZ220" s="116">
        <f t="shared" si="5"/>
        <v>49498.130000000005</v>
      </c>
      <c r="BA220" s="115">
        <f t="shared" si="6"/>
        <v>-49498.130000000005</v>
      </c>
      <c r="BB220" s="115">
        <v>0</v>
      </c>
      <c r="BC220" s="115">
        <v>0</v>
      </c>
      <c r="BD220" s="114"/>
      <c r="BE220" s="114"/>
      <c r="BF220" s="114"/>
      <c r="BG220" s="120"/>
      <c r="BH220" s="114"/>
      <c r="BI220" s="114"/>
      <c r="BJ220" s="114"/>
      <c r="BK220" s="114"/>
      <c r="BL220" s="114"/>
      <c r="BM220" s="114"/>
    </row>
    <row r="221" spans="2:65" hidden="1">
      <c r="B221" s="131" t="s">
        <v>701</v>
      </c>
      <c r="C221" s="130" t="s">
        <v>700</v>
      </c>
      <c r="D221" s="165"/>
      <c r="E221" s="165"/>
      <c r="F221" s="165"/>
      <c r="G221" s="165"/>
      <c r="H221" s="121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  <c r="AA221" s="115" t="s">
        <v>502</v>
      </c>
      <c r="AB221" s="115" t="s">
        <v>502</v>
      </c>
      <c r="AC221" s="115" t="s">
        <v>502</v>
      </c>
      <c r="AD221" s="115" t="s">
        <v>502</v>
      </c>
      <c r="AE221" s="115" t="s">
        <v>502</v>
      </c>
      <c r="AF221" s="115" t="s">
        <v>502</v>
      </c>
      <c r="AG221" s="115" t="s">
        <v>502</v>
      </c>
      <c r="AH221" s="115" t="s">
        <v>502</v>
      </c>
      <c r="AI221" s="115" t="s">
        <v>502</v>
      </c>
      <c r="AJ221" s="115" t="s">
        <v>502</v>
      </c>
      <c r="AK221" s="115" t="s">
        <v>502</v>
      </c>
      <c r="AL221" s="115" t="s">
        <v>502</v>
      </c>
      <c r="AM221" s="115" t="s">
        <v>502</v>
      </c>
      <c r="AN221" s="115" t="s">
        <v>502</v>
      </c>
      <c r="AO221" s="115" t="s">
        <v>502</v>
      </c>
      <c r="AP221" s="115" t="s">
        <v>502</v>
      </c>
      <c r="AQ221" s="115" t="s">
        <v>502</v>
      </c>
      <c r="AR221" s="115" t="s">
        <v>502</v>
      </c>
      <c r="AS221" s="115" t="s">
        <v>502</v>
      </c>
      <c r="AT221" s="115" t="s">
        <v>502</v>
      </c>
      <c r="AU221" s="115" t="s">
        <v>502</v>
      </c>
      <c r="AV221" s="115" t="s">
        <v>502</v>
      </c>
      <c r="AW221" s="115" t="s">
        <v>502</v>
      </c>
      <c r="AX221" s="115" t="s">
        <v>502</v>
      </c>
      <c r="AY221" s="115" t="s">
        <v>502</v>
      </c>
      <c r="AZ221" s="116">
        <f t="shared" si="5"/>
        <v>0</v>
      </c>
      <c r="BA221" s="115">
        <f t="shared" si="6"/>
        <v>0</v>
      </c>
      <c r="BB221" s="115" t="s">
        <v>502</v>
      </c>
      <c r="BC221" s="115" t="s">
        <v>502</v>
      </c>
      <c r="BD221" s="114"/>
      <c r="BE221" s="114"/>
      <c r="BF221" s="114"/>
      <c r="BG221" s="127"/>
      <c r="BH221" s="114"/>
      <c r="BI221" s="114"/>
      <c r="BJ221" s="114"/>
      <c r="BK221" s="114"/>
      <c r="BL221" s="114"/>
      <c r="BM221" s="114"/>
    </row>
    <row r="222" spans="2:65" hidden="1">
      <c r="B222" s="167" t="s">
        <v>699</v>
      </c>
      <c r="C222" s="123" t="s">
        <v>698</v>
      </c>
      <c r="D222" s="122"/>
      <c r="E222" s="122"/>
      <c r="F222" s="122"/>
      <c r="G222" s="122"/>
      <c r="H222" s="121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 t="s">
        <v>502</v>
      </c>
      <c r="AB222" s="115" t="s">
        <v>502</v>
      </c>
      <c r="AC222" s="115" t="s">
        <v>502</v>
      </c>
      <c r="AD222" s="115" t="s">
        <v>502</v>
      </c>
      <c r="AE222" s="115">
        <v>-1558.87</v>
      </c>
      <c r="AF222" s="115">
        <v>-2184.91</v>
      </c>
      <c r="AG222" s="115">
        <v>138.55000000000001</v>
      </c>
      <c r="AH222" s="115">
        <v>-923.62</v>
      </c>
      <c r="AI222" s="115">
        <v>-901.88</v>
      </c>
      <c r="AJ222" s="115">
        <v>-783.49</v>
      </c>
      <c r="AK222" s="115">
        <v>-2154.71</v>
      </c>
      <c r="AL222" s="115">
        <v>-3565.74</v>
      </c>
      <c r="AM222" s="115">
        <v>-953.46</v>
      </c>
      <c r="AN222" s="115">
        <v>-3357.31</v>
      </c>
      <c r="AO222" s="115">
        <v>-3433.71</v>
      </c>
      <c r="AP222" s="115">
        <v>-6566.87</v>
      </c>
      <c r="AQ222" s="115">
        <v>-1103.48</v>
      </c>
      <c r="AR222" s="115">
        <v>-2027.05</v>
      </c>
      <c r="AS222" s="115">
        <v>-5809.48</v>
      </c>
      <c r="AT222" s="115">
        <v>-312.99</v>
      </c>
      <c r="AU222" s="115">
        <v>-3974.03</v>
      </c>
      <c r="AV222" s="115">
        <v>-2678.4</v>
      </c>
      <c r="AW222" s="115">
        <v>-2158.36</v>
      </c>
      <c r="AX222" s="115">
        <v>405.26</v>
      </c>
      <c r="AY222" s="115">
        <v>1261.0899999999999</v>
      </c>
      <c r="AZ222" s="116">
        <f t="shared" si="5"/>
        <v>0</v>
      </c>
      <c r="BA222" s="115">
        <f t="shared" si="6"/>
        <v>0</v>
      </c>
      <c r="BB222" s="115">
        <v>278.79000000000002</v>
      </c>
      <c r="BC222" s="115">
        <v>1111.3</v>
      </c>
      <c r="BD222" s="114"/>
      <c r="BE222" s="145"/>
      <c r="BF222" s="145"/>
      <c r="BG222" s="120"/>
      <c r="BH222" s="145"/>
      <c r="BI222" s="145"/>
      <c r="BJ222" s="145"/>
      <c r="BK222" s="145"/>
      <c r="BL222" s="145"/>
      <c r="BM222" s="145"/>
    </row>
    <row r="223" spans="2:65" hidden="1">
      <c r="B223" s="124" t="s">
        <v>697</v>
      </c>
      <c r="C223" s="123" t="s">
        <v>696</v>
      </c>
      <c r="D223" s="122" t="s">
        <v>678</v>
      </c>
      <c r="E223" s="122" t="s">
        <v>691</v>
      </c>
      <c r="F223" s="122" t="s">
        <v>695</v>
      </c>
      <c r="G223" s="122" t="s">
        <v>391</v>
      </c>
      <c r="H223" s="121" t="s">
        <v>390</v>
      </c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>
        <v>-308682.01</v>
      </c>
      <c r="AB223" s="115">
        <v>-331394.77</v>
      </c>
      <c r="AC223" s="115">
        <v>-353758.91</v>
      </c>
      <c r="AD223" s="115">
        <v>-356795</v>
      </c>
      <c r="AE223" s="115">
        <v>-365698</v>
      </c>
      <c r="AF223" s="115">
        <v>-415310</v>
      </c>
      <c r="AG223" s="115">
        <v>-450046</v>
      </c>
      <c r="AH223" s="115">
        <v>-370680.51</v>
      </c>
      <c r="AI223" s="115">
        <v>-333864.59999999998</v>
      </c>
      <c r="AJ223" s="115">
        <v>-339203.14</v>
      </c>
      <c r="AK223" s="115">
        <v>-346270.01</v>
      </c>
      <c r="AL223" s="115">
        <v>-342194.82</v>
      </c>
      <c r="AM223" s="115">
        <v>-332020.07</v>
      </c>
      <c r="AN223" s="115">
        <v>-352220.91</v>
      </c>
      <c r="AO223" s="115">
        <v>-346371.75</v>
      </c>
      <c r="AP223" s="115">
        <v>-332180.84999999998</v>
      </c>
      <c r="AQ223" s="115">
        <v>-341037.52</v>
      </c>
      <c r="AR223" s="115">
        <v>-335321.57</v>
      </c>
      <c r="AS223" s="115">
        <v>-334639.33</v>
      </c>
      <c r="AT223" s="115">
        <v>-335634.78</v>
      </c>
      <c r="AU223" s="115">
        <v>-311588.19</v>
      </c>
      <c r="AV223" s="115">
        <v>-292886.28999999998</v>
      </c>
      <c r="AW223" s="115">
        <v>-327986.53999999998</v>
      </c>
      <c r="AX223" s="115">
        <v>-308451.69</v>
      </c>
      <c r="AY223" s="115">
        <v>-297115.42</v>
      </c>
      <c r="AZ223" s="116">
        <f t="shared" si="5"/>
        <v>0</v>
      </c>
      <c r="BA223" s="115">
        <f t="shared" si="6"/>
        <v>0</v>
      </c>
      <c r="BB223" s="115">
        <v>-322911.64</v>
      </c>
      <c r="BC223" s="115">
        <v>-325700.49</v>
      </c>
      <c r="BD223" s="114"/>
      <c r="BE223" s="114"/>
      <c r="BF223" s="114"/>
      <c r="BG223" s="120"/>
      <c r="BH223" s="114"/>
      <c r="BI223" s="114"/>
      <c r="BJ223" s="114"/>
      <c r="BK223" s="114"/>
      <c r="BL223" s="114"/>
      <c r="BM223" s="114"/>
    </row>
    <row r="224" spans="2:65" hidden="1">
      <c r="B224" s="124" t="s">
        <v>694</v>
      </c>
      <c r="C224" s="123" t="s">
        <v>693</v>
      </c>
      <c r="D224" s="122" t="s">
        <v>678</v>
      </c>
      <c r="E224" s="122" t="s">
        <v>691</v>
      </c>
      <c r="F224" s="122" t="s">
        <v>692</v>
      </c>
      <c r="G224" s="122" t="s">
        <v>391</v>
      </c>
      <c r="H224" s="121" t="s">
        <v>390</v>
      </c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>
        <v>-27418.06</v>
      </c>
      <c r="AB224" s="115">
        <v>-16944.55</v>
      </c>
      <c r="AC224" s="115">
        <v>-7782.61</v>
      </c>
      <c r="AD224" s="115">
        <v>-10360.11</v>
      </c>
      <c r="AE224" s="115">
        <v>-13039.23</v>
      </c>
      <c r="AF224" s="115">
        <v>-3513</v>
      </c>
      <c r="AG224" s="115">
        <v>-5845.42</v>
      </c>
      <c r="AH224" s="115">
        <v>-308.58999999999997</v>
      </c>
      <c r="AI224" s="115">
        <v>-2793.18</v>
      </c>
      <c r="AJ224" s="115">
        <v>-10851.01</v>
      </c>
      <c r="AK224" s="115">
        <v>-10065.41</v>
      </c>
      <c r="AL224" s="115">
        <v>-7915.13</v>
      </c>
      <c r="AM224" s="115">
        <v>-8603.7099999999991</v>
      </c>
      <c r="AN224" s="115">
        <v>-2579.9299999999998</v>
      </c>
      <c r="AO224" s="115">
        <v>393.44</v>
      </c>
      <c r="AP224" s="115">
        <v>2495.17</v>
      </c>
      <c r="AQ224" s="115">
        <v>3239.31</v>
      </c>
      <c r="AR224" s="115">
        <v>4677.4399999999996</v>
      </c>
      <c r="AS224" s="115">
        <v>13240.29</v>
      </c>
      <c r="AT224" s="115">
        <v>10856.18</v>
      </c>
      <c r="AU224" s="115">
        <v>6688.4</v>
      </c>
      <c r="AV224" s="115">
        <v>7270.32</v>
      </c>
      <c r="AW224" s="115">
        <v>5672.48</v>
      </c>
      <c r="AX224" s="115">
        <v>7438.81</v>
      </c>
      <c r="AY224" s="115">
        <v>10125.84</v>
      </c>
      <c r="AZ224" s="116">
        <f t="shared" si="5"/>
        <v>0</v>
      </c>
      <c r="BA224" s="115">
        <f t="shared" si="6"/>
        <v>0</v>
      </c>
      <c r="BB224" s="115">
        <v>17349.39</v>
      </c>
      <c r="BC224" s="115">
        <v>25941.919999999998</v>
      </c>
      <c r="BD224" s="114"/>
      <c r="BE224" s="114"/>
      <c r="BF224" s="114"/>
      <c r="BG224" s="120"/>
      <c r="BH224" s="114"/>
      <c r="BI224" s="114"/>
      <c r="BJ224" s="114"/>
      <c r="BK224" s="114"/>
      <c r="BL224" s="114"/>
      <c r="BM224" s="114"/>
    </row>
    <row r="225" spans="2:65" hidden="1">
      <c r="B225" s="124" t="s">
        <v>535</v>
      </c>
      <c r="C225" s="123" t="s">
        <v>534</v>
      </c>
      <c r="D225" s="122" t="s">
        <v>678</v>
      </c>
      <c r="E225" s="122" t="s">
        <v>691</v>
      </c>
      <c r="F225" s="122" t="s">
        <v>322</v>
      </c>
      <c r="G225" s="122" t="s">
        <v>391</v>
      </c>
      <c r="H225" s="121" t="s">
        <v>390</v>
      </c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>
        <v>-891.59</v>
      </c>
      <c r="AB225" s="115">
        <v>-1096.78</v>
      </c>
      <c r="AC225" s="115">
        <v>-1163.07</v>
      </c>
      <c r="AD225" s="115">
        <v>-1103.6400000000001</v>
      </c>
      <c r="AE225" s="115">
        <v>-1200.48</v>
      </c>
      <c r="AF225" s="115">
        <v>-1178.3699999999999</v>
      </c>
      <c r="AG225" s="115">
        <v>-1231.78</v>
      </c>
      <c r="AH225" s="115">
        <v>-1027.53</v>
      </c>
      <c r="AI225" s="115">
        <v>-905.8</v>
      </c>
      <c r="AJ225" s="115">
        <v>-977.88</v>
      </c>
      <c r="AK225" s="115">
        <v>-756.14</v>
      </c>
      <c r="AL225" s="115">
        <v>-987.58</v>
      </c>
      <c r="AM225" s="115">
        <v>-1020.44</v>
      </c>
      <c r="AN225" s="115">
        <v>-1365.26</v>
      </c>
      <c r="AO225" s="115">
        <v>-1118.2</v>
      </c>
      <c r="AP225" s="115">
        <v>-1068.95</v>
      </c>
      <c r="AQ225" s="115">
        <v>-1256.96</v>
      </c>
      <c r="AR225" s="115">
        <v>-1101.08</v>
      </c>
      <c r="AS225" s="115">
        <v>-1285.8399999999999</v>
      </c>
      <c r="AT225" s="115">
        <v>-1153.93</v>
      </c>
      <c r="AU225" s="115">
        <v>-1169.94</v>
      </c>
      <c r="AV225" s="115">
        <v>-1110.3499999999999</v>
      </c>
      <c r="AW225" s="115">
        <v>-1065.9100000000001</v>
      </c>
      <c r="AX225" s="115">
        <v>-1064.5</v>
      </c>
      <c r="AY225" s="115">
        <v>-1063.57</v>
      </c>
      <c r="AZ225" s="116">
        <f t="shared" si="5"/>
        <v>49498.130000000005</v>
      </c>
      <c r="BA225" s="115">
        <f t="shared" si="6"/>
        <v>-49498.130000000005</v>
      </c>
      <c r="BB225" s="115">
        <v>-1093.32</v>
      </c>
      <c r="BC225" s="115">
        <v>-1093.32</v>
      </c>
      <c r="BD225" s="114"/>
      <c r="BE225" s="184"/>
      <c r="BF225" s="114"/>
      <c r="BG225" s="120"/>
      <c r="BH225" s="114"/>
      <c r="BI225" s="114"/>
      <c r="BJ225" s="114"/>
      <c r="BK225" s="114"/>
      <c r="BL225" s="114"/>
      <c r="BM225" s="114"/>
    </row>
    <row r="226" spans="2:65" hidden="1">
      <c r="B226" s="124" t="s">
        <v>533</v>
      </c>
      <c r="C226" s="123" t="s">
        <v>532</v>
      </c>
      <c r="D226" s="122" t="s">
        <v>678</v>
      </c>
      <c r="E226" s="122" t="s">
        <v>691</v>
      </c>
      <c r="F226" s="122" t="s">
        <v>317</v>
      </c>
      <c r="G226" s="122" t="s">
        <v>391</v>
      </c>
      <c r="H226" s="121" t="s">
        <v>390</v>
      </c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>
        <v>-427.76</v>
      </c>
      <c r="AB226" s="115">
        <v>-387.2</v>
      </c>
      <c r="AC226" s="115">
        <v>-346.64</v>
      </c>
      <c r="AD226" s="115">
        <v>-306.08</v>
      </c>
      <c r="AE226" s="115">
        <v>-351.62</v>
      </c>
      <c r="AF226" s="115">
        <v>-380.46</v>
      </c>
      <c r="AG226" s="115">
        <v>-318.67</v>
      </c>
      <c r="AH226" s="115">
        <v>-256.82</v>
      </c>
      <c r="AI226" s="115">
        <v>-222.85</v>
      </c>
      <c r="AJ226" s="115">
        <v>-299.36</v>
      </c>
      <c r="AK226" s="115">
        <v>-275.37</v>
      </c>
      <c r="AL226" s="115">
        <v>-252.29</v>
      </c>
      <c r="AM226" s="115">
        <v>-252.29</v>
      </c>
      <c r="AN226" s="115">
        <v>-260.86</v>
      </c>
      <c r="AO226" s="115">
        <v>-247.82</v>
      </c>
      <c r="AP226" s="115">
        <v>-354.81</v>
      </c>
      <c r="AQ226" s="115">
        <v>-367.69</v>
      </c>
      <c r="AR226" s="115">
        <v>-404.98</v>
      </c>
      <c r="AS226" s="115">
        <v>-585.76</v>
      </c>
      <c r="AT226" s="115">
        <v>-585.70000000000005</v>
      </c>
      <c r="AU226" s="115">
        <v>-583.94000000000005</v>
      </c>
      <c r="AV226" s="115">
        <v>-558.83000000000004</v>
      </c>
      <c r="AW226" s="115">
        <v>-558.83000000000004</v>
      </c>
      <c r="AX226" s="115">
        <v>-581.94000000000005</v>
      </c>
      <c r="AY226" s="115">
        <v>-577.66999999999996</v>
      </c>
      <c r="AZ226" s="116">
        <f t="shared" si="5"/>
        <v>43647.03</v>
      </c>
      <c r="BA226" s="115">
        <f t="shared" si="6"/>
        <v>-43647.03</v>
      </c>
      <c r="BB226" s="115">
        <v>-611.74</v>
      </c>
      <c r="BC226" s="115">
        <v>-611.74</v>
      </c>
      <c r="BD226" s="114"/>
      <c r="BE226" s="114"/>
      <c r="BF226" s="114"/>
      <c r="BG226" s="120"/>
    </row>
    <row r="227" spans="2:65" hidden="1">
      <c r="B227" s="167" t="s">
        <v>623</v>
      </c>
      <c r="C227" s="123" t="s">
        <v>622</v>
      </c>
      <c r="D227" s="183"/>
      <c r="E227" s="183"/>
      <c r="F227" s="183"/>
      <c r="G227" s="183"/>
      <c r="H227" s="121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 t="s">
        <v>502</v>
      </c>
      <c r="AB227" s="115" t="s">
        <v>502</v>
      </c>
      <c r="AC227" s="115" t="s">
        <v>502</v>
      </c>
      <c r="AD227" s="115" t="s">
        <v>502</v>
      </c>
      <c r="AE227" s="115" t="s">
        <v>502</v>
      </c>
      <c r="AF227" s="115" t="s">
        <v>502</v>
      </c>
      <c r="AG227" s="115" t="s">
        <v>502</v>
      </c>
      <c r="AH227" s="115" t="s">
        <v>502</v>
      </c>
      <c r="AI227" s="115" t="s">
        <v>502</v>
      </c>
      <c r="AJ227" s="115" t="s">
        <v>502</v>
      </c>
      <c r="AK227" s="115" t="s">
        <v>502</v>
      </c>
      <c r="AL227" s="115" t="s">
        <v>502</v>
      </c>
      <c r="AM227" s="115" t="s">
        <v>502</v>
      </c>
      <c r="AN227" s="115" t="s">
        <v>502</v>
      </c>
      <c r="AO227" s="115" t="s">
        <v>502</v>
      </c>
      <c r="AP227" s="115" t="s">
        <v>502</v>
      </c>
      <c r="AQ227" s="115" t="s">
        <v>502</v>
      </c>
      <c r="AR227" s="115" t="s">
        <v>502</v>
      </c>
      <c r="AS227" s="115" t="s">
        <v>502</v>
      </c>
      <c r="AT227" s="115" t="s">
        <v>502</v>
      </c>
      <c r="AU227" s="115" t="s">
        <v>502</v>
      </c>
      <c r="AV227" s="115" t="s">
        <v>502</v>
      </c>
      <c r="AW227" s="115" t="s">
        <v>502</v>
      </c>
      <c r="AX227" s="115" t="s">
        <v>502</v>
      </c>
      <c r="AY227" s="115" t="s">
        <v>502</v>
      </c>
      <c r="AZ227" s="116">
        <f t="shared" si="5"/>
        <v>0</v>
      </c>
      <c r="BA227" s="115">
        <f t="shared" si="6"/>
        <v>0</v>
      </c>
      <c r="BB227" s="115" t="s">
        <v>502</v>
      </c>
      <c r="BC227" s="115" t="s">
        <v>502</v>
      </c>
      <c r="BD227" s="114"/>
      <c r="BE227" s="114"/>
      <c r="BF227" s="114"/>
      <c r="BG227" s="120"/>
    </row>
    <row r="228" spans="2:65" hidden="1">
      <c r="B228" s="124" t="s">
        <v>566</v>
      </c>
      <c r="C228" s="123" t="s">
        <v>565</v>
      </c>
      <c r="D228" s="122" t="s">
        <v>678</v>
      </c>
      <c r="E228" s="122" t="s">
        <v>690</v>
      </c>
      <c r="F228" s="122" t="s">
        <v>466</v>
      </c>
      <c r="G228" s="122" t="s">
        <v>391</v>
      </c>
      <c r="H228" s="121" t="s">
        <v>390</v>
      </c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>
        <v>-13520.11</v>
      </c>
      <c r="AB228" s="115">
        <v>-13485.94</v>
      </c>
      <c r="AC228" s="115">
        <v>-13236.82</v>
      </c>
      <c r="AD228" s="115">
        <v>-13213.58</v>
      </c>
      <c r="AE228" s="115">
        <v>-13993.62</v>
      </c>
      <c r="AF228" s="115">
        <v>-17486.59</v>
      </c>
      <c r="AG228" s="115">
        <v>-19267.11</v>
      </c>
      <c r="AH228" s="115">
        <v>-15028.76</v>
      </c>
      <c r="AI228" s="115">
        <v>-13200.11</v>
      </c>
      <c r="AJ228" s="115">
        <v>-13588.81</v>
      </c>
      <c r="AK228" s="115">
        <v>-13627.54</v>
      </c>
      <c r="AL228" s="115">
        <v>-13788.42</v>
      </c>
      <c r="AM228" s="115">
        <v>-13208.79</v>
      </c>
      <c r="AN228" s="115">
        <v>-14389.84</v>
      </c>
      <c r="AO228" s="115">
        <v>-13923.88</v>
      </c>
      <c r="AP228" s="115">
        <v>-13773.63</v>
      </c>
      <c r="AQ228" s="115">
        <v>-14346.33</v>
      </c>
      <c r="AR228" s="115">
        <v>-14087.83</v>
      </c>
      <c r="AS228" s="115">
        <v>-13337.66</v>
      </c>
      <c r="AT228" s="115">
        <v>-13897.9</v>
      </c>
      <c r="AU228" s="115">
        <v>-12086.22</v>
      </c>
      <c r="AV228" s="115">
        <v>-13725.13</v>
      </c>
      <c r="AW228" s="115">
        <v>-14243.36</v>
      </c>
      <c r="AX228" s="115">
        <v>-13990.99</v>
      </c>
      <c r="AY228" s="115">
        <v>-13880.04</v>
      </c>
      <c r="AZ228" s="116">
        <f t="shared" si="5"/>
        <v>-1582.94</v>
      </c>
      <c r="BA228" s="115">
        <f t="shared" si="6"/>
        <v>1582.94</v>
      </c>
      <c r="BB228" s="115">
        <v>-14502.89</v>
      </c>
      <c r="BC228" s="115">
        <v>-14096.22</v>
      </c>
      <c r="BD228" s="114"/>
      <c r="BE228" s="114"/>
      <c r="BF228" s="114"/>
      <c r="BG228" s="120"/>
    </row>
    <row r="229" spans="2:65" hidden="1">
      <c r="B229" s="124" t="s">
        <v>564</v>
      </c>
      <c r="C229" s="123" t="s">
        <v>564</v>
      </c>
      <c r="D229" s="122" t="s">
        <v>678</v>
      </c>
      <c r="E229" s="122" t="s">
        <v>690</v>
      </c>
      <c r="F229" s="122" t="s">
        <v>362</v>
      </c>
      <c r="G229" s="122" t="s">
        <v>391</v>
      </c>
      <c r="H229" s="121" t="s">
        <v>390</v>
      </c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>
        <v>0</v>
      </c>
      <c r="AB229" s="115">
        <v>0</v>
      </c>
      <c r="AC229" s="115">
        <v>-4.5999999999999996</v>
      </c>
      <c r="AD229" s="115">
        <v>0</v>
      </c>
      <c r="AE229" s="115">
        <v>-8</v>
      </c>
      <c r="AF229" s="115">
        <v>-15.04</v>
      </c>
      <c r="AG229" s="115">
        <v>-20.65</v>
      </c>
      <c r="AH229" s="115">
        <v>-18.489999999999998</v>
      </c>
      <c r="AI229" s="115">
        <v>0</v>
      </c>
      <c r="AJ229" s="115">
        <v>0</v>
      </c>
      <c r="AK229" s="115">
        <v>0</v>
      </c>
      <c r="AL229" s="115">
        <v>0</v>
      </c>
      <c r="AM229" s="115">
        <v>0</v>
      </c>
      <c r="AN229" s="115">
        <v>0</v>
      </c>
      <c r="AO229" s="115">
        <v>0</v>
      </c>
      <c r="AP229" s="115">
        <v>0</v>
      </c>
      <c r="AQ229" s="115">
        <v>0</v>
      </c>
      <c r="AR229" s="115">
        <v>0</v>
      </c>
      <c r="AS229" s="115">
        <v>0</v>
      </c>
      <c r="AT229" s="115">
        <v>0</v>
      </c>
      <c r="AU229" s="115">
        <v>0</v>
      </c>
      <c r="AV229" s="115">
        <v>0</v>
      </c>
      <c r="AW229" s="115">
        <v>0</v>
      </c>
      <c r="AX229" s="115">
        <v>0</v>
      </c>
      <c r="AY229" s="115">
        <v>0</v>
      </c>
      <c r="AZ229" s="116">
        <f t="shared" si="5"/>
        <v>-39.479999999999997</v>
      </c>
      <c r="BA229" s="115">
        <f t="shared" si="6"/>
        <v>39.479999999999997</v>
      </c>
      <c r="BB229" s="115">
        <v>0</v>
      </c>
      <c r="BC229" s="115">
        <v>0</v>
      </c>
      <c r="BD229" s="114"/>
      <c r="BE229" s="114"/>
      <c r="BF229" s="114"/>
      <c r="BG229" s="120"/>
    </row>
    <row r="230" spans="2:65" hidden="1">
      <c r="B230" s="124" t="s">
        <v>561</v>
      </c>
      <c r="C230" s="123" t="s">
        <v>560</v>
      </c>
      <c r="D230" s="122" t="s">
        <v>678</v>
      </c>
      <c r="E230" s="122" t="s">
        <v>690</v>
      </c>
      <c r="F230" s="122" t="s">
        <v>354</v>
      </c>
      <c r="G230" s="122" t="s">
        <v>391</v>
      </c>
      <c r="H230" s="121" t="s">
        <v>390</v>
      </c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>
        <v>0</v>
      </c>
      <c r="AB230" s="115">
        <v>-40.03</v>
      </c>
      <c r="AC230" s="115">
        <v>-44.48</v>
      </c>
      <c r="AD230" s="115">
        <v>-29.12</v>
      </c>
      <c r="AE230" s="115">
        <v>-49.32</v>
      </c>
      <c r="AF230" s="115">
        <v>-33.32</v>
      </c>
      <c r="AG230" s="115">
        <v>-21.88</v>
      </c>
      <c r="AH230" s="115">
        <v>-87.48</v>
      </c>
      <c r="AI230" s="115">
        <v>0</v>
      </c>
      <c r="AJ230" s="115">
        <v>0</v>
      </c>
      <c r="AK230" s="115">
        <v>0</v>
      </c>
      <c r="AL230" s="115">
        <v>0</v>
      </c>
      <c r="AM230" s="115">
        <v>0</v>
      </c>
      <c r="AN230" s="115">
        <v>-3.08</v>
      </c>
      <c r="AO230" s="115">
        <v>-9.4700000000000006</v>
      </c>
      <c r="AP230" s="115">
        <v>-2.4</v>
      </c>
      <c r="AQ230" s="115">
        <v>-9.61</v>
      </c>
      <c r="AR230" s="115">
        <v>-8.43</v>
      </c>
      <c r="AS230" s="115">
        <v>-3.55</v>
      </c>
      <c r="AT230" s="115">
        <v>-5.2</v>
      </c>
      <c r="AU230" s="115">
        <v>-10.62</v>
      </c>
      <c r="AV230" s="115">
        <v>0</v>
      </c>
      <c r="AW230" s="115">
        <v>0</v>
      </c>
      <c r="AX230" s="115">
        <v>0</v>
      </c>
      <c r="AY230" s="115">
        <v>0</v>
      </c>
      <c r="AZ230" s="116">
        <f t="shared" si="5"/>
        <v>-811.61</v>
      </c>
      <c r="BA230" s="115">
        <f t="shared" si="6"/>
        <v>811.61</v>
      </c>
      <c r="BB230" s="115">
        <v>0</v>
      </c>
      <c r="BC230" s="115">
        <v>0</v>
      </c>
      <c r="BD230" s="114"/>
      <c r="BE230" s="114"/>
      <c r="BF230" s="114"/>
      <c r="BG230" s="120"/>
    </row>
    <row r="231" spans="2:65" hidden="1">
      <c r="B231" s="124" t="s">
        <v>597</v>
      </c>
      <c r="C231" s="123" t="s">
        <v>596</v>
      </c>
      <c r="D231" s="122" t="s">
        <v>678</v>
      </c>
      <c r="E231" s="122" t="s">
        <v>690</v>
      </c>
      <c r="F231" s="122" t="s">
        <v>351</v>
      </c>
      <c r="G231" s="122" t="s">
        <v>391</v>
      </c>
      <c r="H231" s="121" t="s">
        <v>390</v>
      </c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>
        <v>-1309.2</v>
      </c>
      <c r="AB231" s="115">
        <v>-2038.14</v>
      </c>
      <c r="AC231" s="115">
        <v>-3568.65</v>
      </c>
      <c r="AD231" s="115">
        <v>-3490.24</v>
      </c>
      <c r="AE231" s="115">
        <v>-3272.08</v>
      </c>
      <c r="AF231" s="115">
        <v>-2178.21</v>
      </c>
      <c r="AG231" s="115">
        <v>-2233.0100000000002</v>
      </c>
      <c r="AH231" s="115">
        <v>-1622.38</v>
      </c>
      <c r="AI231" s="115">
        <v>-1106.0899999999999</v>
      </c>
      <c r="AJ231" s="115">
        <v>-1089.5</v>
      </c>
      <c r="AK231" s="115">
        <v>-1267.75</v>
      </c>
      <c r="AL231" s="115">
        <v>-1280.1500000000001</v>
      </c>
      <c r="AM231" s="115">
        <v>-1282.71</v>
      </c>
      <c r="AN231" s="115">
        <v>-817.02</v>
      </c>
      <c r="AO231" s="115">
        <v>-1051.7</v>
      </c>
      <c r="AP231" s="115">
        <v>-679.59</v>
      </c>
      <c r="AQ231" s="115">
        <v>-619.38</v>
      </c>
      <c r="AR231" s="115">
        <v>-821.94</v>
      </c>
      <c r="AS231" s="115">
        <v>-128.69999999999999</v>
      </c>
      <c r="AT231" s="115">
        <v>-77.11</v>
      </c>
      <c r="AU231" s="115">
        <v>-455.36</v>
      </c>
      <c r="AV231" s="115">
        <v>-510.28</v>
      </c>
      <c r="AW231" s="115">
        <v>-811.33</v>
      </c>
      <c r="AX231" s="115">
        <v>-659.95</v>
      </c>
      <c r="AY231" s="115">
        <v>-386.87</v>
      </c>
      <c r="AZ231" s="116">
        <f t="shared" si="5"/>
        <v>-1694.4999999999998</v>
      </c>
      <c r="BA231" s="115">
        <f t="shared" si="6"/>
        <v>1694.4999999999998</v>
      </c>
      <c r="BB231" s="115">
        <v>-663.25</v>
      </c>
      <c r="BC231" s="115">
        <v>-371.83</v>
      </c>
      <c r="BD231" s="114"/>
      <c r="BE231" s="114"/>
      <c r="BF231" s="114"/>
      <c r="BG231" s="120"/>
    </row>
    <row r="232" spans="2:65" hidden="1">
      <c r="B232" s="167" t="s">
        <v>574</v>
      </c>
      <c r="C232" s="123" t="s">
        <v>573</v>
      </c>
      <c r="D232" s="165"/>
      <c r="E232" s="165"/>
      <c r="F232" s="165"/>
      <c r="G232" s="165"/>
      <c r="H232" s="121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 t="s">
        <v>502</v>
      </c>
      <c r="AB232" s="115" t="s">
        <v>502</v>
      </c>
      <c r="AC232" s="115" t="s">
        <v>502</v>
      </c>
      <c r="AD232" s="115" t="s">
        <v>502</v>
      </c>
      <c r="AE232" s="115" t="s">
        <v>502</v>
      </c>
      <c r="AF232" s="115" t="s">
        <v>502</v>
      </c>
      <c r="AG232" s="115" t="s">
        <v>502</v>
      </c>
      <c r="AH232" s="115" t="s">
        <v>502</v>
      </c>
      <c r="AI232" s="115" t="s">
        <v>502</v>
      </c>
      <c r="AJ232" s="115">
        <v>349270.65</v>
      </c>
      <c r="AK232" s="115">
        <v>354180.72</v>
      </c>
      <c r="AL232" s="115">
        <v>346544.21</v>
      </c>
      <c r="AM232" s="115">
        <v>339670.31</v>
      </c>
      <c r="AN232" s="115">
        <v>351443.54</v>
      </c>
      <c r="AO232" s="115">
        <v>342544.6</v>
      </c>
      <c r="AP232" s="115">
        <v>323118.8</v>
      </c>
      <c r="AQ232" s="115">
        <v>336694.73</v>
      </c>
      <c r="AR232" s="115">
        <v>328617.08</v>
      </c>
      <c r="AS232" s="115">
        <v>315589.56</v>
      </c>
      <c r="AT232" s="115">
        <v>324465.62</v>
      </c>
      <c r="AU232" s="115">
        <v>300925.76</v>
      </c>
      <c r="AV232" s="115">
        <v>282937.57</v>
      </c>
      <c r="AW232" s="115">
        <v>320155.7</v>
      </c>
      <c r="AX232" s="115">
        <v>301418.14</v>
      </c>
      <c r="AY232" s="115">
        <v>288250.68</v>
      </c>
      <c r="AZ232" s="116">
        <f t="shared" si="5"/>
        <v>0</v>
      </c>
      <c r="BA232" s="115">
        <f t="shared" si="6"/>
        <v>0</v>
      </c>
      <c r="BB232" s="115">
        <v>305841.03999999998</v>
      </c>
      <c r="BC232" s="115">
        <v>300869.88</v>
      </c>
      <c r="BD232" s="114"/>
      <c r="BE232" s="114"/>
      <c r="BF232" s="114"/>
      <c r="BG232" s="120"/>
    </row>
    <row r="233" spans="2:65" hidden="1">
      <c r="B233" s="124" t="s">
        <v>566</v>
      </c>
      <c r="C233" s="123" t="s">
        <v>565</v>
      </c>
      <c r="D233" s="122" t="s">
        <v>678</v>
      </c>
      <c r="E233" s="122" t="s">
        <v>542</v>
      </c>
      <c r="F233" s="122" t="s">
        <v>466</v>
      </c>
      <c r="G233" s="122" t="s">
        <v>391</v>
      </c>
      <c r="H233" s="121" t="s">
        <v>390</v>
      </c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>
        <v>14169</v>
      </c>
      <c r="AB233" s="115">
        <v>14537</v>
      </c>
      <c r="AC233" s="115">
        <v>14865</v>
      </c>
      <c r="AD233" s="115">
        <v>15405</v>
      </c>
      <c r="AE233" s="115">
        <v>15895</v>
      </c>
      <c r="AF233" s="115">
        <v>19345</v>
      </c>
      <c r="AG233" s="115">
        <v>21440.799999999999</v>
      </c>
      <c r="AH233" s="115">
        <v>16905.3</v>
      </c>
      <c r="AI233" s="115">
        <v>15225.34</v>
      </c>
      <c r="AJ233" s="115">
        <v>15723.81</v>
      </c>
      <c r="AK233" s="115">
        <v>15556.27</v>
      </c>
      <c r="AL233" s="115">
        <v>15755.43</v>
      </c>
      <c r="AM233" s="115">
        <v>15197</v>
      </c>
      <c r="AN233" s="115">
        <v>16554.509999999998</v>
      </c>
      <c r="AO233" s="115">
        <v>15890.58</v>
      </c>
      <c r="AP233" s="115">
        <v>15347.07</v>
      </c>
      <c r="AQ233" s="115">
        <v>16115.63</v>
      </c>
      <c r="AR233" s="115">
        <v>15916.26</v>
      </c>
      <c r="AS233" s="115">
        <v>14782.25</v>
      </c>
      <c r="AT233" s="115">
        <v>15419.35</v>
      </c>
      <c r="AU233" s="115">
        <v>13679.8</v>
      </c>
      <c r="AV233" s="115">
        <v>14957.59</v>
      </c>
      <c r="AW233" s="115">
        <v>15632.5</v>
      </c>
      <c r="AX233" s="115">
        <v>15419.56</v>
      </c>
      <c r="AY233" s="115">
        <v>15523.87</v>
      </c>
      <c r="AZ233" s="116">
        <f t="shared" si="5"/>
        <v>-1582.94</v>
      </c>
      <c r="BA233" s="115">
        <f t="shared" si="6"/>
        <v>1582.94</v>
      </c>
      <c r="BB233" s="115">
        <v>15928.28</v>
      </c>
      <c r="BC233" s="115">
        <v>15662.45</v>
      </c>
      <c r="BD233" s="114"/>
      <c r="BE233" s="114"/>
      <c r="BF233" s="114"/>
      <c r="BG233" s="120"/>
    </row>
    <row r="234" spans="2:65" hidden="1">
      <c r="B234" s="124" t="s">
        <v>564</v>
      </c>
      <c r="C234" s="123" t="s">
        <v>564</v>
      </c>
      <c r="D234" s="122" t="s">
        <v>678</v>
      </c>
      <c r="E234" s="122" t="s">
        <v>542</v>
      </c>
      <c r="F234" s="122" t="s">
        <v>362</v>
      </c>
      <c r="G234" s="122" t="s">
        <v>391</v>
      </c>
      <c r="H234" s="121" t="s">
        <v>390</v>
      </c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>
        <v>6575</v>
      </c>
      <c r="AB234" s="115">
        <v>6554</v>
      </c>
      <c r="AC234" s="115">
        <v>5945</v>
      </c>
      <c r="AD234" s="115">
        <v>6168</v>
      </c>
      <c r="AE234" s="115">
        <v>6675</v>
      </c>
      <c r="AF234" s="115">
        <v>6807</v>
      </c>
      <c r="AG234" s="115">
        <v>7420.4</v>
      </c>
      <c r="AH234" s="115">
        <v>8568.83</v>
      </c>
      <c r="AI234" s="115">
        <v>6306.69</v>
      </c>
      <c r="AJ234" s="115">
        <v>7256.68</v>
      </c>
      <c r="AK234" s="115">
        <v>8058.1</v>
      </c>
      <c r="AL234" s="115">
        <v>7676.71</v>
      </c>
      <c r="AM234" s="115">
        <v>7506.88</v>
      </c>
      <c r="AN234" s="115">
        <v>7733.75</v>
      </c>
      <c r="AO234" s="115">
        <v>7551.64</v>
      </c>
      <c r="AP234" s="115">
        <v>6688.22</v>
      </c>
      <c r="AQ234" s="115">
        <v>7650.26</v>
      </c>
      <c r="AR234" s="115">
        <v>7323.61</v>
      </c>
      <c r="AS234" s="115">
        <v>5253.43</v>
      </c>
      <c r="AT234" s="115">
        <v>6440.69</v>
      </c>
      <c r="AU234" s="115">
        <v>6977.23</v>
      </c>
      <c r="AV234" s="115">
        <v>6062.89</v>
      </c>
      <c r="AW234" s="115">
        <v>7731.36</v>
      </c>
      <c r="AX234" s="115">
        <v>4759.8999999999996</v>
      </c>
      <c r="AY234" s="115">
        <v>5444.74</v>
      </c>
      <c r="AZ234" s="116">
        <f t="shared" si="5"/>
        <v>-39.479999999999997</v>
      </c>
      <c r="BA234" s="115">
        <f t="shared" si="6"/>
        <v>39.479999999999997</v>
      </c>
      <c r="BB234" s="115">
        <v>4854.24</v>
      </c>
      <c r="BC234" s="115">
        <v>5555.14</v>
      </c>
      <c r="BD234" s="114"/>
      <c r="BE234" s="114"/>
      <c r="BF234" s="114"/>
      <c r="BG234" s="120"/>
    </row>
    <row r="235" spans="2:65" hidden="1">
      <c r="B235" s="124" t="s">
        <v>563</v>
      </c>
      <c r="C235" s="123" t="s">
        <v>562</v>
      </c>
      <c r="D235" s="122" t="s">
        <v>678</v>
      </c>
      <c r="E235" s="122" t="s">
        <v>542</v>
      </c>
      <c r="F235" s="122" t="s">
        <v>463</v>
      </c>
      <c r="G235" s="122" t="s">
        <v>391</v>
      </c>
      <c r="H235" s="121" t="s">
        <v>390</v>
      </c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>
        <v>11163.27</v>
      </c>
      <c r="AB235" s="115">
        <v>7194.09</v>
      </c>
      <c r="AC235" s="115">
        <v>5818</v>
      </c>
      <c r="AD235" s="115">
        <v>6621</v>
      </c>
      <c r="AE235" s="115">
        <v>6098</v>
      </c>
      <c r="AF235" s="115">
        <v>6438</v>
      </c>
      <c r="AG235" s="115">
        <v>8779.5400000000009</v>
      </c>
      <c r="AH235" s="115">
        <v>2824.73</v>
      </c>
      <c r="AI235" s="115">
        <v>513.30999999999995</v>
      </c>
      <c r="AJ235" s="115">
        <v>0</v>
      </c>
      <c r="AK235" s="115">
        <v>246.17</v>
      </c>
      <c r="AL235" s="115">
        <v>225.35</v>
      </c>
      <c r="AM235" s="115">
        <v>0</v>
      </c>
      <c r="AN235" s="115">
        <v>18.87</v>
      </c>
      <c r="AO235" s="115">
        <v>278.88</v>
      </c>
      <c r="AP235" s="115">
        <v>176.67</v>
      </c>
      <c r="AQ235" s="115">
        <v>573.65</v>
      </c>
      <c r="AR235" s="115">
        <v>1790.46</v>
      </c>
      <c r="AS235" s="115">
        <v>1215.3399999999999</v>
      </c>
      <c r="AT235" s="115">
        <v>526.26</v>
      </c>
      <c r="AU235" s="115">
        <v>1802.61</v>
      </c>
      <c r="AV235" s="115">
        <v>0</v>
      </c>
      <c r="AW235" s="115">
        <v>0</v>
      </c>
      <c r="AX235" s="115">
        <v>0</v>
      </c>
      <c r="AY235" s="115">
        <v>0</v>
      </c>
      <c r="AZ235" s="116">
        <f t="shared" si="5"/>
        <v>0</v>
      </c>
      <c r="BA235" s="115">
        <f t="shared" si="6"/>
        <v>0</v>
      </c>
      <c r="BB235" s="115">
        <v>0</v>
      </c>
      <c r="BC235" s="115">
        <v>0</v>
      </c>
      <c r="BD235" s="114"/>
      <c r="BE235" s="114"/>
      <c r="BF235" s="114"/>
      <c r="BG235" s="120"/>
    </row>
    <row r="236" spans="2:65" hidden="1">
      <c r="B236" s="124" t="s">
        <v>689</v>
      </c>
      <c r="C236" s="123" t="s">
        <v>688</v>
      </c>
      <c r="D236" s="122" t="s">
        <v>678</v>
      </c>
      <c r="E236" s="122" t="s">
        <v>542</v>
      </c>
      <c r="F236" s="122" t="s">
        <v>482</v>
      </c>
      <c r="G236" s="122" t="s">
        <v>391</v>
      </c>
      <c r="H236" s="121" t="s">
        <v>390</v>
      </c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>
        <v>0</v>
      </c>
      <c r="AB236" s="115">
        <v>0</v>
      </c>
      <c r="AC236" s="115">
        <v>0</v>
      </c>
      <c r="AD236" s="115">
        <v>0</v>
      </c>
      <c r="AE236" s="115">
        <v>0</v>
      </c>
      <c r="AF236" s="115">
        <v>0</v>
      </c>
      <c r="AG236" s="115">
        <v>0</v>
      </c>
      <c r="AH236" s="115">
        <v>0</v>
      </c>
      <c r="AI236" s="115">
        <v>0</v>
      </c>
      <c r="AJ236" s="115">
        <v>0</v>
      </c>
      <c r="AK236" s="115">
        <v>0</v>
      </c>
      <c r="AL236" s="115">
        <v>0</v>
      </c>
      <c r="AM236" s="115">
        <v>0</v>
      </c>
      <c r="AN236" s="115">
        <v>0</v>
      </c>
      <c r="AO236" s="115">
        <v>0</v>
      </c>
      <c r="AP236" s="115">
        <v>0</v>
      </c>
      <c r="AQ236" s="115">
        <v>0</v>
      </c>
      <c r="AR236" s="115">
        <v>0</v>
      </c>
      <c r="AS236" s="115">
        <v>0</v>
      </c>
      <c r="AT236" s="115">
        <v>0</v>
      </c>
      <c r="AU236" s="115">
        <v>0</v>
      </c>
      <c r="AV236" s="115">
        <v>0</v>
      </c>
      <c r="AW236" s="115">
        <v>0</v>
      </c>
      <c r="AX236" s="115">
        <v>0</v>
      </c>
      <c r="AY236" s="115">
        <v>0</v>
      </c>
      <c r="AZ236" s="116">
        <f t="shared" si="5"/>
        <v>0</v>
      </c>
      <c r="BA236" s="115">
        <f t="shared" si="6"/>
        <v>0</v>
      </c>
      <c r="BB236" s="115">
        <v>0</v>
      </c>
      <c r="BC236" s="115">
        <v>0</v>
      </c>
      <c r="BD236" s="114"/>
      <c r="BE236" s="114"/>
      <c r="BF236" s="114"/>
      <c r="BG236" s="120"/>
    </row>
    <row r="237" spans="2:65" hidden="1">
      <c r="B237" s="124" t="s">
        <v>687</v>
      </c>
      <c r="C237" s="123" t="s">
        <v>686</v>
      </c>
      <c r="D237" s="122" t="s">
        <v>678</v>
      </c>
      <c r="E237" s="122" t="s">
        <v>542</v>
      </c>
      <c r="F237" s="122" t="s">
        <v>392</v>
      </c>
      <c r="G237" s="122" t="s">
        <v>391</v>
      </c>
      <c r="H237" s="121" t="s">
        <v>390</v>
      </c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>
        <v>57750</v>
      </c>
      <c r="AB237" s="115">
        <v>68006</v>
      </c>
      <c r="AC237" s="115">
        <v>67343</v>
      </c>
      <c r="AD237" s="115">
        <v>64694</v>
      </c>
      <c r="AE237" s="115">
        <v>69851</v>
      </c>
      <c r="AF237" s="115">
        <v>93308</v>
      </c>
      <c r="AG237" s="115">
        <v>113721.28</v>
      </c>
      <c r="AH237" s="115">
        <v>102609.01</v>
      </c>
      <c r="AI237" s="115">
        <v>95293.09</v>
      </c>
      <c r="AJ237" s="115">
        <v>98944.08</v>
      </c>
      <c r="AK237" s="115">
        <v>99759.08</v>
      </c>
      <c r="AL237" s="115">
        <v>98088.79</v>
      </c>
      <c r="AM237" s="115">
        <v>90838.33</v>
      </c>
      <c r="AN237" s="115">
        <v>91211.51</v>
      </c>
      <c r="AO237" s="115">
        <v>86989.69</v>
      </c>
      <c r="AP237" s="115">
        <v>84038.45</v>
      </c>
      <c r="AQ237" s="115">
        <v>87009.600000000006</v>
      </c>
      <c r="AR237" s="115">
        <v>85928.08</v>
      </c>
      <c r="AS237" s="115">
        <v>84254.83</v>
      </c>
      <c r="AT237" s="115">
        <v>91611.39</v>
      </c>
      <c r="AU237" s="115">
        <v>79590.98</v>
      </c>
      <c r="AV237" s="115">
        <v>81340.210000000006</v>
      </c>
      <c r="AW237" s="115">
        <v>88078.54</v>
      </c>
      <c r="AX237" s="115">
        <v>89046.27</v>
      </c>
      <c r="AY237" s="115">
        <v>81205.820000000007</v>
      </c>
      <c r="AZ237" s="116">
        <f t="shared" si="5"/>
        <v>0</v>
      </c>
      <c r="BA237" s="115">
        <f t="shared" si="6"/>
        <v>0</v>
      </c>
      <c r="BB237" s="115">
        <v>91231.38</v>
      </c>
      <c r="BC237" s="115">
        <v>88088.59</v>
      </c>
      <c r="BD237" s="114"/>
      <c r="BE237" s="114"/>
      <c r="BF237" s="114"/>
      <c r="BG237" s="120"/>
    </row>
    <row r="238" spans="2:65" hidden="1">
      <c r="B238" s="124" t="s">
        <v>685</v>
      </c>
      <c r="C238" s="123" t="s">
        <v>684</v>
      </c>
      <c r="D238" s="122" t="s">
        <v>678</v>
      </c>
      <c r="E238" s="122" t="s">
        <v>542</v>
      </c>
      <c r="F238" s="122" t="s">
        <v>506</v>
      </c>
      <c r="G238" s="122" t="s">
        <v>391</v>
      </c>
      <c r="H238" s="121" t="s">
        <v>390</v>
      </c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>
        <v>0</v>
      </c>
      <c r="AB238" s="115">
        <v>0</v>
      </c>
      <c r="AC238" s="115">
        <v>0</v>
      </c>
      <c r="AD238" s="115">
        <v>0</v>
      </c>
      <c r="AE238" s="115">
        <v>0</v>
      </c>
      <c r="AF238" s="115">
        <v>0</v>
      </c>
      <c r="AG238" s="115">
        <v>0</v>
      </c>
      <c r="AH238" s="115">
        <v>0</v>
      </c>
      <c r="AI238" s="115">
        <v>0</v>
      </c>
      <c r="AJ238" s="115">
        <v>0</v>
      </c>
      <c r="AK238" s="115">
        <v>0</v>
      </c>
      <c r="AL238" s="115">
        <v>0</v>
      </c>
      <c r="AM238" s="115">
        <v>0</v>
      </c>
      <c r="AN238" s="115">
        <v>0</v>
      </c>
      <c r="AO238" s="115">
        <v>0</v>
      </c>
      <c r="AP238" s="115">
        <v>0</v>
      </c>
      <c r="AQ238" s="115">
        <v>0</v>
      </c>
      <c r="AR238" s="115">
        <v>0</v>
      </c>
      <c r="AS238" s="115">
        <v>0</v>
      </c>
      <c r="AT238" s="115">
        <v>0</v>
      </c>
      <c r="AU238" s="115">
        <v>0</v>
      </c>
      <c r="AV238" s="115">
        <v>0</v>
      </c>
      <c r="AW238" s="115">
        <v>0</v>
      </c>
      <c r="AX238" s="115">
        <v>0</v>
      </c>
      <c r="AY238" s="115">
        <v>0</v>
      </c>
      <c r="AZ238" s="116">
        <f t="shared" si="5"/>
        <v>0</v>
      </c>
      <c r="BA238" s="115">
        <f t="shared" si="6"/>
        <v>0</v>
      </c>
      <c r="BB238" s="115">
        <v>0</v>
      </c>
      <c r="BC238" s="115">
        <v>0</v>
      </c>
      <c r="BD238" s="114"/>
      <c r="BE238" s="114"/>
      <c r="BF238" s="114"/>
      <c r="BG238" s="120"/>
    </row>
    <row r="239" spans="2:65" hidden="1">
      <c r="B239" s="124" t="s">
        <v>683</v>
      </c>
      <c r="C239" s="123" t="s">
        <v>682</v>
      </c>
      <c r="D239" s="122" t="s">
        <v>678</v>
      </c>
      <c r="E239" s="122" t="s">
        <v>542</v>
      </c>
      <c r="F239" s="122" t="s">
        <v>358</v>
      </c>
      <c r="G239" s="122" t="s">
        <v>391</v>
      </c>
      <c r="H239" s="121" t="s">
        <v>390</v>
      </c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>
        <v>3312.35</v>
      </c>
      <c r="AB239" s="115">
        <v>1182</v>
      </c>
      <c r="AC239" s="115">
        <v>958</v>
      </c>
      <c r="AD239" s="115">
        <v>464</v>
      </c>
      <c r="AE239" s="115">
        <v>1054</v>
      </c>
      <c r="AF239" s="115">
        <v>0</v>
      </c>
      <c r="AG239" s="115">
        <v>0</v>
      </c>
      <c r="AH239" s="115">
        <v>0</v>
      </c>
      <c r="AI239" s="115">
        <v>0</v>
      </c>
      <c r="AJ239" s="115">
        <v>0</v>
      </c>
      <c r="AK239" s="115">
        <v>0</v>
      </c>
      <c r="AL239" s="115">
        <v>0</v>
      </c>
      <c r="AM239" s="115">
        <v>0</v>
      </c>
      <c r="AN239" s="115">
        <v>0</v>
      </c>
      <c r="AO239" s="115">
        <v>0</v>
      </c>
      <c r="AP239" s="115">
        <v>0</v>
      </c>
      <c r="AQ239" s="115">
        <v>0</v>
      </c>
      <c r="AR239" s="115">
        <v>0</v>
      </c>
      <c r="AS239" s="115">
        <v>0</v>
      </c>
      <c r="AT239" s="115">
        <v>0</v>
      </c>
      <c r="AU239" s="115">
        <v>0</v>
      </c>
      <c r="AV239" s="115">
        <v>0</v>
      </c>
      <c r="AW239" s="115">
        <v>0</v>
      </c>
      <c r="AX239" s="115">
        <v>0</v>
      </c>
      <c r="AY239" s="115">
        <v>0</v>
      </c>
      <c r="AZ239" s="116">
        <f t="shared" si="5"/>
        <v>0</v>
      </c>
      <c r="BA239" s="115">
        <f t="shared" si="6"/>
        <v>0</v>
      </c>
      <c r="BB239" s="115">
        <v>0</v>
      </c>
      <c r="BC239" s="115">
        <v>0</v>
      </c>
      <c r="BD239" s="114"/>
      <c r="BE239" s="114"/>
      <c r="BF239" s="114"/>
      <c r="BG239" s="120"/>
    </row>
    <row r="240" spans="2:65" hidden="1">
      <c r="B240" s="124" t="s">
        <v>681</v>
      </c>
      <c r="C240" s="123" t="s">
        <v>681</v>
      </c>
      <c r="D240" s="122" t="s">
        <v>678</v>
      </c>
      <c r="E240" s="122" t="s">
        <v>542</v>
      </c>
      <c r="F240" s="122" t="s">
        <v>478</v>
      </c>
      <c r="G240" s="122" t="s">
        <v>391</v>
      </c>
      <c r="H240" s="121" t="s">
        <v>390</v>
      </c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>
        <v>10850.72</v>
      </c>
      <c r="AB240" s="115">
        <v>8144</v>
      </c>
      <c r="AC240" s="115">
        <v>6409</v>
      </c>
      <c r="AD240" s="115">
        <v>8681</v>
      </c>
      <c r="AE240" s="115">
        <v>9756</v>
      </c>
      <c r="AF240" s="115">
        <v>11993</v>
      </c>
      <c r="AG240" s="115">
        <v>17888.45</v>
      </c>
      <c r="AH240" s="115">
        <v>18740.98</v>
      </c>
      <c r="AI240" s="115">
        <v>16463.22</v>
      </c>
      <c r="AJ240" s="115">
        <v>22585.51</v>
      </c>
      <c r="AK240" s="115">
        <v>21593.05</v>
      </c>
      <c r="AL240" s="115">
        <v>23600.11</v>
      </c>
      <c r="AM240" s="115">
        <v>23010.21</v>
      </c>
      <c r="AN240" s="115">
        <v>26585.01</v>
      </c>
      <c r="AO240" s="115">
        <v>26381.67</v>
      </c>
      <c r="AP240" s="115">
        <v>22057.42</v>
      </c>
      <c r="AQ240" s="115">
        <v>26438.639999999999</v>
      </c>
      <c r="AR240" s="115">
        <v>23584.45</v>
      </c>
      <c r="AS240" s="115">
        <v>21738.27</v>
      </c>
      <c r="AT240" s="115">
        <v>17776.22</v>
      </c>
      <c r="AU240" s="115">
        <v>17687.07</v>
      </c>
      <c r="AV240" s="115">
        <v>11952.34</v>
      </c>
      <c r="AW240" s="115">
        <v>9759.76</v>
      </c>
      <c r="AX240" s="115">
        <v>6319.68</v>
      </c>
      <c r="AY240" s="115">
        <v>5972.65</v>
      </c>
      <c r="AZ240" s="116">
        <f t="shared" si="5"/>
        <v>0</v>
      </c>
      <c r="BA240" s="115">
        <f t="shared" si="6"/>
        <v>0</v>
      </c>
      <c r="BB240" s="115">
        <v>5287.96</v>
      </c>
      <c r="BC240" s="115">
        <v>4915.47</v>
      </c>
      <c r="BD240" s="114"/>
      <c r="BE240" s="114"/>
      <c r="BF240" s="114"/>
      <c r="BG240" s="120"/>
    </row>
    <row r="241" spans="2:59" hidden="1">
      <c r="B241" s="124" t="s">
        <v>561</v>
      </c>
      <c r="C241" s="123" t="s">
        <v>560</v>
      </c>
      <c r="D241" s="122" t="s">
        <v>678</v>
      </c>
      <c r="E241" s="122" t="s">
        <v>542</v>
      </c>
      <c r="F241" s="122" t="s">
        <v>354</v>
      </c>
      <c r="G241" s="122" t="s">
        <v>391</v>
      </c>
      <c r="H241" s="121" t="s">
        <v>390</v>
      </c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>
        <v>140492</v>
      </c>
      <c r="AB241" s="115">
        <v>159695</v>
      </c>
      <c r="AC241" s="115">
        <v>170779</v>
      </c>
      <c r="AD241" s="115">
        <v>167773</v>
      </c>
      <c r="AE241" s="115">
        <v>175592</v>
      </c>
      <c r="AF241" s="115">
        <v>182235</v>
      </c>
      <c r="AG241" s="115">
        <v>190710.01</v>
      </c>
      <c r="AH241" s="115">
        <v>152202.31</v>
      </c>
      <c r="AI241" s="115">
        <v>138522.97</v>
      </c>
      <c r="AJ241" s="115">
        <v>139753.82</v>
      </c>
      <c r="AK241" s="115">
        <v>139185.74</v>
      </c>
      <c r="AL241" s="115">
        <v>137502.17000000001</v>
      </c>
      <c r="AM241" s="115">
        <v>139116.29999999999</v>
      </c>
      <c r="AN241" s="115">
        <v>147374.37</v>
      </c>
      <c r="AO241" s="115">
        <v>142147.85999999999</v>
      </c>
      <c r="AP241" s="115">
        <v>137685.13</v>
      </c>
      <c r="AQ241" s="115">
        <v>139121.53</v>
      </c>
      <c r="AR241" s="115">
        <v>136556.85999999999</v>
      </c>
      <c r="AS241" s="115">
        <v>132299.91</v>
      </c>
      <c r="AT241" s="115">
        <v>141271.28</v>
      </c>
      <c r="AU241" s="115">
        <v>129330.5</v>
      </c>
      <c r="AV241" s="115">
        <v>122018.45</v>
      </c>
      <c r="AW241" s="115">
        <v>145640.26</v>
      </c>
      <c r="AX241" s="115">
        <v>136572.54</v>
      </c>
      <c r="AY241" s="115">
        <v>129603.31</v>
      </c>
      <c r="AZ241" s="116">
        <f t="shared" si="5"/>
        <v>-811.61</v>
      </c>
      <c r="BA241" s="115">
        <f t="shared" si="6"/>
        <v>811.61</v>
      </c>
      <c r="BB241" s="115">
        <v>140707.62</v>
      </c>
      <c r="BC241" s="115">
        <v>138729.32</v>
      </c>
      <c r="BD241" s="114"/>
      <c r="BE241" s="114"/>
      <c r="BF241" s="114"/>
      <c r="BG241" s="120"/>
    </row>
    <row r="242" spans="2:59" hidden="1">
      <c r="B242" s="124" t="s">
        <v>597</v>
      </c>
      <c r="C242" s="123" t="s">
        <v>596</v>
      </c>
      <c r="D242" s="122" t="s">
        <v>678</v>
      </c>
      <c r="E242" s="122" t="s">
        <v>542</v>
      </c>
      <c r="F242" s="122" t="s">
        <v>351</v>
      </c>
      <c r="G242" s="122" t="s">
        <v>391</v>
      </c>
      <c r="H242" s="121" t="s">
        <v>390</v>
      </c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>
        <v>89696</v>
      </c>
      <c r="AB242" s="115">
        <v>83530</v>
      </c>
      <c r="AC242" s="115">
        <v>88422</v>
      </c>
      <c r="AD242" s="115">
        <v>95276</v>
      </c>
      <c r="AE242" s="115">
        <v>92257.36</v>
      </c>
      <c r="AF242" s="115">
        <v>96512.09</v>
      </c>
      <c r="AG242" s="115">
        <v>96069.5</v>
      </c>
      <c r="AH242" s="115">
        <v>68214.320000000007</v>
      </c>
      <c r="AI242" s="115">
        <v>63431.28</v>
      </c>
      <c r="AJ242" s="115">
        <v>65006.75</v>
      </c>
      <c r="AK242" s="115">
        <v>69782.31</v>
      </c>
      <c r="AL242" s="115">
        <v>63695.66</v>
      </c>
      <c r="AM242" s="115">
        <v>64001.599999999999</v>
      </c>
      <c r="AN242" s="115">
        <v>61758.53</v>
      </c>
      <c r="AO242" s="115">
        <v>63304.29</v>
      </c>
      <c r="AP242" s="115">
        <v>57125.85</v>
      </c>
      <c r="AQ242" s="115">
        <v>59785.42</v>
      </c>
      <c r="AR242" s="115">
        <v>57517.35</v>
      </c>
      <c r="AS242" s="115">
        <v>56045.54</v>
      </c>
      <c r="AT242" s="115">
        <v>51420.42</v>
      </c>
      <c r="AU242" s="115">
        <v>51857.57</v>
      </c>
      <c r="AV242" s="115">
        <v>46606.080000000002</v>
      </c>
      <c r="AW242" s="115">
        <v>53313.29</v>
      </c>
      <c r="AX242" s="115">
        <v>49300.2</v>
      </c>
      <c r="AY242" s="115">
        <v>50500.27</v>
      </c>
      <c r="AZ242" s="116">
        <f t="shared" si="5"/>
        <v>-1694.4999999999998</v>
      </c>
      <c r="BA242" s="115">
        <f t="shared" si="6"/>
        <v>1694.4999999999998</v>
      </c>
      <c r="BB242" s="115">
        <v>47831.55</v>
      </c>
      <c r="BC242" s="115">
        <v>47918.91</v>
      </c>
      <c r="BD242" s="114"/>
      <c r="BE242" s="114"/>
      <c r="BF242" s="114"/>
      <c r="BG242" s="120"/>
    </row>
    <row r="243" spans="2:59" hidden="1">
      <c r="B243" s="124" t="s">
        <v>631</v>
      </c>
      <c r="C243" s="123" t="s">
        <v>630</v>
      </c>
      <c r="D243" s="122" t="s">
        <v>678</v>
      </c>
      <c r="E243" s="122" t="s">
        <v>542</v>
      </c>
      <c r="F243" s="122" t="s">
        <v>348</v>
      </c>
      <c r="G243" s="122" t="s">
        <v>391</v>
      </c>
      <c r="H243" s="121" t="s">
        <v>390</v>
      </c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>
        <v>0</v>
      </c>
      <c r="AB243" s="115">
        <v>0</v>
      </c>
      <c r="AC243" s="115">
        <v>0</v>
      </c>
      <c r="AD243" s="115">
        <v>0</v>
      </c>
      <c r="AE243" s="115">
        <v>0</v>
      </c>
      <c r="AF243" s="115">
        <v>0</v>
      </c>
      <c r="AG243" s="115">
        <v>0</v>
      </c>
      <c r="AH243" s="115">
        <v>0</v>
      </c>
      <c r="AI243" s="115">
        <v>0</v>
      </c>
      <c r="AJ243" s="115">
        <v>0</v>
      </c>
      <c r="AK243" s="115">
        <v>0</v>
      </c>
      <c r="AL243" s="115">
        <v>0</v>
      </c>
      <c r="AM243" s="115">
        <v>0</v>
      </c>
      <c r="AN243" s="115">
        <v>0</v>
      </c>
      <c r="AO243" s="115">
        <v>0</v>
      </c>
      <c r="AP243" s="115">
        <v>0</v>
      </c>
      <c r="AQ243" s="115">
        <v>0</v>
      </c>
      <c r="AR243" s="115">
        <v>0</v>
      </c>
      <c r="AS243" s="115">
        <v>0</v>
      </c>
      <c r="AT243" s="115">
        <v>0</v>
      </c>
      <c r="AU243" s="115">
        <v>0</v>
      </c>
      <c r="AV243" s="115">
        <v>0</v>
      </c>
      <c r="AW243" s="115">
        <v>0</v>
      </c>
      <c r="AX243" s="115">
        <v>0</v>
      </c>
      <c r="AY243" s="115">
        <v>0</v>
      </c>
      <c r="AZ243" s="116">
        <f t="shared" si="5"/>
        <v>0</v>
      </c>
      <c r="BA243" s="115">
        <f t="shared" si="6"/>
        <v>0</v>
      </c>
      <c r="BB243" s="115">
        <v>0</v>
      </c>
      <c r="BC243" s="115">
        <v>0</v>
      </c>
      <c r="BD243" s="114"/>
      <c r="BE243" s="114"/>
      <c r="BF243" s="114"/>
      <c r="BG243" s="120"/>
    </row>
    <row r="244" spans="2:59" hidden="1">
      <c r="B244" s="124" t="s">
        <v>519</v>
      </c>
      <c r="C244" s="123" t="s">
        <v>518</v>
      </c>
      <c r="D244" s="122" t="s">
        <v>678</v>
      </c>
      <c r="E244" s="122" t="s">
        <v>542</v>
      </c>
      <c r="F244" s="122" t="s">
        <v>517</v>
      </c>
      <c r="G244" s="122" t="s">
        <v>391</v>
      </c>
      <c r="H244" s="121" t="s">
        <v>390</v>
      </c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>
        <v>0</v>
      </c>
      <c r="AB244" s="115">
        <v>0</v>
      </c>
      <c r="AC244" s="115">
        <v>0</v>
      </c>
      <c r="AD244" s="115">
        <v>0</v>
      </c>
      <c r="AE244" s="115">
        <v>0</v>
      </c>
      <c r="AF244" s="115">
        <v>0</v>
      </c>
      <c r="AG244" s="115">
        <v>0</v>
      </c>
      <c r="AH244" s="115">
        <v>0</v>
      </c>
      <c r="AI244" s="115">
        <v>0</v>
      </c>
      <c r="AJ244" s="115">
        <v>0</v>
      </c>
      <c r="AK244" s="115">
        <v>0</v>
      </c>
      <c r="AL244" s="115">
        <v>0</v>
      </c>
      <c r="AM244" s="115">
        <v>0</v>
      </c>
      <c r="AN244" s="115">
        <v>0</v>
      </c>
      <c r="AO244" s="115">
        <v>0</v>
      </c>
      <c r="AP244" s="115">
        <v>0</v>
      </c>
      <c r="AQ244" s="115">
        <v>0</v>
      </c>
      <c r="AR244" s="115">
        <v>0</v>
      </c>
      <c r="AS244" s="115">
        <v>0</v>
      </c>
      <c r="AT244" s="115">
        <v>0</v>
      </c>
      <c r="AU244" s="115">
        <v>0</v>
      </c>
      <c r="AV244" s="115">
        <v>0</v>
      </c>
      <c r="AW244" s="115">
        <v>0</v>
      </c>
      <c r="AX244" s="115">
        <v>0</v>
      </c>
      <c r="AY244" s="115">
        <v>0</v>
      </c>
      <c r="AZ244" s="116">
        <f t="shared" si="5"/>
        <v>0</v>
      </c>
      <c r="BA244" s="115">
        <f t="shared" si="6"/>
        <v>0</v>
      </c>
      <c r="BB244" s="115">
        <v>0</v>
      </c>
      <c r="BC244" s="115">
        <v>0</v>
      </c>
      <c r="BD244" s="114"/>
      <c r="BE244" s="114"/>
      <c r="BF244" s="114"/>
      <c r="BG244" s="120"/>
    </row>
    <row r="245" spans="2:59" hidden="1">
      <c r="B245" s="124" t="s">
        <v>516</v>
      </c>
      <c r="C245" s="123" t="s">
        <v>515</v>
      </c>
      <c r="D245" s="122" t="s">
        <v>678</v>
      </c>
      <c r="E245" s="122" t="s">
        <v>542</v>
      </c>
      <c r="F245" s="122" t="s">
        <v>514</v>
      </c>
      <c r="G245" s="122" t="s">
        <v>391</v>
      </c>
      <c r="H245" s="121" t="s">
        <v>390</v>
      </c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>
        <v>0</v>
      </c>
      <c r="AB245" s="115">
        <v>0</v>
      </c>
      <c r="AC245" s="115">
        <v>4</v>
      </c>
      <c r="AD245" s="115">
        <v>0</v>
      </c>
      <c r="AE245" s="115">
        <v>0</v>
      </c>
      <c r="AF245" s="115">
        <v>0</v>
      </c>
      <c r="AG245" s="115">
        <v>0</v>
      </c>
      <c r="AH245" s="115">
        <v>0</v>
      </c>
      <c r="AI245" s="115">
        <v>0</v>
      </c>
      <c r="AJ245" s="115">
        <v>0</v>
      </c>
      <c r="AK245" s="115">
        <v>0</v>
      </c>
      <c r="AL245" s="115">
        <v>0</v>
      </c>
      <c r="AM245" s="115">
        <v>0</v>
      </c>
      <c r="AN245" s="115">
        <v>0</v>
      </c>
      <c r="AO245" s="115">
        <v>0</v>
      </c>
      <c r="AP245" s="115">
        <v>0</v>
      </c>
      <c r="AQ245" s="115">
        <v>0</v>
      </c>
      <c r="AR245" s="115">
        <v>0</v>
      </c>
      <c r="AS245" s="115">
        <v>0</v>
      </c>
      <c r="AT245" s="115">
        <v>0</v>
      </c>
      <c r="AU245" s="115">
        <v>0</v>
      </c>
      <c r="AV245" s="115">
        <v>0</v>
      </c>
      <c r="AW245" s="115">
        <v>0</v>
      </c>
      <c r="AX245" s="115">
        <v>0</v>
      </c>
      <c r="AY245" s="115">
        <v>0</v>
      </c>
      <c r="AZ245" s="116">
        <f t="shared" si="5"/>
        <v>0</v>
      </c>
      <c r="BA245" s="115">
        <f t="shared" si="6"/>
        <v>0</v>
      </c>
      <c r="BB245" s="115">
        <v>0</v>
      </c>
      <c r="BC245" s="115">
        <v>0</v>
      </c>
      <c r="BD245" s="114"/>
      <c r="BE245" s="114"/>
      <c r="BF245" s="114"/>
      <c r="BG245" s="120"/>
    </row>
    <row r="246" spans="2:59" hidden="1">
      <c r="B246" s="124" t="s">
        <v>513</v>
      </c>
      <c r="C246" s="123" t="s">
        <v>513</v>
      </c>
      <c r="D246" s="122" t="s">
        <v>678</v>
      </c>
      <c r="E246" s="122" t="s">
        <v>542</v>
      </c>
      <c r="F246" s="122" t="s">
        <v>511</v>
      </c>
      <c r="G246" s="122" t="s">
        <v>391</v>
      </c>
      <c r="H246" s="121" t="s">
        <v>390</v>
      </c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>
        <v>1089.8800000000001</v>
      </c>
      <c r="AB246" s="115">
        <v>390</v>
      </c>
      <c r="AC246" s="115">
        <v>1</v>
      </c>
      <c r="AD246" s="115">
        <v>0</v>
      </c>
      <c r="AE246" s="115">
        <v>0</v>
      </c>
      <c r="AF246" s="115">
        <v>0</v>
      </c>
      <c r="AG246" s="115">
        <v>0</v>
      </c>
      <c r="AH246" s="115">
        <v>0</v>
      </c>
      <c r="AI246" s="115">
        <v>0</v>
      </c>
      <c r="AJ246" s="115">
        <v>0</v>
      </c>
      <c r="AK246" s="115">
        <v>0</v>
      </c>
      <c r="AL246" s="115">
        <v>0</v>
      </c>
      <c r="AM246" s="115">
        <v>0</v>
      </c>
      <c r="AN246" s="115">
        <v>207</v>
      </c>
      <c r="AO246" s="115">
        <v>0</v>
      </c>
      <c r="AP246" s="115">
        <v>0</v>
      </c>
      <c r="AQ246" s="115">
        <v>0</v>
      </c>
      <c r="AR246" s="115">
        <v>0</v>
      </c>
      <c r="AS246" s="115">
        <v>0</v>
      </c>
      <c r="AT246" s="115">
        <v>0</v>
      </c>
      <c r="AU246" s="115">
        <v>0</v>
      </c>
      <c r="AV246" s="115">
        <v>0</v>
      </c>
      <c r="AW246" s="115">
        <v>0</v>
      </c>
      <c r="AX246" s="115">
        <v>0</v>
      </c>
      <c r="AY246" s="115">
        <v>0</v>
      </c>
      <c r="AZ246" s="116">
        <f t="shared" si="5"/>
        <v>0</v>
      </c>
      <c r="BA246" s="115">
        <f t="shared" si="6"/>
        <v>0</v>
      </c>
      <c r="BB246" s="115">
        <v>0</v>
      </c>
      <c r="BC246" s="115">
        <v>0</v>
      </c>
      <c r="BD246" s="114"/>
      <c r="BE246" s="114"/>
      <c r="BF246" s="114"/>
      <c r="BG246" s="120"/>
    </row>
    <row r="247" spans="2:59" hidden="1">
      <c r="B247" s="124" t="s">
        <v>680</v>
      </c>
      <c r="C247" s="123" t="s">
        <v>679</v>
      </c>
      <c r="D247" s="122" t="s">
        <v>678</v>
      </c>
      <c r="E247" s="122" t="s">
        <v>542</v>
      </c>
      <c r="F247" s="122" t="s">
        <v>373</v>
      </c>
      <c r="G247" s="122" t="s">
        <v>391</v>
      </c>
      <c r="H247" s="121" t="s">
        <v>390</v>
      </c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>
        <v>0</v>
      </c>
      <c r="AB247" s="115">
        <v>0</v>
      </c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>
        <v>0</v>
      </c>
      <c r="AK247" s="115">
        <v>0</v>
      </c>
      <c r="AL247" s="115">
        <v>0</v>
      </c>
      <c r="AM247" s="115">
        <v>0</v>
      </c>
      <c r="AN247" s="115">
        <v>0</v>
      </c>
      <c r="AO247" s="115">
        <v>0</v>
      </c>
      <c r="AP247" s="115">
        <v>0</v>
      </c>
      <c r="AQ247" s="115">
        <v>0</v>
      </c>
      <c r="AR247" s="115">
        <v>0</v>
      </c>
      <c r="AS247" s="115">
        <v>0</v>
      </c>
      <c r="AT247" s="115">
        <v>0</v>
      </c>
      <c r="AU247" s="115">
        <v>0</v>
      </c>
      <c r="AV247" s="115">
        <v>0</v>
      </c>
      <c r="AW247" s="115">
        <v>0</v>
      </c>
      <c r="AX247" s="115">
        <v>0</v>
      </c>
      <c r="AY247" s="115">
        <v>0</v>
      </c>
      <c r="AZ247" s="116">
        <f t="shared" si="5"/>
        <v>0</v>
      </c>
      <c r="BA247" s="115">
        <f t="shared" si="6"/>
        <v>0</v>
      </c>
      <c r="BB247" s="115">
        <v>0</v>
      </c>
      <c r="BC247" s="115">
        <v>0</v>
      </c>
      <c r="BD247" s="114"/>
      <c r="BE247" s="114"/>
      <c r="BF247" s="114"/>
      <c r="BG247" s="180"/>
    </row>
    <row r="248" spans="2:59" hidden="1">
      <c r="B248" s="131" t="s">
        <v>677</v>
      </c>
      <c r="C248" s="130" t="s">
        <v>677</v>
      </c>
      <c r="D248" s="165"/>
      <c r="E248" s="165"/>
      <c r="F248" s="165"/>
      <c r="G248" s="165"/>
      <c r="H248" s="121"/>
      <c r="I248" s="115" t="s">
        <v>502</v>
      </c>
      <c r="J248" s="115"/>
      <c r="K248" s="115"/>
      <c r="L248" s="115" t="s">
        <v>502</v>
      </c>
      <c r="M248" s="115" t="s">
        <v>502</v>
      </c>
      <c r="N248" s="115" t="s">
        <v>502</v>
      </c>
      <c r="O248" s="115" t="s">
        <v>502</v>
      </c>
      <c r="P248" s="115" t="s">
        <v>502</v>
      </c>
      <c r="Q248" s="115" t="s">
        <v>502</v>
      </c>
      <c r="R248" s="115" t="s">
        <v>502</v>
      </c>
      <c r="S248" s="115" t="s">
        <v>502</v>
      </c>
      <c r="T248" s="115" t="s">
        <v>502</v>
      </c>
      <c r="U248" s="115" t="s">
        <v>502</v>
      </c>
      <c r="V248" s="115" t="s">
        <v>502</v>
      </c>
      <c r="W248" s="115" t="s">
        <v>502</v>
      </c>
      <c r="X248" s="115" t="s">
        <v>502</v>
      </c>
      <c r="Y248" s="115" t="s">
        <v>502</v>
      </c>
      <c r="Z248" s="115" t="s">
        <v>502</v>
      </c>
      <c r="AA248" s="115" t="s">
        <v>502</v>
      </c>
      <c r="AB248" s="115" t="s">
        <v>502</v>
      </c>
      <c r="AC248" s="115" t="s">
        <v>502</v>
      </c>
      <c r="AD248" s="115" t="s">
        <v>502</v>
      </c>
      <c r="AE248" s="115" t="s">
        <v>502</v>
      </c>
      <c r="AF248" s="115" t="s">
        <v>502</v>
      </c>
      <c r="AG248" s="115" t="s">
        <v>502</v>
      </c>
      <c r="AH248" s="115" t="s">
        <v>502</v>
      </c>
      <c r="AI248" s="115" t="s">
        <v>502</v>
      </c>
      <c r="AJ248" s="115" t="s">
        <v>502</v>
      </c>
      <c r="AK248" s="115" t="s">
        <v>502</v>
      </c>
      <c r="AL248" s="115" t="s">
        <v>502</v>
      </c>
      <c r="AM248" s="115" t="s">
        <v>502</v>
      </c>
      <c r="AN248" s="115" t="s">
        <v>502</v>
      </c>
      <c r="AO248" s="115" t="s">
        <v>502</v>
      </c>
      <c r="AP248" s="115" t="s">
        <v>502</v>
      </c>
      <c r="AQ248" s="115" t="s">
        <v>502</v>
      </c>
      <c r="AR248" s="115" t="s">
        <v>502</v>
      </c>
      <c r="AS248" s="115" t="s">
        <v>502</v>
      </c>
      <c r="AT248" s="115" t="s">
        <v>502</v>
      </c>
      <c r="AU248" s="115" t="s">
        <v>502</v>
      </c>
      <c r="AV248" s="115" t="s">
        <v>502</v>
      </c>
      <c r="AW248" s="115" t="s">
        <v>502</v>
      </c>
      <c r="AX248" s="115" t="s">
        <v>502</v>
      </c>
      <c r="AY248" s="115" t="s">
        <v>502</v>
      </c>
      <c r="AZ248" s="116">
        <f t="shared" si="5"/>
        <v>0</v>
      </c>
      <c r="BA248" s="115">
        <f t="shared" si="6"/>
        <v>0</v>
      </c>
      <c r="BB248" s="115" t="s">
        <v>502</v>
      </c>
      <c r="BC248" s="115" t="s">
        <v>502</v>
      </c>
      <c r="BD248" s="114"/>
      <c r="BE248" s="114"/>
      <c r="BF248" s="114"/>
      <c r="BG248" s="127"/>
    </row>
    <row r="249" spans="2:59" hidden="1">
      <c r="B249" s="167" t="s">
        <v>676</v>
      </c>
      <c r="C249" s="123" t="s">
        <v>675</v>
      </c>
      <c r="D249" s="165"/>
      <c r="E249" s="165"/>
      <c r="F249" s="165"/>
      <c r="G249" s="165"/>
      <c r="H249" s="177"/>
      <c r="I249" s="115" t="s">
        <v>502</v>
      </c>
      <c r="J249" s="115"/>
      <c r="K249" s="115"/>
      <c r="L249" s="115" t="s">
        <v>502</v>
      </c>
      <c r="M249" s="115" t="s">
        <v>502</v>
      </c>
      <c r="N249" s="115" t="s">
        <v>502</v>
      </c>
      <c r="O249" s="115" t="s">
        <v>502</v>
      </c>
      <c r="P249" s="115" t="s">
        <v>502</v>
      </c>
      <c r="Q249" s="115" t="s">
        <v>502</v>
      </c>
      <c r="R249" s="115" t="s">
        <v>502</v>
      </c>
      <c r="S249" s="115" t="s">
        <v>502</v>
      </c>
      <c r="T249" s="115" t="s">
        <v>502</v>
      </c>
      <c r="U249" s="115" t="s">
        <v>502</v>
      </c>
      <c r="V249" s="115" t="s">
        <v>502</v>
      </c>
      <c r="W249" s="115" t="s">
        <v>502</v>
      </c>
      <c r="X249" s="115" t="s">
        <v>502</v>
      </c>
      <c r="Y249" s="115" t="s">
        <v>502</v>
      </c>
      <c r="Z249" s="115" t="s">
        <v>502</v>
      </c>
      <c r="AA249" s="115" t="s">
        <v>502</v>
      </c>
      <c r="AB249" s="115" t="s">
        <v>502</v>
      </c>
      <c r="AC249" s="115" t="s">
        <v>502</v>
      </c>
      <c r="AD249" s="115" t="s">
        <v>502</v>
      </c>
      <c r="AE249" s="115" t="s">
        <v>502</v>
      </c>
      <c r="AF249" s="115" t="s">
        <v>502</v>
      </c>
      <c r="AG249" s="115" t="s">
        <v>502</v>
      </c>
      <c r="AH249" s="115" t="s">
        <v>502</v>
      </c>
      <c r="AI249" s="115" t="s">
        <v>502</v>
      </c>
      <c r="AJ249" s="115" t="s">
        <v>502</v>
      </c>
      <c r="AK249" s="115" t="s">
        <v>502</v>
      </c>
      <c r="AL249" s="115" t="s">
        <v>502</v>
      </c>
      <c r="AM249" s="115" t="s">
        <v>502</v>
      </c>
      <c r="AN249" s="115" t="s">
        <v>502</v>
      </c>
      <c r="AO249" s="115" t="s">
        <v>502</v>
      </c>
      <c r="AP249" s="115" t="s">
        <v>502</v>
      </c>
      <c r="AQ249" s="115" t="s">
        <v>502</v>
      </c>
      <c r="AR249" s="115" t="s">
        <v>502</v>
      </c>
      <c r="AS249" s="115" t="s">
        <v>502</v>
      </c>
      <c r="AT249" s="115" t="s">
        <v>502</v>
      </c>
      <c r="AU249" s="115" t="s">
        <v>502</v>
      </c>
      <c r="AV249" s="115" t="s">
        <v>502</v>
      </c>
      <c r="AW249" s="115" t="s">
        <v>502</v>
      </c>
      <c r="AX249" s="115" t="s">
        <v>502</v>
      </c>
      <c r="AY249" s="115" t="s">
        <v>502</v>
      </c>
      <c r="AZ249" s="116">
        <f t="shared" si="5"/>
        <v>0</v>
      </c>
      <c r="BA249" s="115">
        <f t="shared" si="6"/>
        <v>0</v>
      </c>
      <c r="BB249" s="115" t="s">
        <v>502</v>
      </c>
      <c r="BC249" s="115" t="s">
        <v>502</v>
      </c>
      <c r="BD249" s="114"/>
      <c r="BE249" s="114"/>
      <c r="BF249" s="114"/>
      <c r="BG249" s="120"/>
    </row>
    <row r="250" spans="2:59" hidden="1">
      <c r="B250" s="124" t="s">
        <v>674</v>
      </c>
      <c r="C250" s="123" t="s">
        <v>673</v>
      </c>
      <c r="D250" s="122" t="s">
        <v>525</v>
      </c>
      <c r="E250" s="122" t="s">
        <v>672</v>
      </c>
      <c r="F250" s="122" t="s">
        <v>322</v>
      </c>
      <c r="G250" s="122" t="s">
        <v>391</v>
      </c>
      <c r="H250" s="121" t="s">
        <v>390</v>
      </c>
      <c r="I250" s="115">
        <v>-193.18</v>
      </c>
      <c r="J250" s="115"/>
      <c r="K250" s="115"/>
      <c r="L250" s="115">
        <v>-152.44</v>
      </c>
      <c r="M250" s="115">
        <v>-173.1</v>
      </c>
      <c r="N250" s="115">
        <v>-187.52</v>
      </c>
      <c r="O250" s="115">
        <v>-197.45</v>
      </c>
      <c r="P250" s="115">
        <v>-203.64</v>
      </c>
      <c r="Q250" s="115">
        <v>-204.6</v>
      </c>
      <c r="R250" s="115">
        <v>-203.79</v>
      </c>
      <c r="S250" s="115">
        <v>-206.04</v>
      </c>
      <c r="T250" s="115">
        <v>-212.72</v>
      </c>
      <c r="U250" s="115">
        <v>-203.46</v>
      </c>
      <c r="V250" s="115">
        <v>-212.97</v>
      </c>
      <c r="W250" s="115">
        <v>-218.39</v>
      </c>
      <c r="X250" s="115">
        <v>-231.45</v>
      </c>
      <c r="Y250" s="115">
        <v>-245.8</v>
      </c>
      <c r="Z250" s="115">
        <v>-289</v>
      </c>
      <c r="AA250" s="115">
        <v>-249.81</v>
      </c>
      <c r="AB250" s="115">
        <v>-252.25</v>
      </c>
      <c r="AC250" s="115">
        <v>-278.83999999999997</v>
      </c>
      <c r="AD250" s="115">
        <v>-227.81</v>
      </c>
      <c r="AE250" s="115">
        <v>-250.21</v>
      </c>
      <c r="AF250" s="115">
        <v>-290.19</v>
      </c>
      <c r="AG250" s="115">
        <v>-356.05</v>
      </c>
      <c r="AH250" s="115">
        <v>-322.22000000000003</v>
      </c>
      <c r="AI250" s="115">
        <v>-321.77999999999997</v>
      </c>
      <c r="AJ250" s="115">
        <v>-317.45</v>
      </c>
      <c r="AK250" s="115">
        <v>-359.53</v>
      </c>
      <c r="AL250" s="115">
        <v>-414.73</v>
      </c>
      <c r="AM250" s="115">
        <v>-455.82</v>
      </c>
      <c r="AN250" s="115">
        <v>-407.75</v>
      </c>
      <c r="AO250" s="115">
        <v>-535.51</v>
      </c>
      <c r="AP250" s="115">
        <v>-784.77</v>
      </c>
      <c r="AQ250" s="115">
        <v>-844.96</v>
      </c>
      <c r="AR250" s="115">
        <v>-749.47</v>
      </c>
      <c r="AS250" s="115">
        <v>-999.48</v>
      </c>
      <c r="AT250" s="115">
        <v>-968.51</v>
      </c>
      <c r="AU250" s="115">
        <v>-886.45</v>
      </c>
      <c r="AV250" s="115">
        <v>-803.99</v>
      </c>
      <c r="AW250" s="115">
        <v>-695.57</v>
      </c>
      <c r="AX250" s="115">
        <v>-885.94</v>
      </c>
      <c r="AY250" s="115">
        <v>-561.14</v>
      </c>
      <c r="AZ250" s="116">
        <f t="shared" si="5"/>
        <v>0</v>
      </c>
      <c r="BA250" s="115">
        <f t="shared" si="6"/>
        <v>0</v>
      </c>
      <c r="BB250" s="115">
        <v>-814.61</v>
      </c>
      <c r="BC250" s="115">
        <v>-814.61</v>
      </c>
      <c r="BD250" s="114"/>
      <c r="BE250" s="114"/>
      <c r="BF250" s="114"/>
      <c r="BG250" s="120"/>
    </row>
    <row r="251" spans="2:59" hidden="1">
      <c r="B251" s="124" t="s">
        <v>671</v>
      </c>
      <c r="C251" s="123" t="s">
        <v>670</v>
      </c>
      <c r="D251" s="122" t="s">
        <v>525</v>
      </c>
      <c r="E251" s="122" t="s">
        <v>669</v>
      </c>
      <c r="F251" s="122" t="s">
        <v>322</v>
      </c>
      <c r="G251" s="122" t="s">
        <v>391</v>
      </c>
      <c r="H251" s="121" t="s">
        <v>390</v>
      </c>
      <c r="I251" s="115">
        <v>-127.06</v>
      </c>
      <c r="J251" s="115"/>
      <c r="K251" s="115"/>
      <c r="L251" s="115">
        <v>-137.77000000000001</v>
      </c>
      <c r="M251" s="115">
        <v>-176.25</v>
      </c>
      <c r="N251" s="115">
        <v>-217.7</v>
      </c>
      <c r="O251" s="115">
        <v>-255.73</v>
      </c>
      <c r="P251" s="115">
        <v>-305.86</v>
      </c>
      <c r="Q251" s="115">
        <v>-326.27999999999997</v>
      </c>
      <c r="R251" s="115">
        <v>-348.44</v>
      </c>
      <c r="S251" s="115">
        <v>-380.93</v>
      </c>
      <c r="T251" s="115">
        <v>-424.43</v>
      </c>
      <c r="U251" s="115">
        <v>-462.38</v>
      </c>
      <c r="V251" s="115">
        <v>-505.63</v>
      </c>
      <c r="W251" s="115">
        <v>-583.95000000000005</v>
      </c>
      <c r="X251" s="115">
        <v>-589.41</v>
      </c>
      <c r="Y251" s="115">
        <v>-516.39</v>
      </c>
      <c r="Z251" s="115">
        <v>-502.13</v>
      </c>
      <c r="AA251" s="115">
        <v>-500.88</v>
      </c>
      <c r="AB251" s="115">
        <v>-558.36</v>
      </c>
      <c r="AC251" s="115">
        <v>-518.66</v>
      </c>
      <c r="AD251" s="115">
        <v>-490.09</v>
      </c>
      <c r="AE251" s="115">
        <v>-508.45</v>
      </c>
      <c r="AF251" s="115">
        <v>-467.5</v>
      </c>
      <c r="AG251" s="115">
        <v>-673.86</v>
      </c>
      <c r="AH251" s="115">
        <v>-613.51</v>
      </c>
      <c r="AI251" s="115">
        <v>-626.89</v>
      </c>
      <c r="AJ251" s="115">
        <v>-598.17999999999995</v>
      </c>
      <c r="AK251" s="115">
        <v>-658.72</v>
      </c>
      <c r="AL251" s="115">
        <v>-720.38</v>
      </c>
      <c r="AM251" s="115">
        <v>-679.56</v>
      </c>
      <c r="AN251" s="115">
        <v>-860.31</v>
      </c>
      <c r="AO251" s="115">
        <v>-824.92</v>
      </c>
      <c r="AP251" s="115">
        <v>-824.92</v>
      </c>
      <c r="AQ251" s="115">
        <v>-943.78</v>
      </c>
      <c r="AR251" s="115">
        <v>-1053.3599999999999</v>
      </c>
      <c r="AS251" s="115">
        <v>-1154.83</v>
      </c>
      <c r="AT251" s="115">
        <v>-1227.81</v>
      </c>
      <c r="AU251" s="115">
        <v>-1252.22</v>
      </c>
      <c r="AV251" s="115">
        <v>-1244.55</v>
      </c>
      <c r="AW251" s="115">
        <v>-1466.77</v>
      </c>
      <c r="AX251" s="115">
        <v>-1525.71</v>
      </c>
      <c r="AY251" s="115">
        <v>-1019.91</v>
      </c>
      <c r="AZ251" s="116">
        <f t="shared" si="5"/>
        <v>0</v>
      </c>
      <c r="BA251" s="115">
        <f t="shared" si="6"/>
        <v>0</v>
      </c>
      <c r="BB251" s="115">
        <v>-1409.53</v>
      </c>
      <c r="BC251" s="115">
        <v>-1409.53</v>
      </c>
      <c r="BD251" s="114"/>
      <c r="BE251" s="114"/>
      <c r="BF251" s="114"/>
      <c r="BG251" s="120"/>
    </row>
    <row r="252" spans="2:59" hidden="1">
      <c r="B252" s="124" t="s">
        <v>668</v>
      </c>
      <c r="C252" s="123" t="s">
        <v>667</v>
      </c>
      <c r="D252" s="122" t="s">
        <v>525</v>
      </c>
      <c r="E252" s="122" t="s">
        <v>666</v>
      </c>
      <c r="F252" s="122" t="s">
        <v>322</v>
      </c>
      <c r="G252" s="122" t="s">
        <v>391</v>
      </c>
      <c r="H252" s="121" t="s">
        <v>390</v>
      </c>
      <c r="I252" s="115">
        <v>-39.76</v>
      </c>
      <c r="J252" s="115"/>
      <c r="K252" s="115"/>
      <c r="L252" s="115">
        <v>-31.11</v>
      </c>
      <c r="M252" s="115">
        <v>-33.26</v>
      </c>
      <c r="N252" s="115">
        <v>-35.11</v>
      </c>
      <c r="O252" s="115">
        <v>-36.42</v>
      </c>
      <c r="P252" s="115">
        <v>-37.4</v>
      </c>
      <c r="Q252" s="115">
        <v>-34.99</v>
      </c>
      <c r="R252" s="115">
        <v>-33.479999999999997</v>
      </c>
      <c r="S252" s="115">
        <v>-42.82</v>
      </c>
      <c r="T252" s="115">
        <v>-56.64</v>
      </c>
      <c r="U252" s="115">
        <v>-75.86</v>
      </c>
      <c r="V252" s="115">
        <v>-90.56</v>
      </c>
      <c r="W252" s="115">
        <v>-94.72</v>
      </c>
      <c r="X252" s="115">
        <v>-111.27</v>
      </c>
      <c r="Y252" s="115">
        <v>-115.25</v>
      </c>
      <c r="Z252" s="115">
        <v>-124.16</v>
      </c>
      <c r="AA252" s="115">
        <v>-105.75</v>
      </c>
      <c r="AB252" s="115">
        <v>-142.11000000000001</v>
      </c>
      <c r="AC252" s="115">
        <v>-134.68</v>
      </c>
      <c r="AD252" s="115">
        <v>-129.58000000000001</v>
      </c>
      <c r="AE252" s="115">
        <v>-127.86</v>
      </c>
      <c r="AF252" s="115">
        <v>-152.16</v>
      </c>
      <c r="AG252" s="115">
        <v>-178.36</v>
      </c>
      <c r="AH252" s="115">
        <v>-157.18</v>
      </c>
      <c r="AI252" s="115">
        <v>-115</v>
      </c>
      <c r="AJ252" s="115">
        <v>-114.8</v>
      </c>
      <c r="AK252" s="115">
        <v>-118.37</v>
      </c>
      <c r="AL252" s="115">
        <v>-129.11000000000001</v>
      </c>
      <c r="AM252" s="115">
        <v>-143.59</v>
      </c>
      <c r="AN252" s="115">
        <v>-143.59</v>
      </c>
      <c r="AO252" s="115">
        <v>-143.59</v>
      </c>
      <c r="AP252" s="115">
        <v>-82.36</v>
      </c>
      <c r="AQ252" s="115">
        <v>-66.709999999999994</v>
      </c>
      <c r="AR252" s="115">
        <v>-62.06</v>
      </c>
      <c r="AS252" s="115">
        <v>-116.74</v>
      </c>
      <c r="AT252" s="115">
        <v>-121.12</v>
      </c>
      <c r="AU252" s="115">
        <v>-136.59</v>
      </c>
      <c r="AV252" s="115">
        <v>-117.33</v>
      </c>
      <c r="AW252" s="115">
        <v>-135.66</v>
      </c>
      <c r="AX252" s="115">
        <v>-104.46</v>
      </c>
      <c r="AY252" s="115">
        <v>-216.06</v>
      </c>
      <c r="AZ252" s="116">
        <f t="shared" si="5"/>
        <v>0</v>
      </c>
      <c r="BA252" s="115">
        <f t="shared" si="6"/>
        <v>0</v>
      </c>
      <c r="BB252" s="115">
        <v>-97.52</v>
      </c>
      <c r="BC252" s="115">
        <v>-97.52</v>
      </c>
      <c r="BD252" s="114"/>
      <c r="BE252" s="114"/>
      <c r="BF252" s="114"/>
      <c r="BG252" s="120"/>
    </row>
    <row r="253" spans="2:59" hidden="1"/>
    <row r="254" spans="2:59" hidden="1"/>
    <row r="255" spans="2:59" hidden="1">
      <c r="B255" s="124"/>
      <c r="C255" s="123"/>
      <c r="D255" s="122"/>
      <c r="E255" s="122"/>
      <c r="F255" s="122"/>
      <c r="G255" s="122"/>
      <c r="H255" s="121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6"/>
      <c r="BA255" s="115">
        <f>AZ255*-1</f>
        <v>0</v>
      </c>
      <c r="BB255" s="115"/>
      <c r="BC255" s="115"/>
      <c r="BD255" s="114"/>
      <c r="BE255" s="114"/>
      <c r="BF255" s="114"/>
      <c r="BG255" s="120"/>
    </row>
    <row r="256" spans="2:59" hidden="1">
      <c r="B256" s="124"/>
      <c r="C256" s="123"/>
      <c r="D256" s="122"/>
      <c r="E256" s="122"/>
      <c r="F256" s="122"/>
      <c r="G256" s="122"/>
      <c r="H256" s="121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5"/>
      <c r="AP256" s="115"/>
      <c r="AQ256" s="115"/>
      <c r="AR256" s="115"/>
      <c r="AS256" s="115"/>
      <c r="AT256" s="115"/>
      <c r="AU256" s="115"/>
      <c r="AV256" s="115"/>
      <c r="AW256" s="115"/>
      <c r="AX256" s="115"/>
      <c r="AY256" s="115"/>
      <c r="AZ256" s="116"/>
      <c r="BA256" s="116"/>
      <c r="BB256" s="115"/>
      <c r="BC256" s="115"/>
      <c r="BD256" s="114"/>
      <c r="BE256" s="114"/>
      <c r="BF256" s="114"/>
      <c r="BG256" s="120"/>
    </row>
    <row r="257" spans="2:59" hidden="1">
      <c r="B257" s="124"/>
      <c r="C257" s="123"/>
      <c r="D257" s="122"/>
      <c r="E257" s="122"/>
      <c r="F257" s="122"/>
      <c r="G257" s="122"/>
      <c r="H257" s="121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6"/>
      <c r="BA257" s="115"/>
      <c r="BB257" s="115"/>
      <c r="BC257" s="115"/>
      <c r="BD257" s="114"/>
      <c r="BE257" s="114"/>
      <c r="BF257" s="114"/>
      <c r="BG257" s="120"/>
    </row>
    <row r="258" spans="2:59" hidden="1">
      <c r="B258" s="124"/>
      <c r="C258" s="123"/>
      <c r="D258" s="122"/>
      <c r="E258" s="122"/>
      <c r="F258" s="122"/>
      <c r="G258" s="122"/>
      <c r="H258" s="121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  <c r="AW258" s="115"/>
      <c r="AX258" s="115"/>
      <c r="AY258" s="115"/>
      <c r="AZ258" s="116"/>
      <c r="BA258" s="115"/>
      <c r="BB258" s="115"/>
      <c r="BC258" s="115"/>
      <c r="BD258" s="114"/>
      <c r="BE258" s="114"/>
      <c r="BF258" s="114"/>
      <c r="BG258" s="120"/>
    </row>
    <row r="259" spans="2:59" hidden="1">
      <c r="B259" s="124"/>
      <c r="C259" s="123"/>
      <c r="D259" s="122"/>
      <c r="E259" s="122"/>
      <c r="F259" s="122"/>
      <c r="G259" s="122"/>
      <c r="H259" s="121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6"/>
      <c r="BA259" s="115"/>
      <c r="BB259" s="115"/>
      <c r="BC259" s="115"/>
      <c r="BD259" s="114"/>
      <c r="BE259" s="114"/>
      <c r="BF259" s="114"/>
      <c r="BG259" s="120"/>
    </row>
    <row r="260" spans="2:59" hidden="1">
      <c r="B260" s="124"/>
      <c r="C260" s="123"/>
      <c r="D260" s="122"/>
      <c r="E260" s="122"/>
      <c r="F260" s="122"/>
      <c r="G260" s="122"/>
      <c r="H260" s="121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5"/>
      <c r="AP260" s="115"/>
      <c r="AQ260" s="115"/>
      <c r="AR260" s="115"/>
      <c r="AS260" s="115"/>
      <c r="AT260" s="115"/>
      <c r="AU260" s="115"/>
      <c r="AV260" s="115"/>
      <c r="AW260" s="115"/>
      <c r="AX260" s="115"/>
      <c r="AY260" s="115"/>
      <c r="AZ260" s="116"/>
      <c r="BA260" s="115"/>
      <c r="BB260" s="115"/>
      <c r="BC260" s="115"/>
      <c r="BD260" s="114"/>
      <c r="BE260" s="114"/>
      <c r="BF260" s="114"/>
      <c r="BG260" s="120"/>
    </row>
    <row r="261" spans="2:59" ht="15.6" hidden="1">
      <c r="B261" s="176" t="s">
        <v>665</v>
      </c>
      <c r="C261" s="175" t="s">
        <v>664</v>
      </c>
      <c r="D261" s="174"/>
      <c r="E261" s="174"/>
      <c r="F261" s="174"/>
      <c r="G261" s="174"/>
      <c r="H261" s="172"/>
      <c r="I261" s="170" t="s">
        <v>502</v>
      </c>
      <c r="J261" s="170"/>
      <c r="K261" s="170"/>
      <c r="L261" s="170" t="s">
        <v>502</v>
      </c>
      <c r="M261" s="170" t="s">
        <v>502</v>
      </c>
      <c r="N261" s="170" t="s">
        <v>502</v>
      </c>
      <c r="O261" s="170" t="s">
        <v>502</v>
      </c>
      <c r="P261" s="170" t="s">
        <v>502</v>
      </c>
      <c r="Q261" s="170" t="s">
        <v>502</v>
      </c>
      <c r="R261" s="170" t="s">
        <v>502</v>
      </c>
      <c r="S261" s="170" t="s">
        <v>502</v>
      </c>
      <c r="T261" s="170" t="s">
        <v>502</v>
      </c>
      <c r="U261" s="170" t="s">
        <v>502</v>
      </c>
      <c r="V261" s="170" t="s">
        <v>502</v>
      </c>
      <c r="W261" s="170" t="s">
        <v>502</v>
      </c>
      <c r="X261" s="170" t="s">
        <v>502</v>
      </c>
      <c r="Y261" s="170" t="s">
        <v>502</v>
      </c>
      <c r="Z261" s="170" t="s">
        <v>502</v>
      </c>
      <c r="AA261" s="170" t="s">
        <v>502</v>
      </c>
      <c r="AB261" s="170" t="s">
        <v>502</v>
      </c>
      <c r="AC261" s="170" t="s">
        <v>502</v>
      </c>
      <c r="AD261" s="170" t="s">
        <v>502</v>
      </c>
      <c r="AE261" s="170" t="s">
        <v>502</v>
      </c>
      <c r="AF261" s="170" t="s">
        <v>502</v>
      </c>
      <c r="AG261" s="170" t="s">
        <v>502</v>
      </c>
      <c r="AH261" s="170" t="s">
        <v>502</v>
      </c>
      <c r="AI261" s="170" t="s">
        <v>502</v>
      </c>
      <c r="AJ261" s="170" t="s">
        <v>502</v>
      </c>
      <c r="AK261" s="170" t="s">
        <v>502</v>
      </c>
      <c r="AL261" s="170" t="s">
        <v>502</v>
      </c>
      <c r="AM261" s="170" t="s">
        <v>502</v>
      </c>
      <c r="AN261" s="170" t="s">
        <v>502</v>
      </c>
      <c r="AO261" s="170" t="s">
        <v>502</v>
      </c>
      <c r="AP261" s="170" t="s">
        <v>502</v>
      </c>
      <c r="AQ261" s="170" t="s">
        <v>502</v>
      </c>
      <c r="AR261" s="170" t="s">
        <v>502</v>
      </c>
      <c r="AS261" s="170" t="s">
        <v>502</v>
      </c>
      <c r="AT261" s="170" t="s">
        <v>502</v>
      </c>
      <c r="AU261" s="170" t="s">
        <v>502</v>
      </c>
      <c r="AV261" s="170" t="s">
        <v>502</v>
      </c>
      <c r="AW261" s="170" t="s">
        <v>502</v>
      </c>
      <c r="AX261" s="170" t="s">
        <v>502</v>
      </c>
      <c r="AY261" s="170" t="s">
        <v>502</v>
      </c>
      <c r="AZ261" s="171" t="s">
        <v>502</v>
      </c>
      <c r="BA261" s="170" t="s">
        <v>502</v>
      </c>
      <c r="BB261" s="170" t="s">
        <v>502</v>
      </c>
      <c r="BC261" s="170" t="s">
        <v>502</v>
      </c>
      <c r="BD261" s="114"/>
      <c r="BE261" s="114"/>
      <c r="BF261" s="114"/>
      <c r="BG261" s="169"/>
    </row>
    <row r="262" spans="2:59" hidden="1">
      <c r="B262" s="131" t="s">
        <v>663</v>
      </c>
      <c r="C262" s="130" t="s">
        <v>662</v>
      </c>
      <c r="D262" s="165"/>
      <c r="E262" s="165"/>
      <c r="F262" s="165"/>
      <c r="G262" s="165"/>
      <c r="H262" s="121"/>
      <c r="I262" s="115" t="s">
        <v>502</v>
      </c>
      <c r="J262" s="115"/>
      <c r="K262" s="115"/>
      <c r="L262" s="115" t="s">
        <v>502</v>
      </c>
      <c r="M262" s="115" t="s">
        <v>502</v>
      </c>
      <c r="N262" s="115" t="s">
        <v>502</v>
      </c>
      <c r="O262" s="115" t="s">
        <v>502</v>
      </c>
      <c r="P262" s="115" t="s">
        <v>502</v>
      </c>
      <c r="Q262" s="115" t="s">
        <v>502</v>
      </c>
      <c r="R262" s="115" t="s">
        <v>502</v>
      </c>
      <c r="S262" s="115" t="s">
        <v>502</v>
      </c>
      <c r="T262" s="115" t="s">
        <v>502</v>
      </c>
      <c r="U262" s="115" t="s">
        <v>502</v>
      </c>
      <c r="V262" s="115" t="s">
        <v>502</v>
      </c>
      <c r="W262" s="115" t="s">
        <v>502</v>
      </c>
      <c r="X262" s="115" t="s">
        <v>502</v>
      </c>
      <c r="Y262" s="115" t="s">
        <v>502</v>
      </c>
      <c r="Z262" s="115" t="s">
        <v>502</v>
      </c>
      <c r="AA262" s="115" t="s">
        <v>502</v>
      </c>
      <c r="AB262" s="115" t="s">
        <v>502</v>
      </c>
      <c r="AC262" s="115" t="s">
        <v>502</v>
      </c>
      <c r="AD262" s="115" t="s">
        <v>502</v>
      </c>
      <c r="AE262" s="115" t="s">
        <v>502</v>
      </c>
      <c r="AF262" s="115" t="s">
        <v>502</v>
      </c>
      <c r="AG262" s="115" t="s">
        <v>502</v>
      </c>
      <c r="AH262" s="115" t="s">
        <v>502</v>
      </c>
      <c r="AI262" s="115" t="s">
        <v>502</v>
      </c>
      <c r="AJ262" s="115" t="s">
        <v>502</v>
      </c>
      <c r="AK262" s="115" t="s">
        <v>502</v>
      </c>
      <c r="AL262" s="115" t="s">
        <v>502</v>
      </c>
      <c r="AM262" s="115" t="s">
        <v>502</v>
      </c>
      <c r="AN262" s="115" t="s">
        <v>502</v>
      </c>
      <c r="AO262" s="115" t="s">
        <v>502</v>
      </c>
      <c r="AP262" s="115" t="s">
        <v>502</v>
      </c>
      <c r="AQ262" s="115" t="s">
        <v>502</v>
      </c>
      <c r="AR262" s="115" t="s">
        <v>502</v>
      </c>
      <c r="AS262" s="115" t="s">
        <v>502</v>
      </c>
      <c r="AT262" s="115" t="s">
        <v>502</v>
      </c>
      <c r="AU262" s="115" t="s">
        <v>502</v>
      </c>
      <c r="AV262" s="115" t="s">
        <v>502</v>
      </c>
      <c r="AW262" s="115" t="s">
        <v>502</v>
      </c>
      <c r="AX262" s="115" t="s">
        <v>502</v>
      </c>
      <c r="AY262" s="115" t="s">
        <v>502</v>
      </c>
      <c r="AZ262" s="116" t="s">
        <v>502</v>
      </c>
      <c r="BA262" s="115" t="s">
        <v>502</v>
      </c>
      <c r="BB262" s="115" t="s">
        <v>502</v>
      </c>
      <c r="BC262" s="115" t="s">
        <v>502</v>
      </c>
      <c r="BD262" s="114"/>
      <c r="BE262" s="114"/>
      <c r="BF262" s="114"/>
      <c r="BG262" s="127"/>
    </row>
    <row r="263" spans="2:59" hidden="1">
      <c r="B263" s="167" t="s">
        <v>612</v>
      </c>
      <c r="C263" s="123" t="s">
        <v>611</v>
      </c>
      <c r="D263" s="165"/>
      <c r="E263" s="165"/>
      <c r="F263" s="165"/>
      <c r="G263" s="165"/>
      <c r="H263" s="121"/>
      <c r="I263" s="115" t="s">
        <v>502</v>
      </c>
      <c r="J263" s="115"/>
      <c r="K263" s="115"/>
      <c r="L263" s="115" t="s">
        <v>502</v>
      </c>
      <c r="M263" s="115" t="s">
        <v>502</v>
      </c>
      <c r="N263" s="115" t="s">
        <v>502</v>
      </c>
      <c r="O263" s="115" t="s">
        <v>502</v>
      </c>
      <c r="P263" s="115" t="s">
        <v>502</v>
      </c>
      <c r="Q263" s="115" t="s">
        <v>502</v>
      </c>
      <c r="R263" s="115" t="s">
        <v>502</v>
      </c>
      <c r="S263" s="115" t="s">
        <v>502</v>
      </c>
      <c r="T263" s="115" t="s">
        <v>502</v>
      </c>
      <c r="U263" s="115" t="s">
        <v>502</v>
      </c>
      <c r="V263" s="115" t="s">
        <v>502</v>
      </c>
      <c r="W263" s="115" t="s">
        <v>502</v>
      </c>
      <c r="X263" s="115" t="s">
        <v>502</v>
      </c>
      <c r="Y263" s="115" t="s">
        <v>502</v>
      </c>
      <c r="Z263" s="115" t="s">
        <v>502</v>
      </c>
      <c r="AA263" s="115" t="s">
        <v>502</v>
      </c>
      <c r="AB263" s="115" t="s">
        <v>502</v>
      </c>
      <c r="AC263" s="115" t="s">
        <v>502</v>
      </c>
      <c r="AD263" s="115" t="s">
        <v>502</v>
      </c>
      <c r="AE263" s="115" t="s">
        <v>502</v>
      </c>
      <c r="AF263" s="115" t="s">
        <v>502</v>
      </c>
      <c r="AG263" s="115" t="s">
        <v>502</v>
      </c>
      <c r="AH263" s="115" t="s">
        <v>502</v>
      </c>
      <c r="AI263" s="115" t="s">
        <v>502</v>
      </c>
      <c r="AJ263" s="115" t="s">
        <v>502</v>
      </c>
      <c r="AK263" s="115" t="s">
        <v>502</v>
      </c>
      <c r="AL263" s="115" t="s">
        <v>502</v>
      </c>
      <c r="AM263" s="115" t="s">
        <v>502</v>
      </c>
      <c r="AN263" s="115" t="s">
        <v>502</v>
      </c>
      <c r="AO263" s="115" t="s">
        <v>502</v>
      </c>
      <c r="AP263" s="115" t="s">
        <v>502</v>
      </c>
      <c r="AQ263" s="115" t="s">
        <v>502</v>
      </c>
      <c r="AR263" s="115" t="s">
        <v>502</v>
      </c>
      <c r="AS263" s="115" t="s">
        <v>502</v>
      </c>
      <c r="AT263" s="115" t="s">
        <v>502</v>
      </c>
      <c r="AU263" s="115" t="s">
        <v>502</v>
      </c>
      <c r="AV263" s="115" t="s">
        <v>502</v>
      </c>
      <c r="AW263" s="115" t="s">
        <v>502</v>
      </c>
      <c r="AX263" s="115" t="s">
        <v>502</v>
      </c>
      <c r="AY263" s="115" t="s">
        <v>502</v>
      </c>
      <c r="AZ263" s="116" t="s">
        <v>502</v>
      </c>
      <c r="BA263" s="115" t="s">
        <v>502</v>
      </c>
      <c r="BB263" s="115" t="s">
        <v>502</v>
      </c>
      <c r="BC263" s="115" t="s">
        <v>502</v>
      </c>
      <c r="BD263" s="114"/>
      <c r="BE263" s="114"/>
      <c r="BF263" s="114"/>
      <c r="BG263" s="120"/>
    </row>
    <row r="264" spans="2:59" hidden="1">
      <c r="B264" s="124" t="s">
        <v>561</v>
      </c>
      <c r="C264" s="123" t="s">
        <v>560</v>
      </c>
      <c r="D264" s="122" t="s">
        <v>661</v>
      </c>
      <c r="E264" s="122" t="s">
        <v>607</v>
      </c>
      <c r="F264" s="122" t="s">
        <v>354</v>
      </c>
      <c r="G264" s="122" t="s">
        <v>391</v>
      </c>
      <c r="H264" s="121" t="s">
        <v>390</v>
      </c>
      <c r="I264" s="115">
        <v>-97.37</v>
      </c>
      <c r="J264" s="115"/>
      <c r="K264" s="115"/>
      <c r="L264" s="115">
        <v>-240</v>
      </c>
      <c r="M264" s="115">
        <v>-47</v>
      </c>
      <c r="N264" s="115">
        <v>-287</v>
      </c>
      <c r="O264" s="115">
        <v>-210</v>
      </c>
      <c r="P264" s="115">
        <v>-89</v>
      </c>
      <c r="Q264" s="115">
        <v>-80</v>
      </c>
      <c r="R264" s="115">
        <v>-49</v>
      </c>
      <c r="S264" s="115">
        <v>-57</v>
      </c>
      <c r="T264" s="115">
        <v>-65</v>
      </c>
      <c r="U264" s="115">
        <v>-64</v>
      </c>
      <c r="V264" s="115">
        <v>-58</v>
      </c>
      <c r="W264" s="115">
        <v>-54</v>
      </c>
      <c r="X264" s="115">
        <v>-82</v>
      </c>
      <c r="Y264" s="115">
        <v>-45</v>
      </c>
      <c r="Z264" s="115">
        <v>-65</v>
      </c>
      <c r="AA264" s="115">
        <v>-57</v>
      </c>
      <c r="AB264" s="115">
        <v>-34</v>
      </c>
      <c r="AC264" s="115">
        <v>-44</v>
      </c>
      <c r="AD264" s="115">
        <v>-54</v>
      </c>
      <c r="AE264" s="115">
        <v>-64.17</v>
      </c>
      <c r="AF264" s="115">
        <v>-91.22</v>
      </c>
      <c r="AG264" s="115">
        <v>-76.349999999999994</v>
      </c>
      <c r="AH264" s="115">
        <v>-170.18</v>
      </c>
      <c r="AI264" s="115">
        <v>-60.3</v>
      </c>
      <c r="AJ264" s="115">
        <v>-60.54</v>
      </c>
      <c r="AK264" s="115">
        <v>-50.45</v>
      </c>
      <c r="AL264" s="115">
        <v>-52.18</v>
      </c>
      <c r="AM264" s="115">
        <v>-80.41</v>
      </c>
      <c r="AN264" s="115">
        <v>-89.47</v>
      </c>
      <c r="AO264" s="115">
        <v>-105.38</v>
      </c>
      <c r="AP264" s="115">
        <v>-128.93</v>
      </c>
      <c r="AQ264" s="115">
        <v>-107.48</v>
      </c>
      <c r="AR264" s="115">
        <v>-370.12</v>
      </c>
      <c r="AS264" s="115">
        <v>-908.76</v>
      </c>
      <c r="AT264" s="115">
        <v>-898.52</v>
      </c>
      <c r="AU264" s="115">
        <v>-995.11</v>
      </c>
      <c r="AV264" s="115">
        <v>-876.26</v>
      </c>
      <c r="AW264" s="115">
        <v>-728.64</v>
      </c>
      <c r="AX264" s="115">
        <v>-550.32000000000005</v>
      </c>
      <c r="AY264" s="115">
        <v>-267.02999999999997</v>
      </c>
      <c r="AZ264" s="116">
        <v>-191.61</v>
      </c>
      <c r="BA264" s="115">
        <v>-157.26</v>
      </c>
      <c r="BB264" s="115">
        <v>-165.79</v>
      </c>
      <c r="BC264" s="115">
        <v>-125.44</v>
      </c>
      <c r="BD264" s="114"/>
      <c r="BE264" s="114"/>
      <c r="BF264" s="114"/>
      <c r="BG264" s="120"/>
    </row>
    <row r="265" spans="2:59" hidden="1">
      <c r="B265" s="124" t="s">
        <v>597</v>
      </c>
      <c r="C265" s="123" t="s">
        <v>596</v>
      </c>
      <c r="D265" s="122" t="s">
        <v>661</v>
      </c>
      <c r="E265" s="122" t="s">
        <v>607</v>
      </c>
      <c r="F265" s="122" t="s">
        <v>351</v>
      </c>
      <c r="G265" s="122" t="s">
        <v>391</v>
      </c>
      <c r="H265" s="121" t="s">
        <v>390</v>
      </c>
      <c r="I265" s="115">
        <v>-92467.839999999997</v>
      </c>
      <c r="J265" s="115"/>
      <c r="K265" s="115"/>
      <c r="L265" s="115">
        <v>-65474</v>
      </c>
      <c r="M265" s="115">
        <v>-58367</v>
      </c>
      <c r="N265" s="115">
        <v>-68963</v>
      </c>
      <c r="O265" s="115">
        <v>-56853</v>
      </c>
      <c r="P265" s="115">
        <v>-52030</v>
      </c>
      <c r="Q265" s="115">
        <v>-27715</v>
      </c>
      <c r="R265" s="115">
        <v>-13487</v>
      </c>
      <c r="S265" s="115">
        <v>-5764</v>
      </c>
      <c r="T265" s="115">
        <v>-2536</v>
      </c>
      <c r="U265" s="115">
        <v>-2951</v>
      </c>
      <c r="V265" s="115">
        <v>-3800</v>
      </c>
      <c r="W265" s="115">
        <v>-4065</v>
      </c>
      <c r="X265" s="115">
        <v>-2617</v>
      </c>
      <c r="Y265" s="115">
        <v>-2408</v>
      </c>
      <c r="Z265" s="115">
        <v>-2925</v>
      </c>
      <c r="AA265" s="115">
        <v>-1776</v>
      </c>
      <c r="AB265" s="115">
        <v>-1420</v>
      </c>
      <c r="AC265" s="115">
        <v>-1728</v>
      </c>
      <c r="AD265" s="115">
        <v>-1628</v>
      </c>
      <c r="AE265" s="115">
        <v>-922.1</v>
      </c>
      <c r="AF265" s="115">
        <v>-2575.8000000000002</v>
      </c>
      <c r="AG265" s="115">
        <v>-5115.68</v>
      </c>
      <c r="AH265" s="115">
        <v>-1570.72</v>
      </c>
      <c r="AI265" s="115">
        <v>-1317.36</v>
      </c>
      <c r="AJ265" s="115">
        <v>-1047.47</v>
      </c>
      <c r="AK265" s="115">
        <v>-889.94</v>
      </c>
      <c r="AL265" s="115">
        <v>-693.7</v>
      </c>
      <c r="AM265" s="115">
        <v>-912.33</v>
      </c>
      <c r="AN265" s="115">
        <v>-1804.68</v>
      </c>
      <c r="AO265" s="115">
        <v>-876.29</v>
      </c>
      <c r="AP265" s="115">
        <v>-56.43</v>
      </c>
      <c r="AQ265" s="115">
        <v>-293.18</v>
      </c>
      <c r="AR265" s="115">
        <v>-591.29999999999995</v>
      </c>
      <c r="AS265" s="115">
        <v>-11.37</v>
      </c>
      <c r="AT265" s="115">
        <v>-33.19</v>
      </c>
      <c r="AU265" s="115">
        <v>-163.82</v>
      </c>
      <c r="AV265" s="115">
        <v>-4.41</v>
      </c>
      <c r="AW265" s="115">
        <v>-42.88</v>
      </c>
      <c r="AX265" s="115">
        <v>-122.27</v>
      </c>
      <c r="AY265" s="115">
        <v>-6.78</v>
      </c>
      <c r="AZ265" s="116">
        <v>-3.61</v>
      </c>
      <c r="BA265" s="115">
        <v>-7.47</v>
      </c>
      <c r="BB265" s="115">
        <v>-135.1</v>
      </c>
      <c r="BC265" s="115">
        <v>-47.44</v>
      </c>
      <c r="BD265" s="114"/>
      <c r="BE265" s="114"/>
      <c r="BF265" s="114"/>
      <c r="BG265" s="120"/>
    </row>
    <row r="266" spans="2:59" hidden="1">
      <c r="B266" s="124" t="s">
        <v>629</v>
      </c>
      <c r="C266" s="123" t="s">
        <v>628</v>
      </c>
      <c r="D266" s="122" t="s">
        <v>661</v>
      </c>
      <c r="E266" s="122" t="s">
        <v>607</v>
      </c>
      <c r="F266" s="122" t="s">
        <v>627</v>
      </c>
      <c r="G266" s="122" t="s">
        <v>391</v>
      </c>
      <c r="H266" s="121" t="s">
        <v>390</v>
      </c>
      <c r="I266" s="115">
        <v>-32000.15</v>
      </c>
      <c r="J266" s="115"/>
      <c r="K266" s="115"/>
      <c r="L266" s="115">
        <v>-41007</v>
      </c>
      <c r="M266" s="115">
        <v>-55275</v>
      </c>
      <c r="N266" s="115">
        <v>-60185</v>
      </c>
      <c r="O266" s="115">
        <v>-54017</v>
      </c>
      <c r="P266" s="115">
        <v>-63914</v>
      </c>
      <c r="Q266" s="115">
        <v>-89149</v>
      </c>
      <c r="R266" s="115">
        <v>-75489</v>
      </c>
      <c r="S266" s="115">
        <v>-29761</v>
      </c>
      <c r="T266" s="115">
        <v>-30393</v>
      </c>
      <c r="U266" s="115">
        <v>-36926</v>
      </c>
      <c r="V266" s="115">
        <v>-44353</v>
      </c>
      <c r="W266" s="115">
        <v>-27128</v>
      </c>
      <c r="X266" s="115">
        <v>-30079</v>
      </c>
      <c r="Y266" s="115">
        <v>-27677</v>
      </c>
      <c r="Z266" s="115">
        <v>-16123</v>
      </c>
      <c r="AA266" s="115">
        <v>-18466</v>
      </c>
      <c r="AB266" s="115">
        <v>-16972</v>
      </c>
      <c r="AC266" s="115">
        <v>-11819</v>
      </c>
      <c r="AD266" s="115">
        <v>-14744</v>
      </c>
      <c r="AE266" s="115">
        <v>-34594.44</v>
      </c>
      <c r="AF266" s="115">
        <v>-33432.53</v>
      </c>
      <c r="AG266" s="115">
        <v>-48708.01</v>
      </c>
      <c r="AH266" s="115">
        <v>-20856.53</v>
      </c>
      <c r="AI266" s="115">
        <v>-20763.91</v>
      </c>
      <c r="AJ266" s="115">
        <v>-18367.7</v>
      </c>
      <c r="AK266" s="115">
        <v>-20303.14</v>
      </c>
      <c r="AL266" s="115">
        <v>-12471.69</v>
      </c>
      <c r="AM266" s="115">
        <v>-10188.49</v>
      </c>
      <c r="AN266" s="115">
        <v>0</v>
      </c>
      <c r="AO266" s="115">
        <v>0</v>
      </c>
      <c r="AP266" s="115">
        <v>0</v>
      </c>
      <c r="AQ266" s="115">
        <v>0</v>
      </c>
      <c r="AR266" s="115">
        <v>0</v>
      </c>
      <c r="AS266" s="115">
        <v>0</v>
      </c>
      <c r="AT266" s="115">
        <v>0</v>
      </c>
      <c r="AU266" s="115">
        <v>0</v>
      </c>
      <c r="AV266" s="115">
        <v>0</v>
      </c>
      <c r="AW266" s="115">
        <v>0</v>
      </c>
      <c r="AX266" s="115">
        <v>0</v>
      </c>
      <c r="AY266" s="115">
        <v>0</v>
      </c>
      <c r="AZ266" s="116">
        <v>0</v>
      </c>
      <c r="BA266" s="115">
        <v>0</v>
      </c>
      <c r="BB266" s="115">
        <v>0</v>
      </c>
      <c r="BC266" s="115">
        <v>0</v>
      </c>
      <c r="BD266" s="114"/>
      <c r="BE266" s="114"/>
      <c r="BF266" s="114"/>
      <c r="BG266" s="120"/>
    </row>
    <row r="267" spans="2:59" hidden="1">
      <c r="B267" s="124" t="s">
        <v>593</v>
      </c>
      <c r="C267" s="123" t="s">
        <v>592</v>
      </c>
      <c r="D267" s="122" t="s">
        <v>661</v>
      </c>
      <c r="E267" s="122" t="s">
        <v>607</v>
      </c>
      <c r="F267" s="122" t="s">
        <v>386</v>
      </c>
      <c r="G267" s="122" t="s">
        <v>391</v>
      </c>
      <c r="H267" s="121" t="s">
        <v>390</v>
      </c>
      <c r="I267" s="115">
        <v>0</v>
      </c>
      <c r="J267" s="115"/>
      <c r="K267" s="115"/>
      <c r="L267" s="115">
        <v>0</v>
      </c>
      <c r="M267" s="115">
        <v>0</v>
      </c>
      <c r="N267" s="115">
        <v>0</v>
      </c>
      <c r="O267" s="115">
        <v>0</v>
      </c>
      <c r="P267" s="115">
        <v>0</v>
      </c>
      <c r="Q267" s="115">
        <v>0</v>
      </c>
      <c r="R267" s="115">
        <v>0</v>
      </c>
      <c r="S267" s="115">
        <v>0</v>
      </c>
      <c r="T267" s="115">
        <v>0</v>
      </c>
      <c r="U267" s="115">
        <v>0</v>
      </c>
      <c r="V267" s="115">
        <v>0</v>
      </c>
      <c r="W267" s="115">
        <v>0</v>
      </c>
      <c r="X267" s="115">
        <v>0</v>
      </c>
      <c r="Y267" s="115">
        <v>0</v>
      </c>
      <c r="Z267" s="115">
        <v>0</v>
      </c>
      <c r="AA267" s="115">
        <v>0</v>
      </c>
      <c r="AB267" s="115">
        <v>0</v>
      </c>
      <c r="AC267" s="115">
        <v>0</v>
      </c>
      <c r="AD267" s="115">
        <v>0</v>
      </c>
      <c r="AE267" s="115">
        <v>0</v>
      </c>
      <c r="AF267" s="115">
        <v>-82.22</v>
      </c>
      <c r="AG267" s="115">
        <v>-610.29</v>
      </c>
      <c r="AH267" s="115">
        <v>-740.15</v>
      </c>
      <c r="AI267" s="115">
        <v>0</v>
      </c>
      <c r="AJ267" s="115">
        <v>0</v>
      </c>
      <c r="AK267" s="115">
        <v>0</v>
      </c>
      <c r="AL267" s="115">
        <v>0</v>
      </c>
      <c r="AM267" s="115">
        <v>0</v>
      </c>
      <c r="AN267" s="115">
        <v>0</v>
      </c>
      <c r="AO267" s="115">
        <v>0</v>
      </c>
      <c r="AP267" s="115">
        <v>0</v>
      </c>
      <c r="AQ267" s="115">
        <v>0</v>
      </c>
      <c r="AR267" s="115">
        <v>0</v>
      </c>
      <c r="AS267" s="115">
        <v>0</v>
      </c>
      <c r="AT267" s="115">
        <v>0</v>
      </c>
      <c r="AU267" s="115">
        <v>0</v>
      </c>
      <c r="AV267" s="115">
        <v>0</v>
      </c>
      <c r="AW267" s="115">
        <v>0</v>
      </c>
      <c r="AX267" s="115">
        <v>0</v>
      </c>
      <c r="AY267" s="115">
        <v>0</v>
      </c>
      <c r="AZ267" s="116">
        <v>0</v>
      </c>
      <c r="BA267" s="115">
        <v>0</v>
      </c>
      <c r="BB267" s="115">
        <v>0</v>
      </c>
      <c r="BC267" s="115">
        <v>0</v>
      </c>
      <c r="BD267" s="114"/>
      <c r="BE267" s="114"/>
      <c r="BF267" s="114"/>
      <c r="BG267" s="120"/>
    </row>
    <row r="268" spans="2:59" hidden="1">
      <c r="B268" s="167" t="s">
        <v>623</v>
      </c>
      <c r="C268" s="123" t="s">
        <v>622</v>
      </c>
      <c r="D268" s="165"/>
      <c r="E268" s="165"/>
      <c r="F268" s="165"/>
      <c r="G268" s="165"/>
      <c r="H268" s="121"/>
      <c r="I268" s="115" t="s">
        <v>502</v>
      </c>
      <c r="J268" s="115"/>
      <c r="K268" s="115"/>
      <c r="L268" s="115" t="s">
        <v>502</v>
      </c>
      <c r="M268" s="115" t="s">
        <v>502</v>
      </c>
      <c r="N268" s="115" t="s">
        <v>502</v>
      </c>
      <c r="O268" s="115" t="s">
        <v>502</v>
      </c>
      <c r="P268" s="115" t="s">
        <v>502</v>
      </c>
      <c r="Q268" s="115" t="s">
        <v>502</v>
      </c>
      <c r="R268" s="115" t="s">
        <v>502</v>
      </c>
      <c r="S268" s="115" t="s">
        <v>502</v>
      </c>
      <c r="T268" s="115" t="s">
        <v>502</v>
      </c>
      <c r="U268" s="115" t="s">
        <v>502</v>
      </c>
      <c r="V268" s="115" t="s">
        <v>502</v>
      </c>
      <c r="W268" s="115" t="s">
        <v>502</v>
      </c>
      <c r="X268" s="115" t="s">
        <v>502</v>
      </c>
      <c r="Y268" s="115" t="s">
        <v>502</v>
      </c>
      <c r="Z268" s="115" t="s">
        <v>502</v>
      </c>
      <c r="AA268" s="115" t="s">
        <v>502</v>
      </c>
      <c r="AB268" s="115" t="s">
        <v>502</v>
      </c>
      <c r="AC268" s="115" t="s">
        <v>502</v>
      </c>
      <c r="AD268" s="115" t="s">
        <v>502</v>
      </c>
      <c r="AE268" s="115" t="s">
        <v>502</v>
      </c>
      <c r="AF268" s="115" t="s">
        <v>502</v>
      </c>
      <c r="AG268" s="115" t="s">
        <v>502</v>
      </c>
      <c r="AH268" s="115" t="s">
        <v>502</v>
      </c>
      <c r="AI268" s="115" t="s">
        <v>502</v>
      </c>
      <c r="AJ268" s="115" t="s">
        <v>502</v>
      </c>
      <c r="AK268" s="115" t="s">
        <v>502</v>
      </c>
      <c r="AL268" s="115" t="s">
        <v>502</v>
      </c>
      <c r="AM268" s="115" t="s">
        <v>502</v>
      </c>
      <c r="AN268" s="115" t="s">
        <v>502</v>
      </c>
      <c r="AO268" s="115" t="s">
        <v>502</v>
      </c>
      <c r="AP268" s="115" t="s">
        <v>502</v>
      </c>
      <c r="AQ268" s="115" t="s">
        <v>502</v>
      </c>
      <c r="AR268" s="115" t="s">
        <v>502</v>
      </c>
      <c r="AS268" s="115" t="s">
        <v>502</v>
      </c>
      <c r="AT268" s="115" t="s">
        <v>502</v>
      </c>
      <c r="AU268" s="115" t="s">
        <v>502</v>
      </c>
      <c r="AV268" s="115" t="s">
        <v>502</v>
      </c>
      <c r="AW268" s="115" t="s">
        <v>502</v>
      </c>
      <c r="AX268" s="115" t="s">
        <v>502</v>
      </c>
      <c r="AY268" s="115" t="s">
        <v>502</v>
      </c>
      <c r="AZ268" s="116" t="s">
        <v>502</v>
      </c>
      <c r="BA268" s="115" t="s">
        <v>502</v>
      </c>
      <c r="BB268" s="115" t="s">
        <v>502</v>
      </c>
      <c r="BC268" s="115" t="s">
        <v>502</v>
      </c>
      <c r="BD268" s="114"/>
      <c r="BE268" s="114"/>
      <c r="BF268" s="114"/>
      <c r="BG268" s="120"/>
    </row>
    <row r="269" spans="2:59" hidden="1">
      <c r="B269" s="124" t="s">
        <v>535</v>
      </c>
      <c r="C269" s="123" t="s">
        <v>534</v>
      </c>
      <c r="D269" s="122" t="s">
        <v>661</v>
      </c>
      <c r="E269" s="122" t="s">
        <v>650</v>
      </c>
      <c r="F269" s="122" t="s">
        <v>322</v>
      </c>
      <c r="G269" s="122" t="s">
        <v>391</v>
      </c>
      <c r="H269" s="121" t="s">
        <v>390</v>
      </c>
      <c r="I269" s="115">
        <v>-2622.5</v>
      </c>
      <c r="J269" s="115"/>
      <c r="K269" s="115"/>
      <c r="L269" s="115">
        <v>-2523</v>
      </c>
      <c r="M269" s="115">
        <v>-2512</v>
      </c>
      <c r="N269" s="115">
        <v>-2721</v>
      </c>
      <c r="O269" s="115">
        <v>-2579</v>
      </c>
      <c r="P269" s="115">
        <v>-2616</v>
      </c>
      <c r="Q269" s="115">
        <v>-2787</v>
      </c>
      <c r="R269" s="115">
        <v>-2200</v>
      </c>
      <c r="S269" s="115">
        <v>-1189</v>
      </c>
      <c r="T269" s="115">
        <v>-1205</v>
      </c>
      <c r="U269" s="115">
        <v>-1564</v>
      </c>
      <c r="V269" s="115">
        <v>-1303</v>
      </c>
      <c r="W269" s="115">
        <v>-844</v>
      </c>
      <c r="X269" s="115">
        <v>-836</v>
      </c>
      <c r="Y269" s="115">
        <v>-768</v>
      </c>
      <c r="Z269" s="115">
        <v>-570</v>
      </c>
      <c r="AA269" s="115">
        <v>-590</v>
      </c>
      <c r="AB269" s="115">
        <v>-534</v>
      </c>
      <c r="AC269" s="115">
        <v>-378</v>
      </c>
      <c r="AD269" s="115">
        <v>-417</v>
      </c>
      <c r="AE269" s="115">
        <v>-747.23</v>
      </c>
      <c r="AF269" s="115">
        <v>-773.52</v>
      </c>
      <c r="AG269" s="115">
        <v>-521.79999999999995</v>
      </c>
      <c r="AH269" s="115">
        <v>-504.81</v>
      </c>
      <c r="AI269" s="115">
        <v>-411.13</v>
      </c>
      <c r="AJ269" s="115">
        <v>-396.76</v>
      </c>
      <c r="AK269" s="115">
        <v>-311.54000000000002</v>
      </c>
      <c r="AL269" s="115">
        <v>-153.94</v>
      </c>
      <c r="AM269" s="115">
        <v>-157.32</v>
      </c>
      <c r="AN269" s="115">
        <v>-69.44</v>
      </c>
      <c r="AO269" s="115">
        <v>-41.62</v>
      </c>
      <c r="AP269" s="115">
        <v>-2.06</v>
      </c>
      <c r="AQ269" s="115">
        <v>-17.04</v>
      </c>
      <c r="AR269" s="115">
        <v>-36.36</v>
      </c>
      <c r="AS269" s="115">
        <v>-29.67</v>
      </c>
      <c r="AT269" s="115">
        <v>-43.75</v>
      </c>
      <c r="AU269" s="115">
        <v>-16.600000000000001</v>
      </c>
      <c r="AV269" s="115">
        <v>-14.33</v>
      </c>
      <c r="AW269" s="115">
        <v>-15.88</v>
      </c>
      <c r="AX269" s="115">
        <v>-12.66</v>
      </c>
      <c r="AY269" s="115">
        <v>-4.8600000000000003</v>
      </c>
      <c r="AZ269" s="116">
        <v>-0.28000000000000003</v>
      </c>
      <c r="BA269" s="115">
        <v>-2.86</v>
      </c>
      <c r="BB269" s="115">
        <v>-5.16</v>
      </c>
      <c r="BC269" s="115">
        <v>-7.12</v>
      </c>
      <c r="BD269" s="114"/>
      <c r="BE269" s="114"/>
      <c r="BF269" s="114"/>
      <c r="BG269" s="120"/>
    </row>
    <row r="270" spans="2:59" hidden="1">
      <c r="B270" s="167" t="s">
        <v>546</v>
      </c>
      <c r="C270" s="123" t="s">
        <v>545</v>
      </c>
      <c r="D270" s="165"/>
      <c r="E270" s="165"/>
      <c r="F270" s="165"/>
      <c r="G270" s="165"/>
      <c r="H270" s="121"/>
      <c r="I270" s="115" t="s">
        <v>502</v>
      </c>
      <c r="J270" s="115"/>
      <c r="K270" s="115"/>
      <c r="L270" s="115" t="s">
        <v>502</v>
      </c>
      <c r="M270" s="115" t="s">
        <v>502</v>
      </c>
      <c r="N270" s="115" t="s">
        <v>502</v>
      </c>
      <c r="O270" s="115" t="s">
        <v>502</v>
      </c>
      <c r="P270" s="115" t="s">
        <v>502</v>
      </c>
      <c r="Q270" s="115" t="s">
        <v>502</v>
      </c>
      <c r="R270" s="115" t="s">
        <v>502</v>
      </c>
      <c r="S270" s="115" t="s">
        <v>502</v>
      </c>
      <c r="T270" s="115" t="s">
        <v>502</v>
      </c>
      <c r="U270" s="115" t="s">
        <v>502</v>
      </c>
      <c r="V270" s="115" t="s">
        <v>502</v>
      </c>
      <c r="W270" s="115" t="s">
        <v>502</v>
      </c>
      <c r="X270" s="115" t="s">
        <v>502</v>
      </c>
      <c r="Y270" s="115" t="s">
        <v>502</v>
      </c>
      <c r="Z270" s="115" t="s">
        <v>502</v>
      </c>
      <c r="AA270" s="115" t="s">
        <v>502</v>
      </c>
      <c r="AB270" s="115" t="s">
        <v>502</v>
      </c>
      <c r="AC270" s="115" t="s">
        <v>502</v>
      </c>
      <c r="AD270" s="115" t="s">
        <v>502</v>
      </c>
      <c r="AE270" s="115" t="s">
        <v>502</v>
      </c>
      <c r="AF270" s="115" t="s">
        <v>502</v>
      </c>
      <c r="AG270" s="115" t="s">
        <v>502</v>
      </c>
      <c r="AH270" s="115" t="s">
        <v>502</v>
      </c>
      <c r="AI270" s="115" t="s">
        <v>502</v>
      </c>
      <c r="AJ270" s="115" t="s">
        <v>502</v>
      </c>
      <c r="AK270" s="115" t="s">
        <v>502</v>
      </c>
      <c r="AL270" s="115" t="s">
        <v>502</v>
      </c>
      <c r="AM270" s="115" t="s">
        <v>502</v>
      </c>
      <c r="AN270" s="115" t="s">
        <v>502</v>
      </c>
      <c r="AO270" s="115" t="s">
        <v>502</v>
      </c>
      <c r="AP270" s="115" t="s">
        <v>502</v>
      </c>
      <c r="AQ270" s="115" t="s">
        <v>502</v>
      </c>
      <c r="AR270" s="115" t="s">
        <v>502</v>
      </c>
      <c r="AS270" s="115" t="s">
        <v>502</v>
      </c>
      <c r="AT270" s="115" t="s">
        <v>502</v>
      </c>
      <c r="AU270" s="115" t="s">
        <v>502</v>
      </c>
      <c r="AV270" s="115" t="s">
        <v>502</v>
      </c>
      <c r="AW270" s="115" t="s">
        <v>502</v>
      </c>
      <c r="AX270" s="115" t="s">
        <v>502</v>
      </c>
      <c r="AY270" s="115" t="s">
        <v>502</v>
      </c>
      <c r="AZ270" s="116" t="s">
        <v>502</v>
      </c>
      <c r="BA270" s="115" t="s">
        <v>502</v>
      </c>
      <c r="BB270" s="115" t="s">
        <v>502</v>
      </c>
      <c r="BC270" s="115" t="s">
        <v>502</v>
      </c>
      <c r="BD270" s="114"/>
      <c r="BE270" s="114"/>
      <c r="BF270" s="114"/>
      <c r="BG270" s="120"/>
    </row>
    <row r="271" spans="2:59" hidden="1">
      <c r="B271" s="124" t="s">
        <v>535</v>
      </c>
      <c r="C271" s="123" t="s">
        <v>534</v>
      </c>
      <c r="D271" s="122" t="s">
        <v>661</v>
      </c>
      <c r="E271" s="122" t="s">
        <v>542</v>
      </c>
      <c r="F271" s="122" t="s">
        <v>322</v>
      </c>
      <c r="G271" s="122" t="s">
        <v>391</v>
      </c>
      <c r="H271" s="121" t="s">
        <v>390</v>
      </c>
      <c r="I271" s="115">
        <v>46040.73</v>
      </c>
      <c r="J271" s="115"/>
      <c r="K271" s="115"/>
      <c r="L271" s="115">
        <v>41193</v>
      </c>
      <c r="M271" s="115">
        <v>41039</v>
      </c>
      <c r="N271" s="115">
        <v>46857</v>
      </c>
      <c r="O271" s="115">
        <v>43896</v>
      </c>
      <c r="P271" s="115">
        <v>44340</v>
      </c>
      <c r="Q271" s="115">
        <v>44155</v>
      </c>
      <c r="R271" s="115">
        <v>30860</v>
      </c>
      <c r="S271" s="115">
        <v>16078</v>
      </c>
      <c r="T271" s="115">
        <v>15713</v>
      </c>
      <c r="U271" s="115">
        <v>20940</v>
      </c>
      <c r="V271" s="115">
        <v>18413</v>
      </c>
      <c r="W271" s="115">
        <v>11856</v>
      </c>
      <c r="X271" s="115">
        <v>12471</v>
      </c>
      <c r="Y271" s="115">
        <v>11413</v>
      </c>
      <c r="Z271" s="115">
        <v>6996</v>
      </c>
      <c r="AA271" s="115">
        <v>7494</v>
      </c>
      <c r="AB271" s="115">
        <v>6978</v>
      </c>
      <c r="AC271" s="115">
        <v>4900</v>
      </c>
      <c r="AD271" s="115">
        <v>6228</v>
      </c>
      <c r="AE271" s="115">
        <v>14831.31</v>
      </c>
      <c r="AF271" s="115">
        <v>15119.17</v>
      </c>
      <c r="AG271" s="115">
        <v>21992.94</v>
      </c>
      <c r="AH271" s="115">
        <v>9575.33</v>
      </c>
      <c r="AI271" s="115">
        <v>9263.58</v>
      </c>
      <c r="AJ271" s="115">
        <v>8248.98</v>
      </c>
      <c r="AK271" s="115">
        <v>8871.43</v>
      </c>
      <c r="AL271" s="115">
        <v>5420.48</v>
      </c>
      <c r="AM271" s="115">
        <v>4468.8599999999997</v>
      </c>
      <c r="AN271" s="115">
        <v>479.43</v>
      </c>
      <c r="AO271" s="115">
        <v>174.78</v>
      </c>
      <c r="AP271" s="115">
        <v>48.66</v>
      </c>
      <c r="AQ271" s="115">
        <v>127.39</v>
      </c>
      <c r="AR271" s="115">
        <v>277.45</v>
      </c>
      <c r="AS271" s="115">
        <v>214.22</v>
      </c>
      <c r="AT271" s="115">
        <v>197.02</v>
      </c>
      <c r="AU271" s="115">
        <v>335.97</v>
      </c>
      <c r="AV271" s="115">
        <v>244.74</v>
      </c>
      <c r="AW271" s="115">
        <v>220.93</v>
      </c>
      <c r="AX271" s="115">
        <v>188.53</v>
      </c>
      <c r="AY271" s="115">
        <v>74.8</v>
      </c>
      <c r="AZ271" s="116">
        <v>46.21</v>
      </c>
      <c r="BA271" s="115">
        <v>43.78</v>
      </c>
      <c r="BB271" s="115">
        <v>82.24</v>
      </c>
      <c r="BC271" s="115">
        <v>45.67</v>
      </c>
      <c r="BD271" s="114"/>
      <c r="BE271" s="114"/>
      <c r="BF271" s="114"/>
      <c r="BG271" s="120"/>
    </row>
    <row r="272" spans="2:59" hidden="1">
      <c r="B272" s="131" t="s">
        <v>660</v>
      </c>
      <c r="C272" s="130" t="s">
        <v>659</v>
      </c>
      <c r="D272" s="165"/>
      <c r="E272" s="165"/>
      <c r="F272" s="165"/>
      <c r="G272" s="165"/>
      <c r="H272" s="121"/>
      <c r="I272" s="115" t="s">
        <v>502</v>
      </c>
      <c r="J272" s="115"/>
      <c r="K272" s="115"/>
      <c r="L272" s="115" t="s">
        <v>502</v>
      </c>
      <c r="M272" s="115" t="s">
        <v>502</v>
      </c>
      <c r="N272" s="115" t="s">
        <v>502</v>
      </c>
      <c r="O272" s="115" t="s">
        <v>502</v>
      </c>
      <c r="P272" s="115" t="s">
        <v>502</v>
      </c>
      <c r="Q272" s="115" t="s">
        <v>502</v>
      </c>
      <c r="R272" s="115" t="s">
        <v>502</v>
      </c>
      <c r="S272" s="115" t="s">
        <v>502</v>
      </c>
      <c r="T272" s="115" t="s">
        <v>502</v>
      </c>
      <c r="U272" s="115" t="s">
        <v>502</v>
      </c>
      <c r="V272" s="115" t="s">
        <v>502</v>
      </c>
      <c r="W272" s="115" t="s">
        <v>502</v>
      </c>
      <c r="X272" s="115" t="s">
        <v>502</v>
      </c>
      <c r="Y272" s="115" t="s">
        <v>502</v>
      </c>
      <c r="Z272" s="115" t="s">
        <v>502</v>
      </c>
      <c r="AA272" s="115" t="s">
        <v>502</v>
      </c>
      <c r="AB272" s="115" t="s">
        <v>502</v>
      </c>
      <c r="AC272" s="115" t="s">
        <v>502</v>
      </c>
      <c r="AD272" s="115" t="s">
        <v>502</v>
      </c>
      <c r="AE272" s="115" t="s">
        <v>502</v>
      </c>
      <c r="AF272" s="115" t="s">
        <v>502</v>
      </c>
      <c r="AG272" s="115" t="s">
        <v>502</v>
      </c>
      <c r="AH272" s="115" t="s">
        <v>502</v>
      </c>
      <c r="AI272" s="115" t="s">
        <v>502</v>
      </c>
      <c r="AJ272" s="115" t="s">
        <v>502</v>
      </c>
      <c r="AK272" s="115" t="s">
        <v>502</v>
      </c>
      <c r="AL272" s="115" t="s">
        <v>502</v>
      </c>
      <c r="AM272" s="115" t="s">
        <v>502</v>
      </c>
      <c r="AN272" s="115" t="s">
        <v>502</v>
      </c>
      <c r="AO272" s="115" t="s">
        <v>502</v>
      </c>
      <c r="AP272" s="115" t="s">
        <v>502</v>
      </c>
      <c r="AQ272" s="115" t="s">
        <v>502</v>
      </c>
      <c r="AR272" s="115" t="s">
        <v>502</v>
      </c>
      <c r="AS272" s="115" t="s">
        <v>502</v>
      </c>
      <c r="AT272" s="115" t="s">
        <v>502</v>
      </c>
      <c r="AU272" s="115" t="s">
        <v>502</v>
      </c>
      <c r="AV272" s="115" t="s">
        <v>502</v>
      </c>
      <c r="AW272" s="115" t="s">
        <v>502</v>
      </c>
      <c r="AX272" s="115" t="s">
        <v>502</v>
      </c>
      <c r="AY272" s="115" t="s">
        <v>502</v>
      </c>
      <c r="AZ272" s="116" t="s">
        <v>502</v>
      </c>
      <c r="BA272" s="115" t="s">
        <v>502</v>
      </c>
      <c r="BB272" s="115" t="s">
        <v>502</v>
      </c>
      <c r="BC272" s="115" t="s">
        <v>502</v>
      </c>
      <c r="BD272" s="114"/>
      <c r="BE272" s="114"/>
      <c r="BF272" s="114"/>
      <c r="BG272" s="127"/>
    </row>
    <row r="273" spans="2:59" hidden="1">
      <c r="B273" s="167" t="s">
        <v>612</v>
      </c>
      <c r="C273" s="123" t="s">
        <v>611</v>
      </c>
      <c r="D273" s="165"/>
      <c r="E273" s="165"/>
      <c r="F273" s="165"/>
      <c r="G273" s="165"/>
      <c r="H273" s="121"/>
      <c r="I273" s="115" t="s">
        <v>502</v>
      </c>
      <c r="J273" s="115"/>
      <c r="K273" s="115"/>
      <c r="L273" s="115" t="s">
        <v>502</v>
      </c>
      <c r="M273" s="115" t="s">
        <v>502</v>
      </c>
      <c r="N273" s="115" t="s">
        <v>502</v>
      </c>
      <c r="O273" s="115" t="s">
        <v>502</v>
      </c>
      <c r="P273" s="115" t="s">
        <v>502</v>
      </c>
      <c r="Q273" s="115" t="s">
        <v>502</v>
      </c>
      <c r="R273" s="115" t="s">
        <v>502</v>
      </c>
      <c r="S273" s="115" t="s">
        <v>502</v>
      </c>
      <c r="T273" s="115" t="s">
        <v>502</v>
      </c>
      <c r="U273" s="115" t="s">
        <v>502</v>
      </c>
      <c r="V273" s="115" t="s">
        <v>502</v>
      </c>
      <c r="W273" s="115" t="s">
        <v>502</v>
      </c>
      <c r="X273" s="115" t="s">
        <v>502</v>
      </c>
      <c r="Y273" s="115" t="s">
        <v>502</v>
      </c>
      <c r="Z273" s="115" t="s">
        <v>502</v>
      </c>
      <c r="AA273" s="115" t="s">
        <v>502</v>
      </c>
      <c r="AB273" s="115" t="s">
        <v>502</v>
      </c>
      <c r="AC273" s="115" t="s">
        <v>502</v>
      </c>
      <c r="AD273" s="115" t="s">
        <v>502</v>
      </c>
      <c r="AE273" s="115" t="s">
        <v>502</v>
      </c>
      <c r="AF273" s="115" t="s">
        <v>502</v>
      </c>
      <c r="AG273" s="115" t="s">
        <v>502</v>
      </c>
      <c r="AH273" s="115" t="s">
        <v>502</v>
      </c>
      <c r="AI273" s="115" t="s">
        <v>502</v>
      </c>
      <c r="AJ273" s="115" t="s">
        <v>502</v>
      </c>
      <c r="AK273" s="115" t="s">
        <v>502</v>
      </c>
      <c r="AL273" s="115" t="s">
        <v>502</v>
      </c>
      <c r="AM273" s="115" t="s">
        <v>502</v>
      </c>
      <c r="AN273" s="115" t="s">
        <v>502</v>
      </c>
      <c r="AO273" s="115" t="s">
        <v>502</v>
      </c>
      <c r="AP273" s="115" t="s">
        <v>502</v>
      </c>
      <c r="AQ273" s="115" t="s">
        <v>502</v>
      </c>
      <c r="AR273" s="115" t="s">
        <v>502</v>
      </c>
      <c r="AS273" s="115" t="s">
        <v>502</v>
      </c>
      <c r="AT273" s="115" t="s">
        <v>502</v>
      </c>
      <c r="AU273" s="115" t="s">
        <v>502</v>
      </c>
      <c r="AV273" s="115" t="s">
        <v>502</v>
      </c>
      <c r="AW273" s="115" t="s">
        <v>502</v>
      </c>
      <c r="AX273" s="115" t="s">
        <v>502</v>
      </c>
      <c r="AY273" s="115" t="s">
        <v>502</v>
      </c>
      <c r="AZ273" s="116" t="s">
        <v>502</v>
      </c>
      <c r="BA273" s="115" t="s">
        <v>502</v>
      </c>
      <c r="BB273" s="115" t="s">
        <v>502</v>
      </c>
      <c r="BC273" s="115" t="s">
        <v>502</v>
      </c>
      <c r="BD273" s="114"/>
      <c r="BE273" s="114"/>
      <c r="BF273" s="114"/>
      <c r="BG273" s="120"/>
    </row>
    <row r="274" spans="2:59" hidden="1">
      <c r="B274" s="124" t="s">
        <v>566</v>
      </c>
      <c r="C274" s="123" t="s">
        <v>565</v>
      </c>
      <c r="D274" s="122" t="s">
        <v>653</v>
      </c>
      <c r="E274" s="122" t="s">
        <v>607</v>
      </c>
      <c r="F274" s="122" t="s">
        <v>466</v>
      </c>
      <c r="G274" s="122" t="s">
        <v>391</v>
      </c>
      <c r="H274" s="121" t="s">
        <v>390</v>
      </c>
      <c r="I274" s="115">
        <v>0</v>
      </c>
      <c r="J274" s="115"/>
      <c r="K274" s="115"/>
      <c r="L274" s="115">
        <v>0</v>
      </c>
      <c r="M274" s="115">
        <v>0</v>
      </c>
      <c r="N274" s="115">
        <v>0</v>
      </c>
      <c r="O274" s="115">
        <v>0</v>
      </c>
      <c r="P274" s="115">
        <v>0</v>
      </c>
      <c r="Q274" s="115">
        <v>0</v>
      </c>
      <c r="R274" s="115">
        <v>0</v>
      </c>
      <c r="S274" s="115">
        <v>0</v>
      </c>
      <c r="T274" s="115">
        <v>0</v>
      </c>
      <c r="U274" s="115">
        <v>0</v>
      </c>
      <c r="V274" s="115">
        <v>0</v>
      </c>
      <c r="W274" s="115">
        <v>0</v>
      </c>
      <c r="X274" s="115">
        <v>0</v>
      </c>
      <c r="Y274" s="115">
        <v>0</v>
      </c>
      <c r="Z274" s="115">
        <v>0</v>
      </c>
      <c r="AA274" s="115">
        <v>0</v>
      </c>
      <c r="AB274" s="115">
        <v>0</v>
      </c>
      <c r="AC274" s="115">
        <v>-118</v>
      </c>
      <c r="AD274" s="115">
        <v>-196</v>
      </c>
      <c r="AE274" s="115">
        <v>0</v>
      </c>
      <c r="AF274" s="115">
        <v>0</v>
      </c>
      <c r="AG274" s="115">
        <v>0</v>
      </c>
      <c r="AH274" s="115">
        <v>0</v>
      </c>
      <c r="AI274" s="115">
        <v>0</v>
      </c>
      <c r="AJ274" s="115">
        <v>0</v>
      </c>
      <c r="AK274" s="115">
        <v>0</v>
      </c>
      <c r="AL274" s="115">
        <v>0</v>
      </c>
      <c r="AM274" s="115">
        <v>0</v>
      </c>
      <c r="AN274" s="115">
        <v>0</v>
      </c>
      <c r="AO274" s="115">
        <v>0</v>
      </c>
      <c r="AP274" s="115">
        <v>0</v>
      </c>
      <c r="AQ274" s="115">
        <v>0</v>
      </c>
      <c r="AR274" s="115">
        <v>0</v>
      </c>
      <c r="AS274" s="115">
        <v>0</v>
      </c>
      <c r="AT274" s="115">
        <v>0</v>
      </c>
      <c r="AU274" s="115">
        <v>0</v>
      </c>
      <c r="AV274" s="115">
        <v>0</v>
      </c>
      <c r="AW274" s="115">
        <v>0</v>
      </c>
      <c r="AX274" s="115">
        <v>0</v>
      </c>
      <c r="AY274" s="115">
        <v>0</v>
      </c>
      <c r="AZ274" s="116">
        <v>0</v>
      </c>
      <c r="BA274" s="115">
        <v>0</v>
      </c>
      <c r="BB274" s="115">
        <v>0</v>
      </c>
      <c r="BC274" s="115">
        <v>0</v>
      </c>
      <c r="BD274" s="114"/>
      <c r="BE274" s="114"/>
      <c r="BF274" s="114"/>
      <c r="BG274" s="120"/>
    </row>
    <row r="275" spans="2:59" hidden="1">
      <c r="B275" s="124" t="s">
        <v>564</v>
      </c>
      <c r="C275" s="123" t="s">
        <v>564</v>
      </c>
      <c r="D275" s="122" t="s">
        <v>653</v>
      </c>
      <c r="E275" s="122" t="s">
        <v>607</v>
      </c>
      <c r="F275" s="122" t="s">
        <v>362</v>
      </c>
      <c r="G275" s="122" t="s">
        <v>391</v>
      </c>
      <c r="H275" s="121" t="s">
        <v>390</v>
      </c>
      <c r="I275" s="115">
        <v>0</v>
      </c>
      <c r="J275" s="115"/>
      <c r="K275" s="115"/>
      <c r="L275" s="115">
        <v>0</v>
      </c>
      <c r="M275" s="115">
        <v>0</v>
      </c>
      <c r="N275" s="115">
        <v>0</v>
      </c>
      <c r="O275" s="115">
        <v>0</v>
      </c>
      <c r="P275" s="115">
        <v>0</v>
      </c>
      <c r="Q275" s="115">
        <v>0</v>
      </c>
      <c r="R275" s="115">
        <v>0</v>
      </c>
      <c r="S275" s="115">
        <v>0</v>
      </c>
      <c r="T275" s="115">
        <v>0</v>
      </c>
      <c r="U275" s="115">
        <v>0</v>
      </c>
      <c r="V275" s="115">
        <v>0</v>
      </c>
      <c r="W275" s="115">
        <v>0</v>
      </c>
      <c r="X275" s="115">
        <v>0</v>
      </c>
      <c r="Y275" s="115">
        <v>0</v>
      </c>
      <c r="Z275" s="115">
        <v>0</v>
      </c>
      <c r="AA275" s="115">
        <v>0</v>
      </c>
      <c r="AB275" s="115">
        <v>-1</v>
      </c>
      <c r="AC275" s="115">
        <v>-1</v>
      </c>
      <c r="AD275" s="115">
        <v>-3</v>
      </c>
      <c r="AE275" s="115">
        <v>0</v>
      </c>
      <c r="AF275" s="115">
        <v>0</v>
      </c>
      <c r="AG275" s="115">
        <v>0</v>
      </c>
      <c r="AH275" s="115">
        <v>0</v>
      </c>
      <c r="AI275" s="115">
        <v>0</v>
      </c>
      <c r="AJ275" s="115">
        <v>0</v>
      </c>
      <c r="AK275" s="115">
        <v>0</v>
      </c>
      <c r="AL275" s="115">
        <v>0</v>
      </c>
      <c r="AM275" s="115">
        <v>0</v>
      </c>
      <c r="AN275" s="115">
        <v>0</v>
      </c>
      <c r="AO275" s="115">
        <v>0</v>
      </c>
      <c r="AP275" s="115">
        <v>0</v>
      </c>
      <c r="AQ275" s="115">
        <v>-0.1</v>
      </c>
      <c r="AR275" s="115">
        <v>0</v>
      </c>
      <c r="AS275" s="115">
        <v>-0.14000000000000001</v>
      </c>
      <c r="AT275" s="115">
        <v>-0.08</v>
      </c>
      <c r="AU275" s="115">
        <v>-0.18</v>
      </c>
      <c r="AV275" s="115">
        <v>-0.2</v>
      </c>
      <c r="AW275" s="115">
        <v>-0.6</v>
      </c>
      <c r="AX275" s="115">
        <v>0</v>
      </c>
      <c r="AY275" s="115">
        <v>-0.03</v>
      </c>
      <c r="AZ275" s="116">
        <v>-0.13</v>
      </c>
      <c r="BA275" s="115">
        <v>-0.14000000000000001</v>
      </c>
      <c r="BB275" s="115">
        <v>-0.17</v>
      </c>
      <c r="BC275" s="115">
        <v>-0.15</v>
      </c>
      <c r="BD275" s="114"/>
      <c r="BE275" s="114"/>
      <c r="BF275" s="114"/>
      <c r="BG275" s="120"/>
    </row>
    <row r="276" spans="2:59" hidden="1">
      <c r="B276" s="124" t="s">
        <v>563</v>
      </c>
      <c r="C276" s="123" t="s">
        <v>562</v>
      </c>
      <c r="D276" s="122" t="s">
        <v>653</v>
      </c>
      <c r="E276" s="122" t="s">
        <v>607</v>
      </c>
      <c r="F276" s="122" t="s">
        <v>463</v>
      </c>
      <c r="G276" s="122" t="s">
        <v>391</v>
      </c>
      <c r="H276" s="121" t="s">
        <v>390</v>
      </c>
      <c r="I276" s="115">
        <v>0</v>
      </c>
      <c r="J276" s="115"/>
      <c r="K276" s="115"/>
      <c r="L276" s="115">
        <v>0</v>
      </c>
      <c r="M276" s="115">
        <v>0</v>
      </c>
      <c r="N276" s="115">
        <v>0</v>
      </c>
      <c r="O276" s="115">
        <v>-33</v>
      </c>
      <c r="P276" s="115">
        <v>0</v>
      </c>
      <c r="Q276" s="115">
        <v>0</v>
      </c>
      <c r="R276" s="115">
        <v>0</v>
      </c>
      <c r="S276" s="115">
        <v>0</v>
      </c>
      <c r="T276" s="115">
        <v>0</v>
      </c>
      <c r="U276" s="115">
        <v>0</v>
      </c>
      <c r="V276" s="115">
        <v>0</v>
      </c>
      <c r="W276" s="115">
        <v>-93</v>
      </c>
      <c r="X276" s="115">
        <v>0</v>
      </c>
      <c r="Y276" s="115">
        <v>0</v>
      </c>
      <c r="Z276" s="115">
        <v>0</v>
      </c>
      <c r="AA276" s="115">
        <v>0</v>
      </c>
      <c r="AB276" s="115">
        <v>0</v>
      </c>
      <c r="AC276" s="115">
        <v>0</v>
      </c>
      <c r="AD276" s="115">
        <v>0</v>
      </c>
      <c r="AE276" s="115">
        <v>0</v>
      </c>
      <c r="AF276" s="115">
        <v>0</v>
      </c>
      <c r="AG276" s="115">
        <v>0</v>
      </c>
      <c r="AH276" s="115">
        <v>0</v>
      </c>
      <c r="AI276" s="115">
        <v>0</v>
      </c>
      <c r="AJ276" s="115">
        <v>0</v>
      </c>
      <c r="AK276" s="115">
        <v>0</v>
      </c>
      <c r="AL276" s="115">
        <v>0</v>
      </c>
      <c r="AM276" s="115">
        <v>0</v>
      </c>
      <c r="AN276" s="115">
        <v>0</v>
      </c>
      <c r="AO276" s="115">
        <v>0</v>
      </c>
      <c r="AP276" s="115">
        <v>0</v>
      </c>
      <c r="AQ276" s="115">
        <v>0</v>
      </c>
      <c r="AR276" s="115">
        <v>0</v>
      </c>
      <c r="AS276" s="115">
        <v>0</v>
      </c>
      <c r="AT276" s="115">
        <v>0</v>
      </c>
      <c r="AU276" s="115">
        <v>0</v>
      </c>
      <c r="AV276" s="115">
        <v>0</v>
      </c>
      <c r="AW276" s="115">
        <v>0</v>
      </c>
      <c r="AX276" s="115">
        <v>0</v>
      </c>
      <c r="AY276" s="115">
        <v>0</v>
      </c>
      <c r="AZ276" s="116">
        <v>0</v>
      </c>
      <c r="BA276" s="115">
        <v>0</v>
      </c>
      <c r="BB276" s="115">
        <v>0</v>
      </c>
      <c r="BC276" s="115">
        <v>0</v>
      </c>
      <c r="BD276" s="114"/>
      <c r="BE276" s="114"/>
      <c r="BF276" s="114"/>
      <c r="BG276" s="120"/>
    </row>
    <row r="277" spans="2:59" hidden="1">
      <c r="B277" s="124" t="s">
        <v>561</v>
      </c>
      <c r="C277" s="123" t="s">
        <v>657</v>
      </c>
      <c r="D277" s="122" t="s">
        <v>653</v>
      </c>
      <c r="E277" s="122" t="s">
        <v>607</v>
      </c>
      <c r="F277" s="122" t="s">
        <v>354</v>
      </c>
      <c r="G277" s="122" t="s">
        <v>391</v>
      </c>
      <c r="H277" s="121" t="s">
        <v>390</v>
      </c>
      <c r="I277" s="115">
        <v>-1.41</v>
      </c>
      <c r="J277" s="115"/>
      <c r="K277" s="115"/>
      <c r="L277" s="115">
        <v>-92</v>
      </c>
      <c r="M277" s="115">
        <v>-10</v>
      </c>
      <c r="N277" s="115">
        <v>-59</v>
      </c>
      <c r="O277" s="115">
        <v>-113</v>
      </c>
      <c r="P277" s="115">
        <v>-179</v>
      </c>
      <c r="Q277" s="115">
        <v>-152</v>
      </c>
      <c r="R277" s="115">
        <v>-255</v>
      </c>
      <c r="S277" s="115">
        <v>-220</v>
      </c>
      <c r="T277" s="115">
        <v>-286</v>
      </c>
      <c r="U277" s="115">
        <v>-241</v>
      </c>
      <c r="V277" s="115">
        <v>-53</v>
      </c>
      <c r="W277" s="115">
        <v>-157</v>
      </c>
      <c r="X277" s="115">
        <v>-295</v>
      </c>
      <c r="Y277" s="115">
        <v>-299</v>
      </c>
      <c r="Z277" s="115">
        <v>-204</v>
      </c>
      <c r="AA277" s="115">
        <v>-197</v>
      </c>
      <c r="AB277" s="115">
        <v>-398</v>
      </c>
      <c r="AC277" s="115">
        <v>-584</v>
      </c>
      <c r="AD277" s="115">
        <v>-195</v>
      </c>
      <c r="AE277" s="115">
        <v>-6.39</v>
      </c>
      <c r="AF277" s="115">
        <v>-40.6</v>
      </c>
      <c r="AG277" s="115">
        <v>-31.54</v>
      </c>
      <c r="AH277" s="115">
        <v>-79.209999999999994</v>
      </c>
      <c r="AI277" s="115">
        <v>-173.17</v>
      </c>
      <c r="AJ277" s="115">
        <v>-224.91</v>
      </c>
      <c r="AK277" s="115">
        <v>-85.79</v>
      </c>
      <c r="AL277" s="115">
        <v>-81.459999999999994</v>
      </c>
      <c r="AM277" s="115">
        <v>-79.31</v>
      </c>
      <c r="AN277" s="115">
        <v>-836.96</v>
      </c>
      <c r="AO277" s="115">
        <v>-177.74</v>
      </c>
      <c r="AP277" s="115">
        <v>-148.44999999999999</v>
      </c>
      <c r="AQ277" s="115">
        <v>-394.93</v>
      </c>
      <c r="AR277" s="115">
        <v>-121.43</v>
      </c>
      <c r="AS277" s="115">
        <v>-105.8</v>
      </c>
      <c r="AT277" s="115">
        <v>-1268.1600000000001</v>
      </c>
      <c r="AU277" s="115">
        <v>-17.260000000000002</v>
      </c>
      <c r="AV277" s="115">
        <v>-67.599999999999994</v>
      </c>
      <c r="AW277" s="115">
        <v>-14.22</v>
      </c>
      <c r="AX277" s="115">
        <v>-30.54</v>
      </c>
      <c r="AY277" s="115">
        <v>-8.1199999999999992</v>
      </c>
      <c r="AZ277" s="116">
        <v>-12.98</v>
      </c>
      <c r="BA277" s="115">
        <v>-0.35</v>
      </c>
      <c r="BB277" s="115">
        <v>-0.91</v>
      </c>
      <c r="BC277" s="115">
        <v>-57.6</v>
      </c>
      <c r="BD277" s="114"/>
      <c r="BE277" s="114"/>
      <c r="BF277" s="114"/>
      <c r="BG277" s="120"/>
    </row>
    <row r="278" spans="2:59" hidden="1">
      <c r="B278" s="124" t="s">
        <v>597</v>
      </c>
      <c r="C278" s="123" t="s">
        <v>596</v>
      </c>
      <c r="D278" s="122" t="s">
        <v>653</v>
      </c>
      <c r="E278" s="122" t="s">
        <v>607</v>
      </c>
      <c r="F278" s="122" t="s">
        <v>351</v>
      </c>
      <c r="G278" s="122" t="s">
        <v>391</v>
      </c>
      <c r="H278" s="121" t="s">
        <v>390</v>
      </c>
      <c r="I278" s="115">
        <v>-64236.12</v>
      </c>
      <c r="J278" s="115"/>
      <c r="K278" s="115"/>
      <c r="L278" s="115">
        <v>-44701</v>
      </c>
      <c r="M278" s="115">
        <v>-41682</v>
      </c>
      <c r="N278" s="115">
        <v>-35620</v>
      </c>
      <c r="O278" s="115">
        <v>-27054</v>
      </c>
      <c r="P278" s="115">
        <v>-23377</v>
      </c>
      <c r="Q278" s="115">
        <v>-18009</v>
      </c>
      <c r="R278" s="115">
        <v>-9884</v>
      </c>
      <c r="S278" s="115">
        <v>-11246</v>
      </c>
      <c r="T278" s="115">
        <v>-5402</v>
      </c>
      <c r="U278" s="115">
        <v>-3534</v>
      </c>
      <c r="V278" s="115">
        <v>-8642</v>
      </c>
      <c r="W278" s="115">
        <v>-9305</v>
      </c>
      <c r="X278" s="115">
        <v>-7028</v>
      </c>
      <c r="Y278" s="115">
        <v>-9393</v>
      </c>
      <c r="Z278" s="115">
        <v>-6884</v>
      </c>
      <c r="AA278" s="115">
        <v>-5481</v>
      </c>
      <c r="AB278" s="115">
        <v>-8162</v>
      </c>
      <c r="AC278" s="115">
        <v>-7764</v>
      </c>
      <c r="AD278" s="115">
        <v>-6511</v>
      </c>
      <c r="AE278" s="115">
        <v>-19452</v>
      </c>
      <c r="AF278" s="115">
        <v>-7179.47</v>
      </c>
      <c r="AG278" s="115">
        <v>-9041.5300000000007</v>
      </c>
      <c r="AH278" s="115">
        <v>-5061.29</v>
      </c>
      <c r="AI278" s="115">
        <v>-8614.7099999999991</v>
      </c>
      <c r="AJ278" s="115">
        <v>-5715.44</v>
      </c>
      <c r="AK278" s="115">
        <v>-2982.51</v>
      </c>
      <c r="AL278" s="115">
        <v>-5341.22</v>
      </c>
      <c r="AM278" s="115">
        <v>-8674.36</v>
      </c>
      <c r="AN278" s="115">
        <v>-12303.01</v>
      </c>
      <c r="AO278" s="115">
        <v>-10241.280000000001</v>
      </c>
      <c r="AP278" s="115">
        <v>-9390.75</v>
      </c>
      <c r="AQ278" s="115">
        <v>-10550.09</v>
      </c>
      <c r="AR278" s="115">
        <v>-7640.61</v>
      </c>
      <c r="AS278" s="115">
        <v>-6606.01</v>
      </c>
      <c r="AT278" s="115">
        <v>-6429.03</v>
      </c>
      <c r="AU278" s="115">
        <v>-4575.8100000000004</v>
      </c>
      <c r="AV278" s="115">
        <v>-1617.38</v>
      </c>
      <c r="AW278" s="115">
        <v>-1300.28</v>
      </c>
      <c r="AX278" s="115">
        <v>-843.58</v>
      </c>
      <c r="AY278" s="115">
        <v>-692.03</v>
      </c>
      <c r="AZ278" s="116">
        <v>-759.61</v>
      </c>
      <c r="BA278" s="115">
        <v>-891.9</v>
      </c>
      <c r="BB278" s="115">
        <v>-668.86</v>
      </c>
      <c r="BC278" s="115">
        <v>-475.07</v>
      </c>
      <c r="BD278" s="114"/>
      <c r="BE278" s="114"/>
      <c r="BF278" s="114"/>
      <c r="BG278" s="120"/>
    </row>
    <row r="279" spans="2:59" hidden="1">
      <c r="B279" s="124" t="s">
        <v>631</v>
      </c>
      <c r="C279" s="123" t="s">
        <v>630</v>
      </c>
      <c r="D279" s="122" t="s">
        <v>653</v>
      </c>
      <c r="E279" s="122" t="s">
        <v>607</v>
      </c>
      <c r="F279" s="122" t="s">
        <v>348</v>
      </c>
      <c r="G279" s="122" t="s">
        <v>391</v>
      </c>
      <c r="H279" s="121" t="s">
        <v>390</v>
      </c>
      <c r="I279" s="115">
        <v>0</v>
      </c>
      <c r="J279" s="115"/>
      <c r="K279" s="115"/>
      <c r="L279" s="115">
        <v>0</v>
      </c>
      <c r="M279" s="115">
        <v>0</v>
      </c>
      <c r="N279" s="115">
        <v>0</v>
      </c>
      <c r="O279" s="115">
        <v>0</v>
      </c>
      <c r="P279" s="115">
        <v>0</v>
      </c>
      <c r="Q279" s="115">
        <v>0</v>
      </c>
      <c r="R279" s="115">
        <v>0</v>
      </c>
      <c r="S279" s="115">
        <v>0</v>
      </c>
      <c r="T279" s="115">
        <v>0</v>
      </c>
      <c r="U279" s="115">
        <v>0</v>
      </c>
      <c r="V279" s="115">
        <v>0</v>
      </c>
      <c r="W279" s="115">
        <v>0</v>
      </c>
      <c r="X279" s="115">
        <v>0</v>
      </c>
      <c r="Y279" s="115">
        <v>0</v>
      </c>
      <c r="Z279" s="115">
        <v>0</v>
      </c>
      <c r="AA279" s="115">
        <v>0</v>
      </c>
      <c r="AB279" s="115">
        <v>0</v>
      </c>
      <c r="AC279" s="115">
        <v>0</v>
      </c>
      <c r="AD279" s="115">
        <v>-1096</v>
      </c>
      <c r="AE279" s="115">
        <v>-1842.27</v>
      </c>
      <c r="AF279" s="115">
        <v>-452.78</v>
      </c>
      <c r="AG279" s="115">
        <v>0</v>
      </c>
      <c r="AH279" s="115">
        <v>0</v>
      </c>
      <c r="AI279" s="115">
        <v>0</v>
      </c>
      <c r="AJ279" s="115">
        <v>0</v>
      </c>
      <c r="AK279" s="115">
        <v>0</v>
      </c>
      <c r="AL279" s="115">
        <v>0</v>
      </c>
      <c r="AM279" s="115">
        <v>0</v>
      </c>
      <c r="AN279" s="115">
        <v>0</v>
      </c>
      <c r="AO279" s="115">
        <v>0</v>
      </c>
      <c r="AP279" s="115">
        <v>0</v>
      </c>
      <c r="AQ279" s="115">
        <v>0</v>
      </c>
      <c r="AR279" s="115">
        <v>0</v>
      </c>
      <c r="AS279" s="115">
        <v>0</v>
      </c>
      <c r="AT279" s="115">
        <v>0</v>
      </c>
      <c r="AU279" s="115">
        <v>0</v>
      </c>
      <c r="AV279" s="115">
        <v>0</v>
      </c>
      <c r="AW279" s="115">
        <v>0</v>
      </c>
      <c r="AX279" s="115">
        <v>0</v>
      </c>
      <c r="AY279" s="115">
        <v>0</v>
      </c>
      <c r="AZ279" s="116">
        <v>0</v>
      </c>
      <c r="BA279" s="115">
        <v>0</v>
      </c>
      <c r="BB279" s="115">
        <v>0</v>
      </c>
      <c r="BC279" s="115">
        <v>0</v>
      </c>
      <c r="BD279" s="114"/>
      <c r="BE279" s="114"/>
      <c r="BF279" s="114"/>
      <c r="BG279" s="120"/>
    </row>
    <row r="280" spans="2:59" hidden="1">
      <c r="B280" s="124" t="s">
        <v>656</v>
      </c>
      <c r="C280" s="123" t="s">
        <v>655</v>
      </c>
      <c r="D280" s="122" t="s">
        <v>653</v>
      </c>
      <c r="E280" s="122" t="s">
        <v>607</v>
      </c>
      <c r="F280" s="122" t="s">
        <v>654</v>
      </c>
      <c r="G280" s="122" t="s">
        <v>391</v>
      </c>
      <c r="H280" s="121" t="s">
        <v>390</v>
      </c>
      <c r="I280" s="115">
        <v>0</v>
      </c>
      <c r="J280" s="115"/>
      <c r="K280" s="115"/>
      <c r="L280" s="115">
        <v>0</v>
      </c>
      <c r="M280" s="115">
        <v>0</v>
      </c>
      <c r="N280" s="115">
        <v>0</v>
      </c>
      <c r="O280" s="115">
        <v>0</v>
      </c>
      <c r="P280" s="115">
        <v>0</v>
      </c>
      <c r="Q280" s="115">
        <v>0</v>
      </c>
      <c r="R280" s="115">
        <v>0</v>
      </c>
      <c r="S280" s="115">
        <v>0</v>
      </c>
      <c r="T280" s="115">
        <v>0</v>
      </c>
      <c r="U280" s="115">
        <v>0</v>
      </c>
      <c r="V280" s="115">
        <v>0</v>
      </c>
      <c r="W280" s="115">
        <v>0</v>
      </c>
      <c r="X280" s="115">
        <v>0</v>
      </c>
      <c r="Y280" s="115">
        <v>0</v>
      </c>
      <c r="Z280" s="115">
        <v>0</v>
      </c>
      <c r="AA280" s="115">
        <v>0</v>
      </c>
      <c r="AB280" s="115">
        <v>0</v>
      </c>
      <c r="AC280" s="115">
        <v>0</v>
      </c>
      <c r="AD280" s="115">
        <v>0</v>
      </c>
      <c r="AE280" s="115">
        <v>0</v>
      </c>
      <c r="AF280" s="115">
        <v>-19671.75</v>
      </c>
      <c r="AG280" s="115">
        <v>-36249.980000000003</v>
      </c>
      <c r="AH280" s="115">
        <v>-39955.94</v>
      </c>
      <c r="AI280" s="115">
        <v>-32040.13</v>
      </c>
      <c r="AJ280" s="115">
        <v>-33573.68</v>
      </c>
      <c r="AK280" s="115">
        <v>-33502.51</v>
      </c>
      <c r="AL280" s="115">
        <v>-29589.759999999998</v>
      </c>
      <c r="AM280" s="115">
        <v>-23235.35</v>
      </c>
      <c r="AN280" s="115">
        <v>-1900.53</v>
      </c>
      <c r="AO280" s="115">
        <v>-18.21</v>
      </c>
      <c r="AP280" s="115">
        <v>0</v>
      </c>
      <c r="AQ280" s="115">
        <v>0</v>
      </c>
      <c r="AR280" s="115">
        <v>0</v>
      </c>
      <c r="AS280" s="115">
        <v>0</v>
      </c>
      <c r="AT280" s="115">
        <v>0</v>
      </c>
      <c r="AU280" s="115">
        <v>0</v>
      </c>
      <c r="AV280" s="115">
        <v>0</v>
      </c>
      <c r="AW280" s="115">
        <v>0</v>
      </c>
      <c r="AX280" s="115">
        <v>0</v>
      </c>
      <c r="AY280" s="115">
        <v>0</v>
      </c>
      <c r="AZ280" s="116">
        <v>0</v>
      </c>
      <c r="BA280" s="115">
        <v>0</v>
      </c>
      <c r="BB280" s="115">
        <v>0</v>
      </c>
      <c r="BC280" s="115">
        <v>0</v>
      </c>
      <c r="BD280" s="114"/>
      <c r="BE280" s="114"/>
      <c r="BF280" s="114"/>
      <c r="BG280" s="120"/>
    </row>
    <row r="281" spans="2:59" hidden="1">
      <c r="B281" s="124" t="s">
        <v>537</v>
      </c>
      <c r="C281" s="123" t="s">
        <v>536</v>
      </c>
      <c r="D281" s="122" t="s">
        <v>653</v>
      </c>
      <c r="E281" s="122" t="s">
        <v>607</v>
      </c>
      <c r="F281" s="122" t="s">
        <v>345</v>
      </c>
      <c r="G281" s="122" t="s">
        <v>391</v>
      </c>
      <c r="H281" s="121" t="s">
        <v>390</v>
      </c>
      <c r="I281" s="115">
        <v>0</v>
      </c>
      <c r="J281" s="115"/>
      <c r="K281" s="115"/>
      <c r="L281" s="115">
        <v>0</v>
      </c>
      <c r="M281" s="115">
        <v>0</v>
      </c>
      <c r="N281" s="115">
        <v>0</v>
      </c>
      <c r="O281" s="115">
        <v>0</v>
      </c>
      <c r="P281" s="115">
        <v>0</v>
      </c>
      <c r="Q281" s="115">
        <v>0</v>
      </c>
      <c r="R281" s="115">
        <v>0</v>
      </c>
      <c r="S281" s="115">
        <v>0</v>
      </c>
      <c r="T281" s="115">
        <v>0</v>
      </c>
      <c r="U281" s="115">
        <v>0</v>
      </c>
      <c r="V281" s="115">
        <v>-2875</v>
      </c>
      <c r="W281" s="115">
        <v>-5063</v>
      </c>
      <c r="X281" s="115">
        <v>-3152</v>
      </c>
      <c r="Y281" s="115">
        <v>-4514</v>
      </c>
      <c r="Z281" s="115">
        <v>-4506</v>
      </c>
      <c r="AA281" s="115">
        <v>-3456</v>
      </c>
      <c r="AB281" s="115">
        <v>-3983</v>
      </c>
      <c r="AC281" s="115">
        <v>-2918</v>
      </c>
      <c r="AD281" s="115">
        <v>-3934</v>
      </c>
      <c r="AE281" s="115">
        <v>-5193.5</v>
      </c>
      <c r="AF281" s="115">
        <v>-6631.65</v>
      </c>
      <c r="AG281" s="115">
        <v>-8092.57</v>
      </c>
      <c r="AH281" s="115">
        <v>-10693.7</v>
      </c>
      <c r="AI281" s="115">
        <v>-15917.53</v>
      </c>
      <c r="AJ281" s="115">
        <v>-19889.310000000001</v>
      </c>
      <c r="AK281" s="115">
        <v>-21022.74</v>
      </c>
      <c r="AL281" s="115">
        <v>-22102.77</v>
      </c>
      <c r="AM281" s="115">
        <v>-24650.39</v>
      </c>
      <c r="AN281" s="115">
        <v>-26626.37</v>
      </c>
      <c r="AO281" s="115">
        <v>-26283.94</v>
      </c>
      <c r="AP281" s="115">
        <v>-23178.75</v>
      </c>
      <c r="AQ281" s="115">
        <v>-31291.17</v>
      </c>
      <c r="AR281" s="115">
        <v>-21062.53</v>
      </c>
      <c r="AS281" s="115">
        <v>-22408.13</v>
      </c>
      <c r="AT281" s="115">
        <v>-21509.4</v>
      </c>
      <c r="AU281" s="115">
        <v>-23451.01</v>
      </c>
      <c r="AV281" s="115">
        <v>-15738.3</v>
      </c>
      <c r="AW281" s="115">
        <v>-13077.21</v>
      </c>
      <c r="AX281" s="115">
        <v>-11173.3</v>
      </c>
      <c r="AY281" s="115">
        <v>-6563.23</v>
      </c>
      <c r="AZ281" s="116">
        <v>-6932.28</v>
      </c>
      <c r="BA281" s="115">
        <v>-6772.1</v>
      </c>
      <c r="BB281" s="115">
        <v>-4861.62</v>
      </c>
      <c r="BC281" s="115">
        <v>-2806.19</v>
      </c>
      <c r="BD281" s="114"/>
      <c r="BE281" s="114"/>
      <c r="BF281" s="114"/>
      <c r="BG281" s="120"/>
    </row>
    <row r="282" spans="2:59" hidden="1">
      <c r="B282" s="124" t="s">
        <v>629</v>
      </c>
      <c r="C282" s="123" t="s">
        <v>628</v>
      </c>
      <c r="D282" s="122" t="s">
        <v>653</v>
      </c>
      <c r="E282" s="122" t="s">
        <v>607</v>
      </c>
      <c r="F282" s="122" t="s">
        <v>627</v>
      </c>
      <c r="G282" s="122" t="s">
        <v>391</v>
      </c>
      <c r="H282" s="121" t="s">
        <v>390</v>
      </c>
      <c r="I282" s="115">
        <v>-12396.65</v>
      </c>
      <c r="J282" s="115"/>
      <c r="K282" s="115"/>
      <c r="L282" s="115">
        <v>-19976</v>
      </c>
      <c r="M282" s="115">
        <v>-34843</v>
      </c>
      <c r="N282" s="115">
        <v>-43125</v>
      </c>
      <c r="O282" s="115">
        <v>-58850</v>
      </c>
      <c r="P282" s="115">
        <v>-77212</v>
      </c>
      <c r="Q282" s="115">
        <v>-123628</v>
      </c>
      <c r="R282" s="115">
        <v>-88081</v>
      </c>
      <c r="S282" s="115">
        <v>-176270</v>
      </c>
      <c r="T282" s="115">
        <v>-168103</v>
      </c>
      <c r="U282" s="115">
        <v>-164734</v>
      </c>
      <c r="V282" s="115">
        <v>-205394</v>
      </c>
      <c r="W282" s="115">
        <v>-226880</v>
      </c>
      <c r="X282" s="115">
        <v>-216980</v>
      </c>
      <c r="Y282" s="115">
        <v>-201281</v>
      </c>
      <c r="Z282" s="115">
        <v>-167090</v>
      </c>
      <c r="AA282" s="115">
        <v>-186479</v>
      </c>
      <c r="AB282" s="115">
        <v>-272214</v>
      </c>
      <c r="AC282" s="115">
        <v>-224348</v>
      </c>
      <c r="AD282" s="115">
        <v>-233470</v>
      </c>
      <c r="AE282" s="115">
        <v>-241047.06</v>
      </c>
      <c r="AF282" s="115">
        <v>-191930.26</v>
      </c>
      <c r="AG282" s="115">
        <v>-278174.71000000002</v>
      </c>
      <c r="AH282" s="115">
        <v>-213507.25</v>
      </c>
      <c r="AI282" s="115">
        <v>-174063.66</v>
      </c>
      <c r="AJ282" s="115">
        <v>-142724.76999999999</v>
      </c>
      <c r="AK282" s="115">
        <v>-112862.68</v>
      </c>
      <c r="AL282" s="115">
        <v>-129786.93</v>
      </c>
      <c r="AM282" s="115">
        <v>-136683.28</v>
      </c>
      <c r="AN282" s="115">
        <v>-210914.68</v>
      </c>
      <c r="AO282" s="115">
        <v>-153487.54999999999</v>
      </c>
      <c r="AP282" s="115">
        <v>-126303.6</v>
      </c>
      <c r="AQ282" s="115">
        <v>-204002.8</v>
      </c>
      <c r="AR282" s="115">
        <v>-167187.29999999999</v>
      </c>
      <c r="AS282" s="115">
        <v>-145394.76999999999</v>
      </c>
      <c r="AT282" s="115">
        <v>-145701.51999999999</v>
      </c>
      <c r="AU282" s="115">
        <v>-139158.74</v>
      </c>
      <c r="AV282" s="115">
        <v>-114127.46</v>
      </c>
      <c r="AW282" s="115">
        <v>-85345.52</v>
      </c>
      <c r="AX282" s="115">
        <v>-113517.79</v>
      </c>
      <c r="AY282" s="115">
        <v>-89581.81</v>
      </c>
      <c r="AZ282" s="116">
        <v>-58150.02</v>
      </c>
      <c r="BA282" s="115">
        <v>-70594.039999999994</v>
      </c>
      <c r="BB282" s="115">
        <v>-50709.17</v>
      </c>
      <c r="BC282" s="115">
        <v>-53627.57</v>
      </c>
      <c r="BD282" s="114"/>
      <c r="BE282" s="114"/>
      <c r="BF282" s="114"/>
      <c r="BG282" s="120"/>
    </row>
    <row r="283" spans="2:59" hidden="1">
      <c r="B283" s="124" t="s">
        <v>593</v>
      </c>
      <c r="C283" s="123" t="s">
        <v>592</v>
      </c>
      <c r="D283" s="122" t="s">
        <v>653</v>
      </c>
      <c r="E283" s="122" t="s">
        <v>607</v>
      </c>
      <c r="F283" s="122" t="s">
        <v>386</v>
      </c>
      <c r="G283" s="122" t="s">
        <v>391</v>
      </c>
      <c r="H283" s="121" t="s">
        <v>390</v>
      </c>
      <c r="I283" s="115">
        <v>0</v>
      </c>
      <c r="J283" s="115"/>
      <c r="K283" s="115"/>
      <c r="L283" s="115">
        <v>0</v>
      </c>
      <c r="M283" s="115">
        <v>0</v>
      </c>
      <c r="N283" s="115">
        <v>0</v>
      </c>
      <c r="O283" s="115">
        <v>0</v>
      </c>
      <c r="P283" s="115">
        <v>0</v>
      </c>
      <c r="Q283" s="115">
        <v>0</v>
      </c>
      <c r="R283" s="115">
        <v>0</v>
      </c>
      <c r="S283" s="115">
        <v>0</v>
      </c>
      <c r="T283" s="115">
        <v>0</v>
      </c>
      <c r="U283" s="115">
        <v>0</v>
      </c>
      <c r="V283" s="115">
        <v>-66</v>
      </c>
      <c r="W283" s="115">
        <v>-79</v>
      </c>
      <c r="X283" s="115">
        <v>-52</v>
      </c>
      <c r="Y283" s="115">
        <v>0</v>
      </c>
      <c r="Z283" s="115">
        <v>-51</v>
      </c>
      <c r="AA283" s="115">
        <v>-182</v>
      </c>
      <c r="AB283" s="115">
        <v>-339</v>
      </c>
      <c r="AC283" s="115">
        <v>-214</v>
      </c>
      <c r="AD283" s="115">
        <v>-223</v>
      </c>
      <c r="AE283" s="115">
        <v>-97.4</v>
      </c>
      <c r="AF283" s="115">
        <v>0</v>
      </c>
      <c r="AG283" s="115">
        <v>0</v>
      </c>
      <c r="AH283" s="115">
        <v>0</v>
      </c>
      <c r="AI283" s="115">
        <v>-988.24</v>
      </c>
      <c r="AJ283" s="115">
        <v>-1299.8599999999999</v>
      </c>
      <c r="AK283" s="115">
        <v>-0.99</v>
      </c>
      <c r="AL283" s="115">
        <v>-1626.37</v>
      </c>
      <c r="AM283" s="115">
        <v>-3431.18</v>
      </c>
      <c r="AN283" s="115">
        <v>-4293.3100000000004</v>
      </c>
      <c r="AO283" s="115">
        <v>-5393.3</v>
      </c>
      <c r="AP283" s="115">
        <v>-5437.46</v>
      </c>
      <c r="AQ283" s="115">
        <v>-5955.55</v>
      </c>
      <c r="AR283" s="115">
        <v>-5924.44</v>
      </c>
      <c r="AS283" s="115">
        <v>-3417.6</v>
      </c>
      <c r="AT283" s="115">
        <v>-4289.2700000000004</v>
      </c>
      <c r="AU283" s="115">
        <v>-7783.11</v>
      </c>
      <c r="AV283" s="115">
        <v>-5602.56</v>
      </c>
      <c r="AW283" s="115">
        <v>-4179.8900000000003</v>
      </c>
      <c r="AX283" s="115">
        <v>-4795.05</v>
      </c>
      <c r="AY283" s="115">
        <v>-4239.9399999999996</v>
      </c>
      <c r="AZ283" s="116">
        <v>-3872.03</v>
      </c>
      <c r="BA283" s="115">
        <v>-3829.42</v>
      </c>
      <c r="BB283" s="115">
        <v>-3184.76</v>
      </c>
      <c r="BC283" s="115">
        <v>-2268.1999999999998</v>
      </c>
      <c r="BD283" s="114"/>
      <c r="BE283" s="114"/>
      <c r="BF283" s="114"/>
      <c r="BG283" s="120"/>
    </row>
    <row r="284" spans="2:59" hidden="1">
      <c r="B284" s="124" t="s">
        <v>591</v>
      </c>
      <c r="C284" s="123" t="s">
        <v>590</v>
      </c>
      <c r="D284" s="122" t="s">
        <v>653</v>
      </c>
      <c r="E284" s="122" t="s">
        <v>607</v>
      </c>
      <c r="F284" s="122" t="s">
        <v>379</v>
      </c>
      <c r="G284" s="122" t="s">
        <v>391</v>
      </c>
      <c r="H284" s="121" t="s">
        <v>390</v>
      </c>
      <c r="I284" s="115">
        <v>0</v>
      </c>
      <c r="J284" s="115"/>
      <c r="K284" s="115"/>
      <c r="L284" s="115">
        <v>0</v>
      </c>
      <c r="M284" s="115">
        <v>0</v>
      </c>
      <c r="N284" s="115">
        <v>0</v>
      </c>
      <c r="O284" s="115">
        <v>0</v>
      </c>
      <c r="P284" s="115">
        <v>0</v>
      </c>
      <c r="Q284" s="115">
        <v>0</v>
      </c>
      <c r="R284" s="115">
        <v>0</v>
      </c>
      <c r="S284" s="115">
        <v>0</v>
      </c>
      <c r="T284" s="115">
        <v>0</v>
      </c>
      <c r="U284" s="115">
        <v>0</v>
      </c>
      <c r="V284" s="115">
        <v>0</v>
      </c>
      <c r="W284" s="115">
        <v>0</v>
      </c>
      <c r="X284" s="115">
        <v>0</v>
      </c>
      <c r="Y284" s="115">
        <v>0</v>
      </c>
      <c r="Z284" s="115">
        <v>0</v>
      </c>
      <c r="AA284" s="115">
        <v>0</v>
      </c>
      <c r="AB284" s="115">
        <v>0</v>
      </c>
      <c r="AC284" s="115">
        <v>0</v>
      </c>
      <c r="AD284" s="115">
        <v>0</v>
      </c>
      <c r="AE284" s="115">
        <v>0</v>
      </c>
      <c r="AF284" s="115">
        <v>0</v>
      </c>
      <c r="AG284" s="115">
        <v>-1.05</v>
      </c>
      <c r="AH284" s="115">
        <v>-19.559999999999999</v>
      </c>
      <c r="AI284" s="115">
        <v>-174.31</v>
      </c>
      <c r="AJ284" s="115">
        <v>-10.6</v>
      </c>
      <c r="AK284" s="115">
        <v>-4.93</v>
      </c>
      <c r="AL284" s="115">
        <v>-22.82</v>
      </c>
      <c r="AM284" s="115">
        <v>-249.96</v>
      </c>
      <c r="AN284" s="115">
        <v>-1914.73</v>
      </c>
      <c r="AO284" s="115">
        <v>-1984.63</v>
      </c>
      <c r="AP284" s="115">
        <v>-1869.3</v>
      </c>
      <c r="AQ284" s="115">
        <v>-2090.5500000000002</v>
      </c>
      <c r="AR284" s="115">
        <v>-2108.17</v>
      </c>
      <c r="AS284" s="115">
        <v>-2215.25</v>
      </c>
      <c r="AT284" s="115">
        <v>-3001.3</v>
      </c>
      <c r="AU284" s="115">
        <v>-3673.51</v>
      </c>
      <c r="AV284" s="115">
        <v>-3602.3</v>
      </c>
      <c r="AW284" s="115">
        <v>-4107.4399999999996</v>
      </c>
      <c r="AX284" s="115">
        <v>-3218.66</v>
      </c>
      <c r="AY284" s="115">
        <v>-3208.65</v>
      </c>
      <c r="AZ284" s="116">
        <v>-3213.07</v>
      </c>
      <c r="BA284" s="115">
        <v>-3104.21</v>
      </c>
      <c r="BB284" s="115">
        <v>-4651.92</v>
      </c>
      <c r="BC284" s="115">
        <v>-5307.21</v>
      </c>
      <c r="BD284" s="114"/>
      <c r="BE284" s="114"/>
      <c r="BF284" s="114"/>
      <c r="BG284" s="120"/>
    </row>
    <row r="285" spans="2:59" hidden="1">
      <c r="B285" s="124" t="s">
        <v>589</v>
      </c>
      <c r="C285" s="123" t="s">
        <v>588</v>
      </c>
      <c r="D285" s="122" t="s">
        <v>653</v>
      </c>
      <c r="E285" s="122" t="s">
        <v>607</v>
      </c>
      <c r="F285" s="122" t="s">
        <v>376</v>
      </c>
      <c r="G285" s="122" t="s">
        <v>391</v>
      </c>
      <c r="H285" s="121" t="s">
        <v>390</v>
      </c>
      <c r="I285" s="115">
        <v>0</v>
      </c>
      <c r="J285" s="115"/>
      <c r="K285" s="115"/>
      <c r="L285" s="115">
        <v>0</v>
      </c>
      <c r="M285" s="115">
        <v>0</v>
      </c>
      <c r="N285" s="115">
        <v>0</v>
      </c>
      <c r="O285" s="115">
        <v>0</v>
      </c>
      <c r="P285" s="115">
        <v>0</v>
      </c>
      <c r="Q285" s="115">
        <v>0</v>
      </c>
      <c r="R285" s="115">
        <v>0</v>
      </c>
      <c r="S285" s="115">
        <v>0</v>
      </c>
      <c r="T285" s="115">
        <v>0</v>
      </c>
      <c r="U285" s="115">
        <v>0</v>
      </c>
      <c r="V285" s="115">
        <v>0</v>
      </c>
      <c r="W285" s="115">
        <v>0</v>
      </c>
      <c r="X285" s="115">
        <v>0</v>
      </c>
      <c r="Y285" s="115">
        <v>0</v>
      </c>
      <c r="Z285" s="115">
        <v>0</v>
      </c>
      <c r="AA285" s="115">
        <v>0</v>
      </c>
      <c r="AB285" s="115">
        <v>0</v>
      </c>
      <c r="AC285" s="115">
        <v>0</v>
      </c>
      <c r="AD285" s="115">
        <v>0</v>
      </c>
      <c r="AE285" s="115">
        <v>0</v>
      </c>
      <c r="AF285" s="115">
        <v>0</v>
      </c>
      <c r="AG285" s="115">
        <v>0</v>
      </c>
      <c r="AH285" s="115">
        <v>0</v>
      </c>
      <c r="AI285" s="115">
        <v>-181.89</v>
      </c>
      <c r="AJ285" s="115">
        <v>0</v>
      </c>
      <c r="AK285" s="115">
        <v>0</v>
      </c>
      <c r="AL285" s="115">
        <v>-0.74</v>
      </c>
      <c r="AM285" s="115">
        <v>-94.31</v>
      </c>
      <c r="AN285" s="115">
        <v>-1226.6500000000001</v>
      </c>
      <c r="AO285" s="115">
        <v>-3685.21</v>
      </c>
      <c r="AP285" s="115">
        <v>-4355.08</v>
      </c>
      <c r="AQ285" s="115">
        <v>-2421.5700000000002</v>
      </c>
      <c r="AR285" s="115">
        <v>-3331.49</v>
      </c>
      <c r="AS285" s="115">
        <v>-4954.9399999999996</v>
      </c>
      <c r="AT285" s="115">
        <v>-5426.26</v>
      </c>
      <c r="AU285" s="115">
        <v>-11435.26</v>
      </c>
      <c r="AV285" s="115">
        <v>-12560.42</v>
      </c>
      <c r="AW285" s="115">
        <v>-14825.43</v>
      </c>
      <c r="AX285" s="115">
        <v>-14874.62</v>
      </c>
      <c r="AY285" s="115">
        <v>-15161.06</v>
      </c>
      <c r="AZ285" s="116">
        <v>-13418.92</v>
      </c>
      <c r="BA285" s="115">
        <v>-17847.13</v>
      </c>
      <c r="BB285" s="115">
        <v>-27169.86</v>
      </c>
      <c r="BC285" s="115">
        <v>-24922.14</v>
      </c>
      <c r="BD285" s="114"/>
      <c r="BE285" s="114"/>
      <c r="BF285" s="114"/>
      <c r="BG285" s="120"/>
    </row>
    <row r="286" spans="2:59" hidden="1">
      <c r="B286" s="124" t="s">
        <v>587</v>
      </c>
      <c r="C286" s="123" t="s">
        <v>586</v>
      </c>
      <c r="D286" s="122" t="s">
        <v>653</v>
      </c>
      <c r="E286" s="122" t="s">
        <v>607</v>
      </c>
      <c r="F286" s="122" t="s">
        <v>424</v>
      </c>
      <c r="G286" s="122" t="s">
        <v>391</v>
      </c>
      <c r="H286" s="121" t="s">
        <v>390</v>
      </c>
      <c r="I286" s="115">
        <v>0</v>
      </c>
      <c r="J286" s="115"/>
      <c r="K286" s="115"/>
      <c r="L286" s="115">
        <v>0</v>
      </c>
      <c r="M286" s="115">
        <v>0</v>
      </c>
      <c r="N286" s="115">
        <v>0</v>
      </c>
      <c r="O286" s="115">
        <v>0</v>
      </c>
      <c r="P286" s="115">
        <v>0</v>
      </c>
      <c r="Q286" s="115">
        <v>0</v>
      </c>
      <c r="R286" s="115">
        <v>0</v>
      </c>
      <c r="S286" s="115">
        <v>0</v>
      </c>
      <c r="T286" s="115">
        <v>0</v>
      </c>
      <c r="U286" s="115">
        <v>0</v>
      </c>
      <c r="V286" s="115">
        <v>0</v>
      </c>
      <c r="W286" s="115">
        <v>0</v>
      </c>
      <c r="X286" s="115">
        <v>0</v>
      </c>
      <c r="Y286" s="115">
        <v>0</v>
      </c>
      <c r="Z286" s="115">
        <v>0</v>
      </c>
      <c r="AA286" s="115">
        <v>0</v>
      </c>
      <c r="AB286" s="115">
        <v>0</v>
      </c>
      <c r="AC286" s="115">
        <v>0</v>
      </c>
      <c r="AD286" s="115">
        <v>0</v>
      </c>
      <c r="AE286" s="115">
        <v>-41.74</v>
      </c>
      <c r="AF286" s="115">
        <v>0</v>
      </c>
      <c r="AG286" s="115">
        <v>-15.55</v>
      </c>
      <c r="AH286" s="115">
        <v>0</v>
      </c>
      <c r="AI286" s="115">
        <v>0</v>
      </c>
      <c r="AJ286" s="115">
        <v>-174.39</v>
      </c>
      <c r="AK286" s="115">
        <v>0</v>
      </c>
      <c r="AL286" s="115">
        <v>0</v>
      </c>
      <c r="AM286" s="115">
        <v>0</v>
      </c>
      <c r="AN286" s="115">
        <v>-205.37</v>
      </c>
      <c r="AO286" s="115">
        <v>-366.43</v>
      </c>
      <c r="AP286" s="115">
        <v>-541.76</v>
      </c>
      <c r="AQ286" s="115">
        <v>-859.69</v>
      </c>
      <c r="AR286" s="115">
        <v>-775.2</v>
      </c>
      <c r="AS286" s="115">
        <v>-749.22</v>
      </c>
      <c r="AT286" s="115">
        <v>-722.44</v>
      </c>
      <c r="AU286" s="115">
        <v>-709.37</v>
      </c>
      <c r="AV286" s="115">
        <v>-491.68</v>
      </c>
      <c r="AW286" s="115">
        <v>-343.21</v>
      </c>
      <c r="AX286" s="115">
        <v>-404.3</v>
      </c>
      <c r="AY286" s="115">
        <v>-361.18</v>
      </c>
      <c r="AZ286" s="116">
        <v>-859.06</v>
      </c>
      <c r="BA286" s="115">
        <v>-1078.27</v>
      </c>
      <c r="BB286" s="115">
        <v>-316.54000000000002</v>
      </c>
      <c r="BC286" s="115">
        <v>-1097.5899999999999</v>
      </c>
      <c r="BD286" s="114"/>
      <c r="BE286" s="114"/>
      <c r="BF286" s="114"/>
      <c r="BG286" s="120"/>
    </row>
    <row r="287" spans="2:59" hidden="1">
      <c r="B287" s="124" t="s">
        <v>585</v>
      </c>
      <c r="C287" s="123" t="s">
        <v>584</v>
      </c>
      <c r="D287" s="122" t="s">
        <v>653</v>
      </c>
      <c r="E287" s="122" t="s">
        <v>607</v>
      </c>
      <c r="F287" s="122" t="s">
        <v>421</v>
      </c>
      <c r="G287" s="122" t="s">
        <v>391</v>
      </c>
      <c r="H287" s="121" t="s">
        <v>390</v>
      </c>
      <c r="I287" s="115">
        <v>0</v>
      </c>
      <c r="J287" s="115"/>
      <c r="K287" s="115"/>
      <c r="L287" s="115">
        <v>0</v>
      </c>
      <c r="M287" s="115">
        <v>0</v>
      </c>
      <c r="N287" s="115">
        <v>0</v>
      </c>
      <c r="O287" s="115">
        <v>0</v>
      </c>
      <c r="P287" s="115">
        <v>0</v>
      </c>
      <c r="Q287" s="115">
        <v>0</v>
      </c>
      <c r="R287" s="115">
        <v>0</v>
      </c>
      <c r="S287" s="115">
        <v>0</v>
      </c>
      <c r="T287" s="115">
        <v>0</v>
      </c>
      <c r="U287" s="115">
        <v>0</v>
      </c>
      <c r="V287" s="115">
        <v>0</v>
      </c>
      <c r="W287" s="115">
        <v>0</v>
      </c>
      <c r="X287" s="115">
        <v>0</v>
      </c>
      <c r="Y287" s="115">
        <v>0</v>
      </c>
      <c r="Z287" s="115">
        <v>0</v>
      </c>
      <c r="AA287" s="115">
        <v>0</v>
      </c>
      <c r="AB287" s="115">
        <v>0</v>
      </c>
      <c r="AC287" s="115">
        <v>0</v>
      </c>
      <c r="AD287" s="115">
        <v>0</v>
      </c>
      <c r="AE287" s="115">
        <v>-6.69</v>
      </c>
      <c r="AF287" s="115">
        <v>0</v>
      </c>
      <c r="AG287" s="115">
        <v>-39.75</v>
      </c>
      <c r="AH287" s="115">
        <v>-28.62</v>
      </c>
      <c r="AI287" s="115">
        <v>-27.41</v>
      </c>
      <c r="AJ287" s="115">
        <v>-20.93</v>
      </c>
      <c r="AK287" s="115">
        <v>-18.11</v>
      </c>
      <c r="AL287" s="115">
        <v>-16.21</v>
      </c>
      <c r="AM287" s="115">
        <v>-13.8</v>
      </c>
      <c r="AN287" s="115">
        <v>0</v>
      </c>
      <c r="AO287" s="115">
        <v>-11.8</v>
      </c>
      <c r="AP287" s="115">
        <v>0</v>
      </c>
      <c r="AQ287" s="115">
        <v>0</v>
      </c>
      <c r="AR287" s="115">
        <v>0</v>
      </c>
      <c r="AS287" s="115">
        <v>0</v>
      </c>
      <c r="AT287" s="115">
        <v>0</v>
      </c>
      <c r="AU287" s="115">
        <v>-20.079999999999998</v>
      </c>
      <c r="AV287" s="115">
        <v>-24.18</v>
      </c>
      <c r="AW287" s="115">
        <v>-44.4</v>
      </c>
      <c r="AX287" s="115">
        <v>-55.92</v>
      </c>
      <c r="AY287" s="115">
        <v>-8.33</v>
      </c>
      <c r="AZ287" s="116">
        <v>-5.68</v>
      </c>
      <c r="BA287" s="115">
        <v>-7.57</v>
      </c>
      <c r="BB287" s="115">
        <v>-5.9</v>
      </c>
      <c r="BC287" s="115">
        <v>-4.58</v>
      </c>
      <c r="BD287" s="114"/>
      <c r="BE287" s="114"/>
      <c r="BF287" s="114"/>
      <c r="BG287" s="180"/>
    </row>
    <row r="288" spans="2:59" hidden="1">
      <c r="B288" s="124" t="s">
        <v>583</v>
      </c>
      <c r="C288" s="123" t="s">
        <v>582</v>
      </c>
      <c r="D288" s="122" t="s">
        <v>653</v>
      </c>
      <c r="E288" s="122" t="s">
        <v>607</v>
      </c>
      <c r="F288" s="122" t="s">
        <v>418</v>
      </c>
      <c r="G288" s="122" t="s">
        <v>391</v>
      </c>
      <c r="H288" s="121" t="s">
        <v>390</v>
      </c>
      <c r="I288" s="115">
        <v>0</v>
      </c>
      <c r="J288" s="115"/>
      <c r="K288" s="115"/>
      <c r="L288" s="115">
        <v>0</v>
      </c>
      <c r="M288" s="115">
        <v>0</v>
      </c>
      <c r="N288" s="115">
        <v>0</v>
      </c>
      <c r="O288" s="115">
        <v>0</v>
      </c>
      <c r="P288" s="115">
        <v>0</v>
      </c>
      <c r="Q288" s="115">
        <v>0</v>
      </c>
      <c r="R288" s="115">
        <v>0</v>
      </c>
      <c r="S288" s="115">
        <v>0</v>
      </c>
      <c r="T288" s="115">
        <v>0</v>
      </c>
      <c r="U288" s="115">
        <v>0</v>
      </c>
      <c r="V288" s="115">
        <v>0</v>
      </c>
      <c r="W288" s="115">
        <v>0</v>
      </c>
      <c r="X288" s="115">
        <v>0</v>
      </c>
      <c r="Y288" s="115">
        <v>0</v>
      </c>
      <c r="Z288" s="115">
        <v>0</v>
      </c>
      <c r="AA288" s="115">
        <v>-21</v>
      </c>
      <c r="AB288" s="115">
        <v>-28</v>
      </c>
      <c r="AC288" s="115">
        <v>-26</v>
      </c>
      <c r="AD288" s="115">
        <v>-14</v>
      </c>
      <c r="AE288" s="115">
        <v>-15.77</v>
      </c>
      <c r="AF288" s="115">
        <v>-0.4</v>
      </c>
      <c r="AG288" s="115">
        <v>-23.55</v>
      </c>
      <c r="AH288" s="115">
        <v>-19.350000000000001</v>
      </c>
      <c r="AI288" s="115">
        <v>0</v>
      </c>
      <c r="AJ288" s="115">
        <v>0</v>
      </c>
      <c r="AK288" s="115">
        <v>0</v>
      </c>
      <c r="AL288" s="115">
        <v>0</v>
      </c>
      <c r="AM288" s="115">
        <v>0</v>
      </c>
      <c r="AN288" s="115">
        <v>0</v>
      </c>
      <c r="AO288" s="115">
        <v>0</v>
      </c>
      <c r="AP288" s="115">
        <v>0</v>
      </c>
      <c r="AQ288" s="115">
        <v>0</v>
      </c>
      <c r="AR288" s="115">
        <v>0</v>
      </c>
      <c r="AS288" s="115">
        <v>0</v>
      </c>
      <c r="AT288" s="115">
        <v>0</v>
      </c>
      <c r="AU288" s="115">
        <v>0</v>
      </c>
      <c r="AV288" s="115">
        <v>0</v>
      </c>
      <c r="AW288" s="115">
        <v>0</v>
      </c>
      <c r="AX288" s="115">
        <v>0</v>
      </c>
      <c r="AY288" s="115">
        <v>0</v>
      </c>
      <c r="AZ288" s="116">
        <v>0</v>
      </c>
      <c r="BA288" s="115">
        <v>0</v>
      </c>
      <c r="BB288" s="115">
        <v>0</v>
      </c>
      <c r="BC288" s="115">
        <v>0</v>
      </c>
      <c r="BD288" s="114"/>
      <c r="BE288" s="114"/>
      <c r="BF288" s="114"/>
      <c r="BG288" s="180"/>
    </row>
    <row r="289" spans="2:59" hidden="1">
      <c r="B289" s="124" t="s">
        <v>529</v>
      </c>
      <c r="C289" s="123" t="s">
        <v>658</v>
      </c>
      <c r="D289" s="122" t="s">
        <v>653</v>
      </c>
      <c r="E289" s="122" t="s">
        <v>607</v>
      </c>
      <c r="F289" s="122" t="s">
        <v>415</v>
      </c>
      <c r="G289" s="122" t="s">
        <v>391</v>
      </c>
      <c r="H289" s="121" t="s">
        <v>390</v>
      </c>
      <c r="I289" s="115">
        <v>0</v>
      </c>
      <c r="J289" s="115"/>
      <c r="K289" s="115"/>
      <c r="L289" s="115">
        <v>0</v>
      </c>
      <c r="M289" s="115">
        <v>0</v>
      </c>
      <c r="N289" s="115">
        <v>0</v>
      </c>
      <c r="O289" s="115">
        <v>0</v>
      </c>
      <c r="P289" s="115">
        <v>0</v>
      </c>
      <c r="Q289" s="115">
        <v>0</v>
      </c>
      <c r="R289" s="115">
        <v>0</v>
      </c>
      <c r="S289" s="115">
        <v>0</v>
      </c>
      <c r="T289" s="115">
        <v>0</v>
      </c>
      <c r="U289" s="115">
        <v>0</v>
      </c>
      <c r="V289" s="115">
        <v>0</v>
      </c>
      <c r="W289" s="115">
        <v>0</v>
      </c>
      <c r="X289" s="115">
        <v>0</v>
      </c>
      <c r="Y289" s="115">
        <v>0</v>
      </c>
      <c r="Z289" s="115">
        <v>0</v>
      </c>
      <c r="AA289" s="115">
        <v>0</v>
      </c>
      <c r="AB289" s="115">
        <v>0</v>
      </c>
      <c r="AC289" s="115">
        <v>0</v>
      </c>
      <c r="AD289" s="115">
        <v>0</v>
      </c>
      <c r="AE289" s="115">
        <v>0</v>
      </c>
      <c r="AF289" s="115">
        <v>0</v>
      </c>
      <c r="AG289" s="115">
        <v>0</v>
      </c>
      <c r="AH289" s="115">
        <v>0</v>
      </c>
      <c r="AI289" s="115">
        <v>0</v>
      </c>
      <c r="AJ289" s="115">
        <v>0</v>
      </c>
      <c r="AK289" s="115">
        <v>0</v>
      </c>
      <c r="AL289" s="115">
        <v>0</v>
      </c>
      <c r="AM289" s="115">
        <v>0</v>
      </c>
      <c r="AN289" s="115">
        <v>0</v>
      </c>
      <c r="AO289" s="115">
        <v>0</v>
      </c>
      <c r="AP289" s="115">
        <v>-12.09</v>
      </c>
      <c r="AQ289" s="115">
        <v>-11.54</v>
      </c>
      <c r="AR289" s="115">
        <v>-11.01</v>
      </c>
      <c r="AS289" s="115">
        <v>-7.91</v>
      </c>
      <c r="AT289" s="115">
        <v>-9.36</v>
      </c>
      <c r="AU289" s="115">
        <v>-5.55</v>
      </c>
      <c r="AV289" s="115">
        <v>0</v>
      </c>
      <c r="AW289" s="115">
        <v>0</v>
      </c>
      <c r="AX289" s="115">
        <v>0</v>
      </c>
      <c r="AY289" s="115">
        <v>0</v>
      </c>
      <c r="AZ289" s="116">
        <v>0</v>
      </c>
      <c r="BA289" s="115">
        <v>0</v>
      </c>
      <c r="BB289" s="115">
        <v>0</v>
      </c>
      <c r="BC289" s="115">
        <v>0</v>
      </c>
      <c r="BD289" s="114"/>
      <c r="BE289" s="114"/>
      <c r="BF289" s="114"/>
      <c r="BG289" s="180"/>
    </row>
    <row r="290" spans="2:59" hidden="1">
      <c r="B290" s="124" t="s">
        <v>527</v>
      </c>
      <c r="C290" s="125" t="s">
        <v>526</v>
      </c>
      <c r="D290" s="122" t="s">
        <v>653</v>
      </c>
      <c r="E290" s="122" t="s">
        <v>607</v>
      </c>
      <c r="F290" s="122" t="s">
        <v>326</v>
      </c>
      <c r="G290" s="122" t="s">
        <v>391</v>
      </c>
      <c r="H290" s="121" t="s">
        <v>390</v>
      </c>
      <c r="I290" s="115">
        <v>0</v>
      </c>
      <c r="J290" s="115"/>
      <c r="K290" s="115"/>
      <c r="L290" s="115">
        <v>0</v>
      </c>
      <c r="M290" s="115">
        <v>0</v>
      </c>
      <c r="N290" s="115">
        <v>0</v>
      </c>
      <c r="O290" s="115">
        <v>0</v>
      </c>
      <c r="P290" s="115">
        <v>0</v>
      </c>
      <c r="Q290" s="115">
        <v>0</v>
      </c>
      <c r="R290" s="115">
        <v>0</v>
      </c>
      <c r="S290" s="115">
        <v>0</v>
      </c>
      <c r="T290" s="115">
        <v>0</v>
      </c>
      <c r="U290" s="115">
        <v>0</v>
      </c>
      <c r="V290" s="115">
        <v>0</v>
      </c>
      <c r="W290" s="115">
        <v>0</v>
      </c>
      <c r="X290" s="115">
        <v>0</v>
      </c>
      <c r="Y290" s="115">
        <v>0</v>
      </c>
      <c r="Z290" s="115">
        <v>0</v>
      </c>
      <c r="AA290" s="115">
        <v>0</v>
      </c>
      <c r="AB290" s="115">
        <v>0</v>
      </c>
      <c r="AC290" s="115">
        <v>0</v>
      </c>
      <c r="AD290" s="115">
        <v>0</v>
      </c>
      <c r="AE290" s="115">
        <v>0</v>
      </c>
      <c r="AF290" s="115">
        <v>0</v>
      </c>
      <c r="AG290" s="115">
        <v>0</v>
      </c>
      <c r="AH290" s="115">
        <v>0</v>
      </c>
      <c r="AI290" s="115">
        <v>0</v>
      </c>
      <c r="AJ290" s="115">
        <v>0</v>
      </c>
      <c r="AK290" s="115">
        <v>0</v>
      </c>
      <c r="AL290" s="115">
        <v>0</v>
      </c>
      <c r="AM290" s="115">
        <v>0</v>
      </c>
      <c r="AN290" s="115">
        <v>0</v>
      </c>
      <c r="AO290" s="115">
        <v>0</v>
      </c>
      <c r="AP290" s="115">
        <v>0</v>
      </c>
      <c r="AQ290" s="115">
        <v>0</v>
      </c>
      <c r="AR290" s="115">
        <v>0</v>
      </c>
      <c r="AS290" s="115">
        <v>0</v>
      </c>
      <c r="AT290" s="115">
        <v>0</v>
      </c>
      <c r="AU290" s="115">
        <v>0</v>
      </c>
      <c r="AV290" s="115">
        <v>0</v>
      </c>
      <c r="AW290" s="115">
        <v>0</v>
      </c>
      <c r="AX290" s="115">
        <v>0</v>
      </c>
      <c r="AY290" s="115">
        <v>-22.93</v>
      </c>
      <c r="AZ290" s="116">
        <v>-72.98</v>
      </c>
      <c r="BA290" s="115">
        <v>-210.89</v>
      </c>
      <c r="BB290" s="115">
        <v>-267.33</v>
      </c>
      <c r="BC290" s="115">
        <v>-215.82</v>
      </c>
      <c r="BD290" s="114"/>
      <c r="BE290" s="114"/>
      <c r="BF290" s="114"/>
      <c r="BG290" s="180"/>
    </row>
    <row r="291" spans="2:59" hidden="1">
      <c r="B291" s="124" t="s">
        <v>581</v>
      </c>
      <c r="C291" s="123" t="s">
        <v>580</v>
      </c>
      <c r="D291" s="122" t="s">
        <v>653</v>
      </c>
      <c r="E291" s="122" t="s">
        <v>607</v>
      </c>
      <c r="F291" s="122" t="s">
        <v>410</v>
      </c>
      <c r="G291" s="122" t="s">
        <v>391</v>
      </c>
      <c r="H291" s="121" t="s">
        <v>390</v>
      </c>
      <c r="I291" s="115">
        <v>0</v>
      </c>
      <c r="J291" s="115"/>
      <c r="K291" s="115"/>
      <c r="L291" s="115">
        <v>0</v>
      </c>
      <c r="M291" s="115">
        <v>0</v>
      </c>
      <c r="N291" s="115">
        <v>0</v>
      </c>
      <c r="O291" s="115">
        <v>0</v>
      </c>
      <c r="P291" s="115">
        <v>0</v>
      </c>
      <c r="Q291" s="115">
        <v>0</v>
      </c>
      <c r="R291" s="115">
        <v>0</v>
      </c>
      <c r="S291" s="115">
        <v>0</v>
      </c>
      <c r="T291" s="115">
        <v>0</v>
      </c>
      <c r="U291" s="115">
        <v>0</v>
      </c>
      <c r="V291" s="115">
        <v>0</v>
      </c>
      <c r="W291" s="115">
        <v>0</v>
      </c>
      <c r="X291" s="115">
        <v>0</v>
      </c>
      <c r="Y291" s="115">
        <v>0</v>
      </c>
      <c r="Z291" s="115">
        <v>0</v>
      </c>
      <c r="AA291" s="115">
        <v>0</v>
      </c>
      <c r="AB291" s="115">
        <v>0</v>
      </c>
      <c r="AC291" s="115">
        <v>0</v>
      </c>
      <c r="AD291" s="115">
        <v>0</v>
      </c>
      <c r="AE291" s="115">
        <v>0</v>
      </c>
      <c r="AF291" s="115">
        <v>0</v>
      </c>
      <c r="AG291" s="115">
        <v>0</v>
      </c>
      <c r="AH291" s="115">
        <v>0</v>
      </c>
      <c r="AI291" s="115">
        <v>0</v>
      </c>
      <c r="AJ291" s="115">
        <v>0</v>
      </c>
      <c r="AK291" s="115">
        <v>0</v>
      </c>
      <c r="AL291" s="115">
        <v>-67.3</v>
      </c>
      <c r="AM291" s="115">
        <v>-329.46</v>
      </c>
      <c r="AN291" s="115">
        <v>-59.82</v>
      </c>
      <c r="AO291" s="115">
        <v>0</v>
      </c>
      <c r="AP291" s="115">
        <v>0</v>
      </c>
      <c r="AQ291" s="115">
        <v>0</v>
      </c>
      <c r="AR291" s="115">
        <v>0</v>
      </c>
      <c r="AS291" s="115">
        <v>-11.3</v>
      </c>
      <c r="AT291" s="115">
        <v>-18.41</v>
      </c>
      <c r="AU291" s="115">
        <v>0</v>
      </c>
      <c r="AV291" s="115">
        <v>0</v>
      </c>
      <c r="AW291" s="115">
        <v>0</v>
      </c>
      <c r="AX291" s="115">
        <v>0</v>
      </c>
      <c r="AY291" s="115">
        <v>0</v>
      </c>
      <c r="AZ291" s="116">
        <v>0</v>
      </c>
      <c r="BA291" s="115">
        <v>0</v>
      </c>
      <c r="BB291" s="115">
        <v>0</v>
      </c>
      <c r="BC291" s="115">
        <v>0</v>
      </c>
      <c r="BD291" s="114"/>
      <c r="BE291" s="114"/>
      <c r="BF291" s="114"/>
      <c r="BG291" s="180"/>
    </row>
    <row r="292" spans="2:59" hidden="1">
      <c r="B292" s="124" t="s">
        <v>579</v>
      </c>
      <c r="C292" s="123" t="s">
        <v>578</v>
      </c>
      <c r="D292" s="122" t="s">
        <v>653</v>
      </c>
      <c r="E292" s="122" t="s">
        <v>607</v>
      </c>
      <c r="F292" s="122" t="s">
        <v>407</v>
      </c>
      <c r="G292" s="122" t="s">
        <v>391</v>
      </c>
      <c r="H292" s="121" t="s">
        <v>390</v>
      </c>
      <c r="I292" s="115">
        <v>0</v>
      </c>
      <c r="J292" s="115"/>
      <c r="K292" s="115"/>
      <c r="L292" s="115">
        <v>0</v>
      </c>
      <c r="M292" s="115">
        <v>0</v>
      </c>
      <c r="N292" s="115">
        <v>0</v>
      </c>
      <c r="O292" s="115">
        <v>0</v>
      </c>
      <c r="P292" s="115">
        <v>0</v>
      </c>
      <c r="Q292" s="115">
        <v>0</v>
      </c>
      <c r="R292" s="115">
        <v>0</v>
      </c>
      <c r="S292" s="115">
        <v>0</v>
      </c>
      <c r="T292" s="115">
        <v>0</v>
      </c>
      <c r="U292" s="115">
        <v>0</v>
      </c>
      <c r="V292" s="115">
        <v>0</v>
      </c>
      <c r="W292" s="115">
        <v>0</v>
      </c>
      <c r="X292" s="115">
        <v>0</v>
      </c>
      <c r="Y292" s="115">
        <v>0</v>
      </c>
      <c r="Z292" s="115">
        <v>0</v>
      </c>
      <c r="AA292" s="115">
        <v>0</v>
      </c>
      <c r="AB292" s="115">
        <v>0</v>
      </c>
      <c r="AC292" s="115">
        <v>0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115">
        <v>0</v>
      </c>
      <c r="AK292" s="115">
        <v>0</v>
      </c>
      <c r="AL292" s="115">
        <v>-82.25</v>
      </c>
      <c r="AM292" s="115">
        <v>-402.67</v>
      </c>
      <c r="AN292" s="115">
        <v>-73.11</v>
      </c>
      <c r="AO292" s="115">
        <v>0</v>
      </c>
      <c r="AP292" s="115">
        <v>0</v>
      </c>
      <c r="AQ292" s="115">
        <v>0</v>
      </c>
      <c r="AR292" s="115">
        <v>0</v>
      </c>
      <c r="AS292" s="115">
        <v>-13.81</v>
      </c>
      <c r="AT292" s="115">
        <v>-22.51</v>
      </c>
      <c r="AU292" s="115">
        <v>0</v>
      </c>
      <c r="AV292" s="115">
        <v>0</v>
      </c>
      <c r="AW292" s="115">
        <v>0</v>
      </c>
      <c r="AX292" s="115">
        <v>0</v>
      </c>
      <c r="AY292" s="115">
        <v>0</v>
      </c>
      <c r="AZ292" s="116">
        <v>0</v>
      </c>
      <c r="BA292" s="115">
        <v>0</v>
      </c>
      <c r="BB292" s="115">
        <v>0</v>
      </c>
      <c r="BC292" s="115">
        <v>0</v>
      </c>
      <c r="BD292" s="114"/>
      <c r="BE292" s="145"/>
      <c r="BF292" s="145"/>
      <c r="BG292" s="180"/>
    </row>
    <row r="293" spans="2:59" hidden="1">
      <c r="B293" s="167" t="s">
        <v>599</v>
      </c>
      <c r="C293" s="123" t="s">
        <v>598</v>
      </c>
      <c r="D293" s="165"/>
      <c r="E293" s="165"/>
      <c r="F293" s="165"/>
      <c r="G293" s="165"/>
      <c r="H293" s="121"/>
      <c r="I293" s="115" t="s">
        <v>502</v>
      </c>
      <c r="J293" s="115"/>
      <c r="K293" s="115"/>
      <c r="L293" s="115" t="s">
        <v>502</v>
      </c>
      <c r="M293" s="115" t="s">
        <v>502</v>
      </c>
      <c r="N293" s="115" t="s">
        <v>502</v>
      </c>
      <c r="O293" s="115" t="s">
        <v>502</v>
      </c>
      <c r="P293" s="115" t="s">
        <v>502</v>
      </c>
      <c r="Q293" s="115" t="s">
        <v>502</v>
      </c>
      <c r="R293" s="115" t="s">
        <v>502</v>
      </c>
      <c r="S293" s="115" t="s">
        <v>502</v>
      </c>
      <c r="T293" s="115" t="s">
        <v>502</v>
      </c>
      <c r="U293" s="115" t="s">
        <v>502</v>
      </c>
      <c r="V293" s="115" t="s">
        <v>502</v>
      </c>
      <c r="W293" s="115" t="s">
        <v>502</v>
      </c>
      <c r="X293" s="115" t="s">
        <v>502</v>
      </c>
      <c r="Y293" s="115" t="s">
        <v>502</v>
      </c>
      <c r="Z293" s="115" t="s">
        <v>502</v>
      </c>
      <c r="AA293" s="115" t="s">
        <v>502</v>
      </c>
      <c r="AB293" s="115" t="s">
        <v>502</v>
      </c>
      <c r="AC293" s="115" t="s">
        <v>502</v>
      </c>
      <c r="AD293" s="115" t="s">
        <v>502</v>
      </c>
      <c r="AE293" s="115" t="s">
        <v>502</v>
      </c>
      <c r="AF293" s="115" t="s">
        <v>502</v>
      </c>
      <c r="AG293" s="115" t="s">
        <v>502</v>
      </c>
      <c r="AH293" s="115" t="s">
        <v>502</v>
      </c>
      <c r="AI293" s="115" t="s">
        <v>502</v>
      </c>
      <c r="AJ293" s="115" t="s">
        <v>502</v>
      </c>
      <c r="AK293" s="115" t="s">
        <v>502</v>
      </c>
      <c r="AL293" s="115" t="s">
        <v>502</v>
      </c>
      <c r="AM293" s="115" t="s">
        <v>502</v>
      </c>
      <c r="AN293" s="115" t="s">
        <v>502</v>
      </c>
      <c r="AO293" s="115" t="s">
        <v>502</v>
      </c>
      <c r="AP293" s="115" t="s">
        <v>502</v>
      </c>
      <c r="AQ293" s="115" t="s">
        <v>502</v>
      </c>
      <c r="AR293" s="115" t="s">
        <v>502</v>
      </c>
      <c r="AS293" s="115" t="s">
        <v>502</v>
      </c>
      <c r="AT293" s="115" t="s">
        <v>502</v>
      </c>
      <c r="AU293" s="115" t="s">
        <v>502</v>
      </c>
      <c r="AV293" s="115" t="s">
        <v>502</v>
      </c>
      <c r="AW293" s="115" t="s">
        <v>502</v>
      </c>
      <c r="AX293" s="115" t="s">
        <v>502</v>
      </c>
      <c r="AY293" s="115" t="s">
        <v>502</v>
      </c>
      <c r="AZ293" s="116" t="s">
        <v>502</v>
      </c>
      <c r="BA293" s="115" t="s">
        <v>502</v>
      </c>
      <c r="BB293" s="115" t="s">
        <v>502</v>
      </c>
      <c r="BC293" s="115" t="s">
        <v>502</v>
      </c>
      <c r="BD293" s="114"/>
      <c r="BE293" s="150"/>
      <c r="BF293" s="150"/>
      <c r="BG293" s="120"/>
    </row>
    <row r="294" spans="2:59" hidden="1">
      <c r="B294" s="124" t="s">
        <v>566</v>
      </c>
      <c r="C294" s="123" t="s">
        <v>565</v>
      </c>
      <c r="D294" s="122" t="s">
        <v>653</v>
      </c>
      <c r="E294" s="122" t="s">
        <v>575</v>
      </c>
      <c r="F294" s="122" t="s">
        <v>466</v>
      </c>
      <c r="G294" s="122" t="s">
        <v>391</v>
      </c>
      <c r="H294" s="121" t="s">
        <v>390</v>
      </c>
      <c r="I294" s="115">
        <v>0</v>
      </c>
      <c r="J294" s="115"/>
      <c r="K294" s="115"/>
      <c r="L294" s="115">
        <v>0</v>
      </c>
      <c r="M294" s="115">
        <v>0</v>
      </c>
      <c r="N294" s="115">
        <v>0</v>
      </c>
      <c r="O294" s="115">
        <v>0</v>
      </c>
      <c r="P294" s="115">
        <v>0</v>
      </c>
      <c r="Q294" s="115">
        <v>0</v>
      </c>
      <c r="R294" s="115">
        <v>0</v>
      </c>
      <c r="S294" s="115">
        <v>0</v>
      </c>
      <c r="T294" s="115">
        <v>0</v>
      </c>
      <c r="U294" s="115">
        <v>0</v>
      </c>
      <c r="V294" s="115">
        <v>0</v>
      </c>
      <c r="W294" s="115">
        <v>0</v>
      </c>
      <c r="X294" s="115">
        <v>0</v>
      </c>
      <c r="Y294" s="115">
        <v>0</v>
      </c>
      <c r="Z294" s="115">
        <v>0</v>
      </c>
      <c r="AA294" s="115">
        <v>0</v>
      </c>
      <c r="AB294" s="115">
        <v>0</v>
      </c>
      <c r="AC294" s="115">
        <v>-15</v>
      </c>
      <c r="AD294" s="115">
        <v>-26</v>
      </c>
      <c r="AE294" s="115">
        <v>0</v>
      </c>
      <c r="AF294" s="115">
        <v>0</v>
      </c>
      <c r="AG294" s="115">
        <v>0</v>
      </c>
      <c r="AH294" s="115">
        <v>0</v>
      </c>
      <c r="AI294" s="115">
        <v>0</v>
      </c>
      <c r="AJ294" s="115">
        <v>0</v>
      </c>
      <c r="AK294" s="115">
        <v>0</v>
      </c>
      <c r="AL294" s="115">
        <v>0</v>
      </c>
      <c r="AM294" s="115">
        <v>0</v>
      </c>
      <c r="AN294" s="115">
        <v>0</v>
      </c>
      <c r="AO294" s="115">
        <v>0</v>
      </c>
      <c r="AP294" s="115">
        <v>0</v>
      </c>
      <c r="AQ294" s="115">
        <v>0</v>
      </c>
      <c r="AR294" s="115">
        <v>0</v>
      </c>
      <c r="AS294" s="115">
        <v>0</v>
      </c>
      <c r="AT294" s="115">
        <v>0</v>
      </c>
      <c r="AU294" s="115">
        <v>0</v>
      </c>
      <c r="AV294" s="115">
        <v>0</v>
      </c>
      <c r="AW294" s="115">
        <v>0</v>
      </c>
      <c r="AX294" s="115">
        <v>0</v>
      </c>
      <c r="AY294" s="115">
        <v>0</v>
      </c>
      <c r="AZ294" s="116">
        <v>0</v>
      </c>
      <c r="BA294" s="115">
        <v>0</v>
      </c>
      <c r="BB294" s="115">
        <v>0</v>
      </c>
      <c r="BC294" s="115">
        <v>0</v>
      </c>
      <c r="BD294" s="114"/>
      <c r="BE294" s="114"/>
      <c r="BF294" s="114"/>
      <c r="BG294" s="120"/>
    </row>
    <row r="295" spans="2:59" hidden="1">
      <c r="B295" s="124" t="s">
        <v>564</v>
      </c>
      <c r="C295" s="123" t="s">
        <v>564</v>
      </c>
      <c r="D295" s="122" t="s">
        <v>653</v>
      </c>
      <c r="E295" s="122" t="s">
        <v>575</v>
      </c>
      <c r="F295" s="122" t="s">
        <v>362</v>
      </c>
      <c r="G295" s="122" t="s">
        <v>391</v>
      </c>
      <c r="H295" s="121" t="s">
        <v>390</v>
      </c>
      <c r="I295" s="115">
        <v>0</v>
      </c>
      <c r="J295" s="115"/>
      <c r="K295" s="115"/>
      <c r="L295" s="115">
        <v>0</v>
      </c>
      <c r="M295" s="115">
        <v>0</v>
      </c>
      <c r="N295" s="115">
        <v>0</v>
      </c>
      <c r="O295" s="115">
        <v>0</v>
      </c>
      <c r="P295" s="115">
        <v>0</v>
      </c>
      <c r="Q295" s="115">
        <v>0</v>
      </c>
      <c r="R295" s="115">
        <v>0</v>
      </c>
      <c r="S295" s="115">
        <v>0</v>
      </c>
      <c r="T295" s="115">
        <v>0</v>
      </c>
      <c r="U295" s="115">
        <v>0</v>
      </c>
      <c r="V295" s="115">
        <v>0</v>
      </c>
      <c r="W295" s="115">
        <v>0</v>
      </c>
      <c r="X295" s="115">
        <v>0</v>
      </c>
      <c r="Y295" s="115">
        <v>0</v>
      </c>
      <c r="Z295" s="115">
        <v>0</v>
      </c>
      <c r="AA295" s="115">
        <v>0</v>
      </c>
      <c r="AB295" s="115">
        <v>0</v>
      </c>
      <c r="AC295" s="115">
        <v>0</v>
      </c>
      <c r="AD295" s="115">
        <v>0</v>
      </c>
      <c r="AE295" s="115">
        <v>0</v>
      </c>
      <c r="AF295" s="115">
        <v>0</v>
      </c>
      <c r="AG295" s="115">
        <v>0</v>
      </c>
      <c r="AH295" s="115">
        <v>0</v>
      </c>
      <c r="AI295" s="115">
        <v>0</v>
      </c>
      <c r="AJ295" s="115">
        <v>0</v>
      </c>
      <c r="AK295" s="115">
        <v>0</v>
      </c>
      <c r="AL295" s="115">
        <v>0</v>
      </c>
      <c r="AM295" s="115">
        <v>0</v>
      </c>
      <c r="AN295" s="115">
        <v>0</v>
      </c>
      <c r="AO295" s="115">
        <v>0</v>
      </c>
      <c r="AP295" s="115">
        <v>0</v>
      </c>
      <c r="AQ295" s="115">
        <v>-0.01</v>
      </c>
      <c r="AR295" s="115">
        <v>0</v>
      </c>
      <c r="AS295" s="115">
        <v>-0.03</v>
      </c>
      <c r="AT295" s="115">
        <v>-0.02</v>
      </c>
      <c r="AU295" s="115">
        <v>-0.04</v>
      </c>
      <c r="AV295" s="115">
        <v>-0.03</v>
      </c>
      <c r="AW295" s="115">
        <v>-0.11</v>
      </c>
      <c r="AX295" s="115">
        <v>0</v>
      </c>
      <c r="AY295" s="115">
        <v>-0.01</v>
      </c>
      <c r="AZ295" s="116">
        <v>-0.02</v>
      </c>
      <c r="BA295" s="115">
        <v>-0.02</v>
      </c>
      <c r="BB295" s="115">
        <v>-0.02</v>
      </c>
      <c r="BC295" s="115">
        <v>-0.02</v>
      </c>
      <c r="BD295" s="114"/>
      <c r="BE295" s="114"/>
      <c r="BF295" s="114"/>
      <c r="BG295" s="120"/>
    </row>
    <row r="296" spans="2:59" hidden="1">
      <c r="B296" s="124" t="s">
        <v>563</v>
      </c>
      <c r="C296" s="123" t="s">
        <v>562</v>
      </c>
      <c r="D296" s="122" t="s">
        <v>653</v>
      </c>
      <c r="E296" s="122" t="s">
        <v>575</v>
      </c>
      <c r="F296" s="122" t="s">
        <v>463</v>
      </c>
      <c r="G296" s="122" t="s">
        <v>391</v>
      </c>
      <c r="H296" s="121" t="s">
        <v>390</v>
      </c>
      <c r="I296" s="115">
        <v>0</v>
      </c>
      <c r="J296" s="115"/>
      <c r="K296" s="115"/>
      <c r="L296" s="115">
        <v>0</v>
      </c>
      <c r="M296" s="115">
        <v>0</v>
      </c>
      <c r="N296" s="115">
        <v>0</v>
      </c>
      <c r="O296" s="115">
        <v>-5</v>
      </c>
      <c r="P296" s="115">
        <v>0</v>
      </c>
      <c r="Q296" s="115">
        <v>0</v>
      </c>
      <c r="R296" s="115">
        <v>0</v>
      </c>
      <c r="S296" s="115">
        <v>0</v>
      </c>
      <c r="T296" s="115">
        <v>0</v>
      </c>
      <c r="U296" s="115">
        <v>0</v>
      </c>
      <c r="V296" s="115">
        <v>0</v>
      </c>
      <c r="W296" s="115">
        <v>-9</v>
      </c>
      <c r="X296" s="115">
        <v>0</v>
      </c>
      <c r="Y296" s="115">
        <v>0</v>
      </c>
      <c r="Z296" s="115">
        <v>0</v>
      </c>
      <c r="AA296" s="115">
        <v>0</v>
      </c>
      <c r="AB296" s="115">
        <v>0</v>
      </c>
      <c r="AC296" s="115">
        <v>0</v>
      </c>
      <c r="AD296" s="115">
        <v>0</v>
      </c>
      <c r="AE296" s="115">
        <v>0</v>
      </c>
      <c r="AF296" s="115">
        <v>0</v>
      </c>
      <c r="AG296" s="115">
        <v>0</v>
      </c>
      <c r="AH296" s="115">
        <v>0</v>
      </c>
      <c r="AI296" s="115">
        <v>0</v>
      </c>
      <c r="AJ296" s="115">
        <v>0</v>
      </c>
      <c r="AK296" s="115">
        <v>0</v>
      </c>
      <c r="AL296" s="115">
        <v>0</v>
      </c>
      <c r="AM296" s="115">
        <v>0</v>
      </c>
      <c r="AN296" s="115">
        <v>0</v>
      </c>
      <c r="AO296" s="115">
        <v>0</v>
      </c>
      <c r="AP296" s="115">
        <v>0</v>
      </c>
      <c r="AQ296" s="115">
        <v>0</v>
      </c>
      <c r="AR296" s="115">
        <v>0</v>
      </c>
      <c r="AS296" s="115">
        <v>0</v>
      </c>
      <c r="AT296" s="115">
        <v>0</v>
      </c>
      <c r="AU296" s="115">
        <v>0</v>
      </c>
      <c r="AV296" s="115">
        <v>0</v>
      </c>
      <c r="AW296" s="115">
        <v>0</v>
      </c>
      <c r="AX296" s="115">
        <v>0</v>
      </c>
      <c r="AY296" s="115">
        <v>0</v>
      </c>
      <c r="AZ296" s="116">
        <v>0</v>
      </c>
      <c r="BA296" s="115">
        <v>0</v>
      </c>
      <c r="BB296" s="115">
        <v>0</v>
      </c>
      <c r="BC296" s="115">
        <v>0</v>
      </c>
      <c r="BD296" s="114"/>
      <c r="BE296" s="114"/>
      <c r="BF296" s="114"/>
      <c r="BG296" s="120"/>
    </row>
    <row r="297" spans="2:59" hidden="1">
      <c r="B297" s="124" t="s">
        <v>561</v>
      </c>
      <c r="C297" s="123" t="s">
        <v>657</v>
      </c>
      <c r="D297" s="122" t="s">
        <v>653</v>
      </c>
      <c r="E297" s="122" t="s">
        <v>575</v>
      </c>
      <c r="F297" s="122" t="s">
        <v>354</v>
      </c>
      <c r="G297" s="122" t="s">
        <v>391</v>
      </c>
      <c r="H297" s="121" t="s">
        <v>390</v>
      </c>
      <c r="I297" s="115">
        <v>-0.21</v>
      </c>
      <c r="J297" s="115"/>
      <c r="K297" s="115"/>
      <c r="L297" s="115">
        <v>-16</v>
      </c>
      <c r="M297" s="115">
        <v>-2</v>
      </c>
      <c r="N297" s="115">
        <v>-9</v>
      </c>
      <c r="O297" s="115">
        <v>-18</v>
      </c>
      <c r="P297" s="115">
        <v>-26</v>
      </c>
      <c r="Q297" s="115">
        <v>-17</v>
      </c>
      <c r="R297" s="115">
        <v>-41</v>
      </c>
      <c r="S297" s="115">
        <v>-20</v>
      </c>
      <c r="T297" s="115">
        <v>-31</v>
      </c>
      <c r="U297" s="115">
        <v>-28</v>
      </c>
      <c r="V297" s="115">
        <v>-6</v>
      </c>
      <c r="W297" s="115">
        <v>-15</v>
      </c>
      <c r="X297" s="115">
        <v>-34</v>
      </c>
      <c r="Y297" s="115">
        <v>-36</v>
      </c>
      <c r="Z297" s="115">
        <v>-28</v>
      </c>
      <c r="AA297" s="115">
        <v>-26</v>
      </c>
      <c r="AB297" s="115">
        <v>-41</v>
      </c>
      <c r="AC297" s="115">
        <v>-72</v>
      </c>
      <c r="AD297" s="115">
        <v>-25</v>
      </c>
      <c r="AE297" s="115">
        <v>-4.26</v>
      </c>
      <c r="AF297" s="115">
        <v>-10.69</v>
      </c>
      <c r="AG297" s="115">
        <v>-9.65</v>
      </c>
      <c r="AH297" s="115">
        <v>-5.23</v>
      </c>
      <c r="AI297" s="115">
        <v>-48.52</v>
      </c>
      <c r="AJ297" s="115">
        <v>-24.79</v>
      </c>
      <c r="AK297" s="115">
        <v>-26.09</v>
      </c>
      <c r="AL297" s="115">
        <v>-15.67</v>
      </c>
      <c r="AM297" s="115">
        <v>-13.09</v>
      </c>
      <c r="AN297" s="115">
        <v>-120.04</v>
      </c>
      <c r="AO297" s="115">
        <v>-27.83</v>
      </c>
      <c r="AP297" s="115">
        <v>-30.78</v>
      </c>
      <c r="AQ297" s="115">
        <v>-80.38</v>
      </c>
      <c r="AR297" s="115">
        <v>-32.49</v>
      </c>
      <c r="AS297" s="115">
        <v>-80.8</v>
      </c>
      <c r="AT297" s="115">
        <v>-312.32</v>
      </c>
      <c r="AU297" s="115">
        <v>-409.3</v>
      </c>
      <c r="AV297" s="115">
        <v>-189.4</v>
      </c>
      <c r="AW297" s="115">
        <v>-276.01</v>
      </c>
      <c r="AX297" s="115">
        <v>-212.13</v>
      </c>
      <c r="AY297" s="115">
        <v>-18.05</v>
      </c>
      <c r="AZ297" s="116">
        <v>-15.11</v>
      </c>
      <c r="BA297" s="115">
        <v>-13.03</v>
      </c>
      <c r="BB297" s="115">
        <v>-10.9</v>
      </c>
      <c r="BC297" s="115">
        <v>-25.87</v>
      </c>
      <c r="BD297" s="114"/>
      <c r="BE297" s="114"/>
      <c r="BF297" s="114"/>
      <c r="BG297" s="120"/>
    </row>
    <row r="298" spans="2:59" hidden="1">
      <c r="B298" s="124" t="s">
        <v>597</v>
      </c>
      <c r="C298" s="123" t="s">
        <v>596</v>
      </c>
      <c r="D298" s="122" t="s">
        <v>653</v>
      </c>
      <c r="E298" s="122" t="s">
        <v>575</v>
      </c>
      <c r="F298" s="122" t="s">
        <v>351</v>
      </c>
      <c r="G298" s="122" t="s">
        <v>391</v>
      </c>
      <c r="H298" s="121" t="s">
        <v>390</v>
      </c>
      <c r="I298" s="115">
        <v>-9662.0400000000009</v>
      </c>
      <c r="J298" s="115"/>
      <c r="K298" s="115"/>
      <c r="L298" s="115">
        <v>-7657</v>
      </c>
      <c r="M298" s="115">
        <v>-6778</v>
      </c>
      <c r="N298" s="115">
        <v>-5540</v>
      </c>
      <c r="O298" s="115">
        <v>-4249</v>
      </c>
      <c r="P298" s="115">
        <v>-3421</v>
      </c>
      <c r="Q298" s="115">
        <v>-1953</v>
      </c>
      <c r="R298" s="115">
        <v>-1585</v>
      </c>
      <c r="S298" s="115">
        <v>-1007</v>
      </c>
      <c r="T298" s="115">
        <v>-580</v>
      </c>
      <c r="U298" s="115">
        <v>-407</v>
      </c>
      <c r="V298" s="115">
        <v>-906</v>
      </c>
      <c r="W298" s="115">
        <v>-917</v>
      </c>
      <c r="X298" s="115">
        <v>-799</v>
      </c>
      <c r="Y298" s="115">
        <v>-1139</v>
      </c>
      <c r="Z298" s="115">
        <v>-954</v>
      </c>
      <c r="AA298" s="115">
        <v>-721</v>
      </c>
      <c r="AB298" s="115">
        <v>-841</v>
      </c>
      <c r="AC298" s="115">
        <v>-958</v>
      </c>
      <c r="AD298" s="115">
        <v>-849</v>
      </c>
      <c r="AE298" s="115">
        <v>-1695.96</v>
      </c>
      <c r="AF298" s="115">
        <v>-1614.39</v>
      </c>
      <c r="AG298" s="115">
        <v>-2169.12</v>
      </c>
      <c r="AH298" s="115">
        <v>-1328.24</v>
      </c>
      <c r="AI298" s="115">
        <v>-1830.18</v>
      </c>
      <c r="AJ298" s="115">
        <v>-970.05</v>
      </c>
      <c r="AK298" s="115">
        <v>-460.29</v>
      </c>
      <c r="AL298" s="115">
        <v>-1644.65</v>
      </c>
      <c r="AM298" s="115">
        <v>-2083.69</v>
      </c>
      <c r="AN298" s="115">
        <v>-2682.72</v>
      </c>
      <c r="AO298" s="115">
        <v>-2074.4699999999998</v>
      </c>
      <c r="AP298" s="115">
        <v>-2563.58</v>
      </c>
      <c r="AQ298" s="115">
        <v>-2669.85</v>
      </c>
      <c r="AR298" s="115">
        <v>-1588.71</v>
      </c>
      <c r="AS298" s="115">
        <v>-1507.82</v>
      </c>
      <c r="AT298" s="115">
        <v>-1925.5</v>
      </c>
      <c r="AU298" s="115">
        <v>-596.89</v>
      </c>
      <c r="AV298" s="115">
        <v>-297.33999999999997</v>
      </c>
      <c r="AW298" s="115">
        <v>-292.5</v>
      </c>
      <c r="AX298" s="115">
        <v>-203.66</v>
      </c>
      <c r="AY298" s="115">
        <v>-120.4</v>
      </c>
      <c r="AZ298" s="116">
        <v>-191.31</v>
      </c>
      <c r="BA298" s="115">
        <v>-196.7</v>
      </c>
      <c r="BB298" s="115">
        <v>-163.09</v>
      </c>
      <c r="BC298" s="115">
        <v>-99.74</v>
      </c>
      <c r="BD298" s="114"/>
      <c r="BE298" s="114"/>
      <c r="BF298" s="114"/>
      <c r="BG298" s="120"/>
    </row>
    <row r="299" spans="2:59" hidden="1">
      <c r="B299" s="124" t="s">
        <v>631</v>
      </c>
      <c r="C299" s="123" t="s">
        <v>630</v>
      </c>
      <c r="D299" s="122" t="s">
        <v>653</v>
      </c>
      <c r="E299" s="122" t="s">
        <v>575</v>
      </c>
      <c r="F299" s="122" t="s">
        <v>348</v>
      </c>
      <c r="G299" s="122" t="s">
        <v>391</v>
      </c>
      <c r="H299" s="121" t="s">
        <v>390</v>
      </c>
      <c r="I299" s="115">
        <v>0</v>
      </c>
      <c r="J299" s="115"/>
      <c r="K299" s="115"/>
      <c r="L299" s="115">
        <v>0</v>
      </c>
      <c r="M299" s="115">
        <v>0</v>
      </c>
      <c r="N299" s="115">
        <v>0</v>
      </c>
      <c r="O299" s="115">
        <v>0</v>
      </c>
      <c r="P299" s="115">
        <v>0</v>
      </c>
      <c r="Q299" s="115">
        <v>0</v>
      </c>
      <c r="R299" s="115">
        <v>0</v>
      </c>
      <c r="S299" s="115">
        <v>0</v>
      </c>
      <c r="T299" s="115">
        <v>0</v>
      </c>
      <c r="U299" s="115">
        <v>0</v>
      </c>
      <c r="V299" s="115">
        <v>0</v>
      </c>
      <c r="W299" s="115">
        <v>0</v>
      </c>
      <c r="X299" s="115">
        <v>0</v>
      </c>
      <c r="Y299" s="115">
        <v>0</v>
      </c>
      <c r="Z299" s="115">
        <v>0</v>
      </c>
      <c r="AA299" s="115">
        <v>0</v>
      </c>
      <c r="AB299" s="115">
        <v>0</v>
      </c>
      <c r="AC299" s="115">
        <v>0</v>
      </c>
      <c r="AD299" s="115">
        <v>-143</v>
      </c>
      <c r="AE299" s="115">
        <v>-1900.73</v>
      </c>
      <c r="AF299" s="115">
        <v>-467.22</v>
      </c>
      <c r="AG299" s="115">
        <v>0</v>
      </c>
      <c r="AH299" s="115">
        <v>0</v>
      </c>
      <c r="AI299" s="115">
        <v>0</v>
      </c>
      <c r="AJ299" s="115">
        <v>0</v>
      </c>
      <c r="AK299" s="115">
        <v>0</v>
      </c>
      <c r="AL299" s="115">
        <v>0</v>
      </c>
      <c r="AM299" s="115">
        <v>0</v>
      </c>
      <c r="AN299" s="115">
        <v>0</v>
      </c>
      <c r="AO299" s="115">
        <v>0</v>
      </c>
      <c r="AP299" s="115">
        <v>0</v>
      </c>
      <c r="AQ299" s="115">
        <v>0</v>
      </c>
      <c r="AR299" s="115">
        <v>0</v>
      </c>
      <c r="AS299" s="115">
        <v>0</v>
      </c>
      <c r="AT299" s="115">
        <v>0</v>
      </c>
      <c r="AU299" s="115">
        <v>0</v>
      </c>
      <c r="AV299" s="115">
        <v>0</v>
      </c>
      <c r="AW299" s="115">
        <v>0</v>
      </c>
      <c r="AX299" s="115">
        <v>0</v>
      </c>
      <c r="AY299" s="115">
        <v>0</v>
      </c>
      <c r="AZ299" s="116">
        <v>0</v>
      </c>
      <c r="BA299" s="115">
        <v>0</v>
      </c>
      <c r="BB299" s="115">
        <v>0</v>
      </c>
      <c r="BC299" s="115">
        <v>0</v>
      </c>
      <c r="BD299" s="114"/>
      <c r="BE299" s="114"/>
      <c r="BF299" s="114"/>
      <c r="BG299" s="120"/>
    </row>
    <row r="300" spans="2:59" hidden="1">
      <c r="B300" s="124" t="s">
        <v>656</v>
      </c>
      <c r="C300" s="123" t="s">
        <v>655</v>
      </c>
      <c r="D300" s="122" t="s">
        <v>653</v>
      </c>
      <c r="E300" s="122" t="s">
        <v>575</v>
      </c>
      <c r="F300" s="122" t="s">
        <v>654</v>
      </c>
      <c r="G300" s="122" t="s">
        <v>391</v>
      </c>
      <c r="H300" s="121" t="s">
        <v>390</v>
      </c>
      <c r="I300" s="115">
        <v>0</v>
      </c>
      <c r="J300" s="115"/>
      <c r="K300" s="115"/>
      <c r="L300" s="115">
        <v>0</v>
      </c>
      <c r="M300" s="115">
        <v>0</v>
      </c>
      <c r="N300" s="115">
        <v>0</v>
      </c>
      <c r="O300" s="115">
        <v>0</v>
      </c>
      <c r="P300" s="115">
        <v>0</v>
      </c>
      <c r="Q300" s="115">
        <v>0</v>
      </c>
      <c r="R300" s="115">
        <v>0</v>
      </c>
      <c r="S300" s="115">
        <v>0</v>
      </c>
      <c r="T300" s="115">
        <v>0</v>
      </c>
      <c r="U300" s="115">
        <v>0</v>
      </c>
      <c r="V300" s="115">
        <v>0</v>
      </c>
      <c r="W300" s="115">
        <v>0</v>
      </c>
      <c r="X300" s="115">
        <v>0</v>
      </c>
      <c r="Y300" s="115">
        <v>0</v>
      </c>
      <c r="Z300" s="115">
        <v>0</v>
      </c>
      <c r="AA300" s="115">
        <v>0</v>
      </c>
      <c r="AB300" s="115">
        <v>0</v>
      </c>
      <c r="AC300" s="115">
        <v>0</v>
      </c>
      <c r="AD300" s="115">
        <v>0</v>
      </c>
      <c r="AE300" s="115">
        <v>0</v>
      </c>
      <c r="AF300" s="115">
        <v>-241.36</v>
      </c>
      <c r="AG300" s="115">
        <v>-516.54</v>
      </c>
      <c r="AH300" s="115">
        <v>-532.48</v>
      </c>
      <c r="AI300" s="115">
        <v>-539.87</v>
      </c>
      <c r="AJ300" s="115">
        <v>-616.95000000000005</v>
      </c>
      <c r="AK300" s="115">
        <v>-645.66999999999996</v>
      </c>
      <c r="AL300" s="115">
        <v>-653.91999999999996</v>
      </c>
      <c r="AM300" s="115">
        <v>-611.04999999999995</v>
      </c>
      <c r="AN300" s="115">
        <v>-20.87</v>
      </c>
      <c r="AO300" s="115">
        <v>-0.5</v>
      </c>
      <c r="AP300" s="115">
        <v>0</v>
      </c>
      <c r="AQ300" s="115">
        <v>0</v>
      </c>
      <c r="AR300" s="115">
        <v>0</v>
      </c>
      <c r="AS300" s="115">
        <v>0</v>
      </c>
      <c r="AT300" s="115">
        <v>0</v>
      </c>
      <c r="AU300" s="115">
        <v>0</v>
      </c>
      <c r="AV300" s="115">
        <v>0</v>
      </c>
      <c r="AW300" s="115">
        <v>0</v>
      </c>
      <c r="AX300" s="115">
        <v>0</v>
      </c>
      <c r="AY300" s="115">
        <v>0</v>
      </c>
      <c r="AZ300" s="116">
        <v>0</v>
      </c>
      <c r="BA300" s="115">
        <v>0</v>
      </c>
      <c r="BB300" s="115">
        <v>0</v>
      </c>
      <c r="BC300" s="115">
        <v>0</v>
      </c>
      <c r="BD300" s="114"/>
      <c r="BE300" s="114"/>
      <c r="BF300" s="114"/>
      <c r="BG300" s="120"/>
    </row>
    <row r="301" spans="2:59" hidden="1">
      <c r="B301" s="124" t="s">
        <v>537</v>
      </c>
      <c r="C301" s="123" t="s">
        <v>536</v>
      </c>
      <c r="D301" s="122" t="s">
        <v>653</v>
      </c>
      <c r="E301" s="122" t="s">
        <v>575</v>
      </c>
      <c r="F301" s="122" t="s">
        <v>345</v>
      </c>
      <c r="G301" s="122" t="s">
        <v>391</v>
      </c>
      <c r="H301" s="121" t="s">
        <v>390</v>
      </c>
      <c r="I301" s="115">
        <v>0</v>
      </c>
      <c r="J301" s="115"/>
      <c r="K301" s="115"/>
      <c r="L301" s="115">
        <v>0</v>
      </c>
      <c r="M301" s="115">
        <v>0</v>
      </c>
      <c r="N301" s="115">
        <v>0</v>
      </c>
      <c r="O301" s="115">
        <v>0</v>
      </c>
      <c r="P301" s="115">
        <v>0</v>
      </c>
      <c r="Q301" s="115">
        <v>0</v>
      </c>
      <c r="R301" s="115">
        <v>0</v>
      </c>
      <c r="S301" s="115">
        <v>0</v>
      </c>
      <c r="T301" s="115">
        <v>0</v>
      </c>
      <c r="U301" s="115">
        <v>0</v>
      </c>
      <c r="V301" s="115">
        <v>-301</v>
      </c>
      <c r="W301" s="115">
        <v>-499</v>
      </c>
      <c r="X301" s="115">
        <v>-358</v>
      </c>
      <c r="Y301" s="115">
        <v>-548</v>
      </c>
      <c r="Z301" s="115">
        <v>-624</v>
      </c>
      <c r="AA301" s="115">
        <v>-454</v>
      </c>
      <c r="AB301" s="115">
        <v>-410</v>
      </c>
      <c r="AC301" s="115">
        <v>-360</v>
      </c>
      <c r="AD301" s="115">
        <v>-513</v>
      </c>
      <c r="AE301" s="115">
        <v>-3244.48</v>
      </c>
      <c r="AF301" s="115">
        <v>-3822.09</v>
      </c>
      <c r="AG301" s="115">
        <v>-4101.43</v>
      </c>
      <c r="AH301" s="115">
        <v>-3906.37</v>
      </c>
      <c r="AI301" s="115">
        <v>-4884.97</v>
      </c>
      <c r="AJ301" s="115">
        <v>-5701.6</v>
      </c>
      <c r="AK301" s="115">
        <v>-8029.46</v>
      </c>
      <c r="AL301" s="115">
        <v>-7843.63</v>
      </c>
      <c r="AM301" s="115">
        <v>-8702.51</v>
      </c>
      <c r="AN301" s="115">
        <v>-7502.01</v>
      </c>
      <c r="AO301" s="115">
        <v>-6872.24</v>
      </c>
      <c r="AP301" s="115">
        <v>-6958.89</v>
      </c>
      <c r="AQ301" s="115">
        <v>-7332.9</v>
      </c>
      <c r="AR301" s="115">
        <v>-6345.8</v>
      </c>
      <c r="AS301" s="115">
        <v>-6866.5</v>
      </c>
      <c r="AT301" s="115">
        <v>-7178.05</v>
      </c>
      <c r="AU301" s="115">
        <v>-9349.5300000000007</v>
      </c>
      <c r="AV301" s="115">
        <v>-5964.03</v>
      </c>
      <c r="AW301" s="115">
        <v>-5874.61</v>
      </c>
      <c r="AX301" s="115">
        <v>-4508.8999999999996</v>
      </c>
      <c r="AY301" s="115">
        <v>-2918.45</v>
      </c>
      <c r="AZ301" s="116">
        <v>-2380.3000000000002</v>
      </c>
      <c r="BA301" s="115">
        <v>-2529.36</v>
      </c>
      <c r="BB301" s="115">
        <v>-1750.54</v>
      </c>
      <c r="BC301" s="115">
        <v>-1188.5999999999999</v>
      </c>
      <c r="BD301" s="114"/>
      <c r="BE301" s="114"/>
      <c r="BF301" s="114"/>
      <c r="BG301" s="120"/>
    </row>
    <row r="302" spans="2:59" hidden="1">
      <c r="B302" s="124" t="s">
        <v>629</v>
      </c>
      <c r="C302" s="123" t="s">
        <v>628</v>
      </c>
      <c r="D302" s="122" t="s">
        <v>653</v>
      </c>
      <c r="E302" s="122" t="s">
        <v>575</v>
      </c>
      <c r="F302" s="122" t="s">
        <v>627</v>
      </c>
      <c r="G302" s="122" t="s">
        <v>391</v>
      </c>
      <c r="H302" s="121" t="s">
        <v>390</v>
      </c>
      <c r="I302" s="115">
        <v>-1862.2</v>
      </c>
      <c r="J302" s="115"/>
      <c r="K302" s="115"/>
      <c r="L302" s="115">
        <v>-3422</v>
      </c>
      <c r="M302" s="115">
        <v>-5642</v>
      </c>
      <c r="N302" s="115">
        <v>-6707</v>
      </c>
      <c r="O302" s="115">
        <v>-9244</v>
      </c>
      <c r="P302" s="115">
        <v>-11300</v>
      </c>
      <c r="Q302" s="115">
        <v>-13409</v>
      </c>
      <c r="R302" s="115">
        <v>-14123</v>
      </c>
      <c r="S302" s="115">
        <v>-15779</v>
      </c>
      <c r="T302" s="115">
        <v>-18046</v>
      </c>
      <c r="U302" s="115">
        <v>-18966</v>
      </c>
      <c r="V302" s="115">
        <v>-21539</v>
      </c>
      <c r="W302" s="115">
        <v>-22365</v>
      </c>
      <c r="X302" s="115">
        <v>-24670</v>
      </c>
      <c r="Y302" s="115">
        <v>-24418</v>
      </c>
      <c r="Z302" s="115">
        <v>-23159</v>
      </c>
      <c r="AA302" s="115">
        <v>-24527</v>
      </c>
      <c r="AB302" s="115">
        <v>-28050</v>
      </c>
      <c r="AC302" s="115">
        <v>-27680</v>
      </c>
      <c r="AD302" s="115">
        <v>-30311</v>
      </c>
      <c r="AE302" s="115">
        <v>-25772.400000000001</v>
      </c>
      <c r="AF302" s="115">
        <v>-26523.47</v>
      </c>
      <c r="AG302" s="115">
        <v>-28353.919999999998</v>
      </c>
      <c r="AH302" s="115">
        <v>-26083.06</v>
      </c>
      <c r="AI302" s="115">
        <v>-24730.02</v>
      </c>
      <c r="AJ302" s="115">
        <v>-22891.57</v>
      </c>
      <c r="AK302" s="115">
        <v>-18965.16</v>
      </c>
      <c r="AL302" s="115">
        <v>-20684.52</v>
      </c>
      <c r="AM302" s="115">
        <v>-18370.32</v>
      </c>
      <c r="AN302" s="115">
        <v>-18036.95</v>
      </c>
      <c r="AO302" s="115">
        <v>-17778.29</v>
      </c>
      <c r="AP302" s="115">
        <v>-16669.580000000002</v>
      </c>
      <c r="AQ302" s="115">
        <v>-16943.419999999998</v>
      </c>
      <c r="AR302" s="115">
        <v>-16262.96</v>
      </c>
      <c r="AS302" s="115">
        <v>-16265.11</v>
      </c>
      <c r="AT302" s="115">
        <v>-16861.37</v>
      </c>
      <c r="AU302" s="115">
        <v>-17925.37</v>
      </c>
      <c r="AV302" s="115">
        <v>-15327.22</v>
      </c>
      <c r="AW302" s="115">
        <v>-15917.03</v>
      </c>
      <c r="AX302" s="115">
        <v>-15931.9</v>
      </c>
      <c r="AY302" s="115">
        <v>-12175.43</v>
      </c>
      <c r="AZ302" s="116">
        <v>-12910.8</v>
      </c>
      <c r="BA302" s="115">
        <v>-12315.05</v>
      </c>
      <c r="BB302" s="115">
        <v>-9442.0499999999993</v>
      </c>
      <c r="BC302" s="115">
        <v>-8213.7199999999993</v>
      </c>
      <c r="BD302" s="114"/>
      <c r="BE302" s="114"/>
      <c r="BF302" s="114"/>
      <c r="BG302" s="120"/>
    </row>
    <row r="303" spans="2:59" hidden="1">
      <c r="B303" s="124" t="s">
        <v>593</v>
      </c>
      <c r="C303" s="123" t="s">
        <v>592</v>
      </c>
      <c r="D303" s="122" t="s">
        <v>653</v>
      </c>
      <c r="E303" s="122" t="s">
        <v>575</v>
      </c>
      <c r="F303" s="122" t="s">
        <v>386</v>
      </c>
      <c r="G303" s="122" t="s">
        <v>391</v>
      </c>
      <c r="H303" s="121" t="s">
        <v>390</v>
      </c>
      <c r="I303" s="115">
        <v>0</v>
      </c>
      <c r="J303" s="115"/>
      <c r="K303" s="115"/>
      <c r="L303" s="115">
        <v>0</v>
      </c>
      <c r="M303" s="115">
        <v>0</v>
      </c>
      <c r="N303" s="115">
        <v>0</v>
      </c>
      <c r="O303" s="115">
        <v>0</v>
      </c>
      <c r="P303" s="115">
        <v>0</v>
      </c>
      <c r="Q303" s="115">
        <v>0</v>
      </c>
      <c r="R303" s="115">
        <v>0</v>
      </c>
      <c r="S303" s="115">
        <v>0</v>
      </c>
      <c r="T303" s="115">
        <v>0</v>
      </c>
      <c r="U303" s="115">
        <v>0</v>
      </c>
      <c r="V303" s="115">
        <v>-7</v>
      </c>
      <c r="W303" s="115">
        <v>-8</v>
      </c>
      <c r="X303" s="115">
        <v>-6</v>
      </c>
      <c r="Y303" s="115">
        <v>0</v>
      </c>
      <c r="Z303" s="115">
        <v>-7</v>
      </c>
      <c r="AA303" s="115">
        <v>-24</v>
      </c>
      <c r="AB303" s="115">
        <v>-35</v>
      </c>
      <c r="AC303" s="115">
        <v>-26</v>
      </c>
      <c r="AD303" s="115">
        <v>-29</v>
      </c>
      <c r="AE303" s="115">
        <v>-2.85</v>
      </c>
      <c r="AF303" s="115">
        <v>0</v>
      </c>
      <c r="AG303" s="115">
        <v>0</v>
      </c>
      <c r="AH303" s="115">
        <v>0</v>
      </c>
      <c r="AI303" s="115">
        <v>-25.53</v>
      </c>
      <c r="AJ303" s="115">
        <v>-39.94</v>
      </c>
      <c r="AK303" s="115">
        <v>-0.06</v>
      </c>
      <c r="AL303" s="115">
        <v>-63.07</v>
      </c>
      <c r="AM303" s="115">
        <v>-427.57</v>
      </c>
      <c r="AN303" s="115">
        <v>-605.23</v>
      </c>
      <c r="AO303" s="115">
        <v>-834.99</v>
      </c>
      <c r="AP303" s="115">
        <v>-1086.71</v>
      </c>
      <c r="AQ303" s="115">
        <v>-1006.12</v>
      </c>
      <c r="AR303" s="115">
        <v>-1059.8699999999999</v>
      </c>
      <c r="AS303" s="115">
        <v>-584.1</v>
      </c>
      <c r="AT303" s="115">
        <v>-972.29</v>
      </c>
      <c r="AU303" s="115">
        <v>-2504.25</v>
      </c>
      <c r="AV303" s="115">
        <v>-1859.67</v>
      </c>
      <c r="AW303" s="115">
        <v>-1493.75</v>
      </c>
      <c r="AX303" s="115">
        <v>-2613.9899999999998</v>
      </c>
      <c r="AY303" s="115">
        <v>-1597.44</v>
      </c>
      <c r="AZ303" s="116">
        <v>-1825.42</v>
      </c>
      <c r="BA303" s="115">
        <v>-1666.01</v>
      </c>
      <c r="BB303" s="115">
        <v>-1517.01</v>
      </c>
      <c r="BC303" s="115">
        <v>-1117.8800000000001</v>
      </c>
      <c r="BD303" s="114"/>
      <c r="BE303" s="114"/>
      <c r="BF303" s="114"/>
      <c r="BG303" s="120"/>
    </row>
    <row r="304" spans="2:59" hidden="1">
      <c r="B304" s="124" t="s">
        <v>591</v>
      </c>
      <c r="C304" s="123" t="s">
        <v>590</v>
      </c>
      <c r="D304" s="122" t="s">
        <v>653</v>
      </c>
      <c r="E304" s="122" t="s">
        <v>575</v>
      </c>
      <c r="F304" s="122" t="s">
        <v>379</v>
      </c>
      <c r="G304" s="122" t="s">
        <v>391</v>
      </c>
      <c r="H304" s="121" t="s">
        <v>390</v>
      </c>
      <c r="I304" s="115">
        <v>0</v>
      </c>
      <c r="J304" s="115"/>
      <c r="K304" s="115"/>
      <c r="L304" s="115">
        <v>0</v>
      </c>
      <c r="M304" s="115">
        <v>0</v>
      </c>
      <c r="N304" s="115">
        <v>0</v>
      </c>
      <c r="O304" s="115">
        <v>0</v>
      </c>
      <c r="P304" s="115">
        <v>0</v>
      </c>
      <c r="Q304" s="115">
        <v>0</v>
      </c>
      <c r="R304" s="115">
        <v>0</v>
      </c>
      <c r="S304" s="115">
        <v>0</v>
      </c>
      <c r="T304" s="115">
        <v>0</v>
      </c>
      <c r="U304" s="115">
        <v>0</v>
      </c>
      <c r="V304" s="115">
        <v>0</v>
      </c>
      <c r="W304" s="115">
        <v>0</v>
      </c>
      <c r="X304" s="115">
        <v>0</v>
      </c>
      <c r="Y304" s="115">
        <v>0</v>
      </c>
      <c r="Z304" s="115">
        <v>0</v>
      </c>
      <c r="AA304" s="115">
        <v>0</v>
      </c>
      <c r="AB304" s="115">
        <v>0</v>
      </c>
      <c r="AC304" s="115">
        <v>0</v>
      </c>
      <c r="AD304" s="115">
        <v>0</v>
      </c>
      <c r="AE304" s="115">
        <v>0</v>
      </c>
      <c r="AF304" s="115">
        <v>0</v>
      </c>
      <c r="AG304" s="115">
        <v>-0.22</v>
      </c>
      <c r="AH304" s="115">
        <v>-2.98</v>
      </c>
      <c r="AI304" s="115">
        <v>-6.38</v>
      </c>
      <c r="AJ304" s="115">
        <v>-1.36</v>
      </c>
      <c r="AK304" s="115">
        <v>-1.32</v>
      </c>
      <c r="AL304" s="115">
        <v>-8.1999999999999993</v>
      </c>
      <c r="AM304" s="115">
        <v>-97.05</v>
      </c>
      <c r="AN304" s="115">
        <v>-675.07</v>
      </c>
      <c r="AO304" s="115">
        <v>-730.78</v>
      </c>
      <c r="AP304" s="115">
        <v>-716.02</v>
      </c>
      <c r="AQ304" s="115">
        <v>-785.56</v>
      </c>
      <c r="AR304" s="115">
        <v>-803.59</v>
      </c>
      <c r="AS304" s="115">
        <v>-825.16</v>
      </c>
      <c r="AT304" s="115">
        <v>-1125.8800000000001</v>
      </c>
      <c r="AU304" s="115">
        <v>-1431.21</v>
      </c>
      <c r="AV304" s="115">
        <v>-1568.12</v>
      </c>
      <c r="AW304" s="115">
        <v>-1947.75</v>
      </c>
      <c r="AX304" s="115">
        <v>-1571.11</v>
      </c>
      <c r="AY304" s="115">
        <v>-1609.57</v>
      </c>
      <c r="AZ304" s="116">
        <v>-1715.85</v>
      </c>
      <c r="BA304" s="115">
        <v>-1728.83</v>
      </c>
      <c r="BB304" s="115">
        <v>-2584.0500000000002</v>
      </c>
      <c r="BC304" s="115">
        <v>-3382.87</v>
      </c>
      <c r="BD304" s="114"/>
      <c r="BE304" s="114"/>
      <c r="BF304" s="114"/>
      <c r="BG304" s="120"/>
    </row>
    <row r="305" spans="2:59" hidden="1">
      <c r="B305" s="124" t="s">
        <v>589</v>
      </c>
      <c r="C305" s="123" t="s">
        <v>588</v>
      </c>
      <c r="D305" s="122" t="s">
        <v>653</v>
      </c>
      <c r="E305" s="122" t="s">
        <v>575</v>
      </c>
      <c r="F305" s="122" t="s">
        <v>376</v>
      </c>
      <c r="G305" s="122" t="s">
        <v>391</v>
      </c>
      <c r="H305" s="121" t="s">
        <v>390</v>
      </c>
      <c r="I305" s="115">
        <v>0</v>
      </c>
      <c r="J305" s="115"/>
      <c r="K305" s="115"/>
      <c r="L305" s="115">
        <v>0</v>
      </c>
      <c r="M305" s="115">
        <v>0</v>
      </c>
      <c r="N305" s="115">
        <v>0</v>
      </c>
      <c r="O305" s="115">
        <v>0</v>
      </c>
      <c r="P305" s="115">
        <v>0</v>
      </c>
      <c r="Q305" s="115">
        <v>0</v>
      </c>
      <c r="R305" s="115">
        <v>0</v>
      </c>
      <c r="S305" s="115">
        <v>0</v>
      </c>
      <c r="T305" s="115">
        <v>0</v>
      </c>
      <c r="U305" s="115">
        <v>0</v>
      </c>
      <c r="V305" s="115">
        <v>0</v>
      </c>
      <c r="W305" s="115">
        <v>0</v>
      </c>
      <c r="X305" s="115">
        <v>0</v>
      </c>
      <c r="Y305" s="115">
        <v>0</v>
      </c>
      <c r="Z305" s="115">
        <v>0</v>
      </c>
      <c r="AA305" s="115">
        <v>0</v>
      </c>
      <c r="AB305" s="115">
        <v>0</v>
      </c>
      <c r="AC305" s="115">
        <v>0</v>
      </c>
      <c r="AD305" s="115">
        <v>0</v>
      </c>
      <c r="AE305" s="115">
        <v>0</v>
      </c>
      <c r="AF305" s="115">
        <v>0</v>
      </c>
      <c r="AG305" s="115">
        <v>0</v>
      </c>
      <c r="AH305" s="115">
        <v>0</v>
      </c>
      <c r="AI305" s="115">
        <v>-29.21</v>
      </c>
      <c r="AJ305" s="115">
        <v>0</v>
      </c>
      <c r="AK305" s="115">
        <v>0</v>
      </c>
      <c r="AL305" s="115">
        <v>-0.18</v>
      </c>
      <c r="AM305" s="115">
        <v>-22.75</v>
      </c>
      <c r="AN305" s="115">
        <v>-310.45999999999998</v>
      </c>
      <c r="AO305" s="115">
        <v>-797.85</v>
      </c>
      <c r="AP305" s="115">
        <v>-1196.29</v>
      </c>
      <c r="AQ305" s="115">
        <v>-593.15</v>
      </c>
      <c r="AR305" s="115">
        <v>-879.18</v>
      </c>
      <c r="AS305" s="115">
        <v>-1259.9100000000001</v>
      </c>
      <c r="AT305" s="115">
        <v>-1549.73</v>
      </c>
      <c r="AU305" s="115">
        <v>-3743.63</v>
      </c>
      <c r="AV305" s="115">
        <v>-4179.34</v>
      </c>
      <c r="AW305" s="115">
        <v>-5371.5</v>
      </c>
      <c r="AX305" s="115">
        <v>-5694.9</v>
      </c>
      <c r="AY305" s="115">
        <v>-6113.91</v>
      </c>
      <c r="AZ305" s="116">
        <v>-5643.45</v>
      </c>
      <c r="BA305" s="115">
        <v>-6849.26</v>
      </c>
      <c r="BB305" s="115">
        <v>-9881.5300000000007</v>
      </c>
      <c r="BC305" s="115">
        <v>-8896.7000000000007</v>
      </c>
      <c r="BD305" s="114"/>
      <c r="BE305" s="114"/>
      <c r="BF305" s="114"/>
      <c r="BG305" s="120"/>
    </row>
    <row r="306" spans="2:59" hidden="1">
      <c r="B306" s="124" t="s">
        <v>587</v>
      </c>
      <c r="C306" s="123" t="s">
        <v>586</v>
      </c>
      <c r="D306" s="122" t="s">
        <v>653</v>
      </c>
      <c r="E306" s="122" t="s">
        <v>575</v>
      </c>
      <c r="F306" s="122" t="s">
        <v>424</v>
      </c>
      <c r="G306" s="122" t="s">
        <v>391</v>
      </c>
      <c r="H306" s="121" t="s">
        <v>390</v>
      </c>
      <c r="I306" s="115">
        <v>0</v>
      </c>
      <c r="J306" s="115"/>
      <c r="K306" s="115"/>
      <c r="L306" s="115">
        <v>0</v>
      </c>
      <c r="M306" s="115">
        <v>0</v>
      </c>
      <c r="N306" s="115">
        <v>0</v>
      </c>
      <c r="O306" s="115">
        <v>0</v>
      </c>
      <c r="P306" s="115">
        <v>0</v>
      </c>
      <c r="Q306" s="115">
        <v>0</v>
      </c>
      <c r="R306" s="115">
        <v>0</v>
      </c>
      <c r="S306" s="115">
        <v>0</v>
      </c>
      <c r="T306" s="115">
        <v>0</v>
      </c>
      <c r="U306" s="115">
        <v>0</v>
      </c>
      <c r="V306" s="115">
        <v>0</v>
      </c>
      <c r="W306" s="115">
        <v>0</v>
      </c>
      <c r="X306" s="115">
        <v>0</v>
      </c>
      <c r="Y306" s="115">
        <v>0</v>
      </c>
      <c r="Z306" s="115">
        <v>0</v>
      </c>
      <c r="AA306" s="115">
        <v>0</v>
      </c>
      <c r="AB306" s="115">
        <v>0</v>
      </c>
      <c r="AC306" s="115">
        <v>0</v>
      </c>
      <c r="AD306" s="115">
        <v>0</v>
      </c>
      <c r="AE306" s="115">
        <v>-1.22</v>
      </c>
      <c r="AF306" s="115">
        <v>0</v>
      </c>
      <c r="AG306" s="115">
        <v>-3.27</v>
      </c>
      <c r="AH306" s="115">
        <v>0</v>
      </c>
      <c r="AI306" s="115">
        <v>0</v>
      </c>
      <c r="AJ306" s="115">
        <v>-22.43</v>
      </c>
      <c r="AK306" s="115">
        <v>0</v>
      </c>
      <c r="AL306" s="115">
        <v>0</v>
      </c>
      <c r="AM306" s="115">
        <v>0</v>
      </c>
      <c r="AN306" s="115">
        <v>-89.18</v>
      </c>
      <c r="AO306" s="115">
        <v>-157.19999999999999</v>
      </c>
      <c r="AP306" s="115">
        <v>-239.69</v>
      </c>
      <c r="AQ306" s="115">
        <v>-370.12</v>
      </c>
      <c r="AR306" s="115">
        <v>-339.24</v>
      </c>
      <c r="AS306" s="115">
        <v>-343.36</v>
      </c>
      <c r="AT306" s="115">
        <v>-307.98</v>
      </c>
      <c r="AU306" s="115">
        <v>-333.85</v>
      </c>
      <c r="AV306" s="115">
        <v>-273.70999999999998</v>
      </c>
      <c r="AW306" s="115">
        <v>-204.44</v>
      </c>
      <c r="AX306" s="115">
        <v>-227.01</v>
      </c>
      <c r="AY306" s="115">
        <v>-195.51</v>
      </c>
      <c r="AZ306" s="116">
        <v>-395.2</v>
      </c>
      <c r="BA306" s="115">
        <v>-430.52</v>
      </c>
      <c r="BB306" s="115">
        <v>-194.4</v>
      </c>
      <c r="BC306" s="115">
        <v>-506.44</v>
      </c>
      <c r="BD306" s="114"/>
      <c r="BE306" s="114"/>
      <c r="BF306" s="114"/>
      <c r="BG306" s="120"/>
    </row>
    <row r="307" spans="2:59" hidden="1">
      <c r="B307" s="124" t="s">
        <v>585</v>
      </c>
      <c r="C307" s="123" t="s">
        <v>584</v>
      </c>
      <c r="D307" s="122" t="s">
        <v>653</v>
      </c>
      <c r="E307" s="122" t="s">
        <v>575</v>
      </c>
      <c r="F307" s="122" t="s">
        <v>421</v>
      </c>
      <c r="G307" s="122" t="s">
        <v>391</v>
      </c>
      <c r="H307" s="121" t="s">
        <v>390</v>
      </c>
      <c r="I307" s="115">
        <v>0</v>
      </c>
      <c r="J307" s="115"/>
      <c r="K307" s="115"/>
      <c r="L307" s="115">
        <v>0</v>
      </c>
      <c r="M307" s="115">
        <v>0</v>
      </c>
      <c r="N307" s="115">
        <v>0</v>
      </c>
      <c r="O307" s="115">
        <v>0</v>
      </c>
      <c r="P307" s="115">
        <v>0</v>
      </c>
      <c r="Q307" s="115">
        <v>0</v>
      </c>
      <c r="R307" s="115">
        <v>0</v>
      </c>
      <c r="S307" s="115">
        <v>0</v>
      </c>
      <c r="T307" s="115">
        <v>0</v>
      </c>
      <c r="U307" s="115">
        <v>0</v>
      </c>
      <c r="V307" s="115">
        <v>0</v>
      </c>
      <c r="W307" s="115">
        <v>0</v>
      </c>
      <c r="X307" s="115">
        <v>0</v>
      </c>
      <c r="Y307" s="115">
        <v>0</v>
      </c>
      <c r="Z307" s="115">
        <v>0</v>
      </c>
      <c r="AA307" s="115">
        <v>0</v>
      </c>
      <c r="AB307" s="115">
        <v>0</v>
      </c>
      <c r="AC307" s="115">
        <v>0</v>
      </c>
      <c r="AD307" s="115">
        <v>0</v>
      </c>
      <c r="AE307" s="115">
        <v>-3.15</v>
      </c>
      <c r="AF307" s="115">
        <v>0</v>
      </c>
      <c r="AG307" s="115">
        <v>-17.84</v>
      </c>
      <c r="AH307" s="115">
        <v>-11.94</v>
      </c>
      <c r="AI307" s="115">
        <v>-10.3</v>
      </c>
      <c r="AJ307" s="115">
        <v>-8.66</v>
      </c>
      <c r="AK307" s="115">
        <v>-7.66</v>
      </c>
      <c r="AL307" s="115">
        <v>-7.12</v>
      </c>
      <c r="AM307" s="115">
        <v>-6.67</v>
      </c>
      <c r="AN307" s="115">
        <v>0</v>
      </c>
      <c r="AO307" s="115">
        <v>-5.0599999999999996</v>
      </c>
      <c r="AP307" s="115">
        <v>0</v>
      </c>
      <c r="AQ307" s="115">
        <v>0</v>
      </c>
      <c r="AR307" s="115">
        <v>0</v>
      </c>
      <c r="AS307" s="115">
        <v>0</v>
      </c>
      <c r="AT307" s="115">
        <v>0</v>
      </c>
      <c r="AU307" s="115">
        <v>-3.96</v>
      </c>
      <c r="AV307" s="115">
        <v>-5.96</v>
      </c>
      <c r="AW307" s="115">
        <v>-11.74</v>
      </c>
      <c r="AX307" s="115">
        <v>-13.06</v>
      </c>
      <c r="AY307" s="115">
        <v>-3.94</v>
      </c>
      <c r="AZ307" s="116">
        <v>-3.44</v>
      </c>
      <c r="BA307" s="115">
        <v>-3.89</v>
      </c>
      <c r="BB307" s="115">
        <v>-3.63</v>
      </c>
      <c r="BC307" s="115">
        <v>-3.03</v>
      </c>
      <c r="BD307" s="114"/>
      <c r="BE307" s="114"/>
      <c r="BF307" s="114"/>
      <c r="BG307" s="180"/>
    </row>
    <row r="308" spans="2:59" hidden="1">
      <c r="B308" s="124" t="s">
        <v>583</v>
      </c>
      <c r="C308" s="123" t="s">
        <v>582</v>
      </c>
      <c r="D308" s="122" t="s">
        <v>653</v>
      </c>
      <c r="E308" s="122" t="s">
        <v>575</v>
      </c>
      <c r="F308" s="122" t="s">
        <v>418</v>
      </c>
      <c r="G308" s="122" t="s">
        <v>391</v>
      </c>
      <c r="H308" s="121" t="s">
        <v>390</v>
      </c>
      <c r="I308" s="115">
        <v>0</v>
      </c>
      <c r="J308" s="115"/>
      <c r="K308" s="115"/>
      <c r="L308" s="115">
        <v>0</v>
      </c>
      <c r="M308" s="115">
        <v>0</v>
      </c>
      <c r="N308" s="115">
        <v>0</v>
      </c>
      <c r="O308" s="115">
        <v>0</v>
      </c>
      <c r="P308" s="115">
        <v>0</v>
      </c>
      <c r="Q308" s="115">
        <v>0</v>
      </c>
      <c r="R308" s="115">
        <v>0</v>
      </c>
      <c r="S308" s="115">
        <v>0</v>
      </c>
      <c r="T308" s="115">
        <v>0</v>
      </c>
      <c r="U308" s="115">
        <v>0</v>
      </c>
      <c r="V308" s="115">
        <v>0</v>
      </c>
      <c r="W308" s="115">
        <v>0</v>
      </c>
      <c r="X308" s="115">
        <v>0</v>
      </c>
      <c r="Y308" s="115">
        <v>0</v>
      </c>
      <c r="Z308" s="115">
        <v>0</v>
      </c>
      <c r="AA308" s="115">
        <v>-3</v>
      </c>
      <c r="AB308" s="115">
        <v>-3</v>
      </c>
      <c r="AC308" s="115">
        <v>-3</v>
      </c>
      <c r="AD308" s="115">
        <v>-2</v>
      </c>
      <c r="AE308" s="115">
        <v>-1.1399999999999999</v>
      </c>
      <c r="AF308" s="115">
        <v>-0.02</v>
      </c>
      <c r="AG308" s="115">
        <v>-0.53</v>
      </c>
      <c r="AH308" s="115">
        <v>-0.2</v>
      </c>
      <c r="AI308" s="115">
        <v>0</v>
      </c>
      <c r="AJ308" s="115">
        <v>0</v>
      </c>
      <c r="AK308" s="115">
        <v>0</v>
      </c>
      <c r="AL308" s="115">
        <v>0</v>
      </c>
      <c r="AM308" s="115">
        <v>0</v>
      </c>
      <c r="AN308" s="115">
        <v>0</v>
      </c>
      <c r="AO308" s="115">
        <v>0</v>
      </c>
      <c r="AP308" s="115">
        <v>0</v>
      </c>
      <c r="AQ308" s="115">
        <v>0</v>
      </c>
      <c r="AR308" s="115">
        <v>0</v>
      </c>
      <c r="AS308" s="115">
        <v>0</v>
      </c>
      <c r="AT308" s="115">
        <v>0</v>
      </c>
      <c r="AU308" s="115">
        <v>0</v>
      </c>
      <c r="AV308" s="115">
        <v>0</v>
      </c>
      <c r="AW308" s="115">
        <v>0</v>
      </c>
      <c r="AX308" s="115">
        <v>0</v>
      </c>
      <c r="AY308" s="115">
        <v>0</v>
      </c>
      <c r="AZ308" s="116">
        <v>0</v>
      </c>
      <c r="BA308" s="115">
        <v>0</v>
      </c>
      <c r="BB308" s="115">
        <v>0</v>
      </c>
      <c r="BC308" s="115">
        <v>0</v>
      </c>
      <c r="BD308" s="114"/>
      <c r="BE308" s="114"/>
      <c r="BF308" s="114"/>
      <c r="BG308" s="180"/>
    </row>
    <row r="309" spans="2:59" hidden="1">
      <c r="B309" s="124" t="s">
        <v>529</v>
      </c>
      <c r="C309" s="123" t="s">
        <v>528</v>
      </c>
      <c r="D309" s="122" t="s">
        <v>653</v>
      </c>
      <c r="E309" s="122" t="s">
        <v>575</v>
      </c>
      <c r="F309" s="122" t="s">
        <v>415</v>
      </c>
      <c r="G309" s="122" t="s">
        <v>391</v>
      </c>
      <c r="H309" s="121" t="s">
        <v>390</v>
      </c>
      <c r="I309" s="115">
        <v>0</v>
      </c>
      <c r="J309" s="115"/>
      <c r="K309" s="115"/>
      <c r="L309" s="115">
        <v>0</v>
      </c>
      <c r="M309" s="115">
        <v>0</v>
      </c>
      <c r="N309" s="115">
        <v>0</v>
      </c>
      <c r="O309" s="115">
        <v>0</v>
      </c>
      <c r="P309" s="115">
        <v>0</v>
      </c>
      <c r="Q309" s="115">
        <v>0</v>
      </c>
      <c r="R309" s="115">
        <v>0</v>
      </c>
      <c r="S309" s="115">
        <v>0</v>
      </c>
      <c r="T309" s="115">
        <v>0</v>
      </c>
      <c r="U309" s="115">
        <v>0</v>
      </c>
      <c r="V309" s="115">
        <v>0</v>
      </c>
      <c r="W309" s="115">
        <v>0</v>
      </c>
      <c r="X309" s="115">
        <v>0</v>
      </c>
      <c r="Y309" s="115">
        <v>0</v>
      </c>
      <c r="Z309" s="115">
        <v>0</v>
      </c>
      <c r="AA309" s="115">
        <v>0</v>
      </c>
      <c r="AB309" s="115">
        <v>0</v>
      </c>
      <c r="AC309" s="115">
        <v>0</v>
      </c>
      <c r="AD309" s="115">
        <v>0</v>
      </c>
      <c r="AE309" s="115">
        <v>0</v>
      </c>
      <c r="AF309" s="115">
        <v>0</v>
      </c>
      <c r="AG309" s="115">
        <v>0</v>
      </c>
      <c r="AH309" s="115">
        <v>0</v>
      </c>
      <c r="AI309" s="115">
        <v>0</v>
      </c>
      <c r="AJ309" s="115">
        <v>0</v>
      </c>
      <c r="AK309" s="115">
        <v>0</v>
      </c>
      <c r="AL309" s="115">
        <v>0</v>
      </c>
      <c r="AM309" s="115">
        <v>0</v>
      </c>
      <c r="AN309" s="115">
        <v>0</v>
      </c>
      <c r="AO309" s="115">
        <v>0</v>
      </c>
      <c r="AP309" s="115">
        <v>-5.35</v>
      </c>
      <c r="AQ309" s="115">
        <v>-5.0199999999999996</v>
      </c>
      <c r="AR309" s="115">
        <v>-4.82</v>
      </c>
      <c r="AS309" s="115">
        <v>-3.62</v>
      </c>
      <c r="AT309" s="115">
        <v>-3.99</v>
      </c>
      <c r="AU309" s="115">
        <v>-2.61</v>
      </c>
      <c r="AV309" s="115">
        <v>0</v>
      </c>
      <c r="AW309" s="115">
        <v>0</v>
      </c>
      <c r="AX309" s="115">
        <v>0</v>
      </c>
      <c r="AY309" s="115">
        <v>0</v>
      </c>
      <c r="AZ309" s="116">
        <v>0</v>
      </c>
      <c r="BA309" s="115">
        <v>0</v>
      </c>
      <c r="BB309" s="115">
        <v>0</v>
      </c>
      <c r="BC309" s="115">
        <v>0</v>
      </c>
      <c r="BD309" s="114"/>
      <c r="BE309" s="114"/>
      <c r="BF309" s="114"/>
      <c r="BG309" s="180"/>
    </row>
    <row r="310" spans="2:59" hidden="1">
      <c r="B310" s="124" t="s">
        <v>527</v>
      </c>
      <c r="C310" s="125" t="s">
        <v>526</v>
      </c>
      <c r="D310" s="122" t="s">
        <v>653</v>
      </c>
      <c r="E310" s="122" t="s">
        <v>575</v>
      </c>
      <c r="F310" s="122" t="s">
        <v>326</v>
      </c>
      <c r="G310" s="122" t="s">
        <v>391</v>
      </c>
      <c r="H310" s="121" t="s">
        <v>390</v>
      </c>
      <c r="I310" s="115">
        <v>0</v>
      </c>
      <c r="J310" s="115"/>
      <c r="K310" s="115"/>
      <c r="L310" s="115">
        <v>0</v>
      </c>
      <c r="M310" s="115">
        <v>0</v>
      </c>
      <c r="N310" s="115">
        <v>0</v>
      </c>
      <c r="O310" s="115">
        <v>0</v>
      </c>
      <c r="P310" s="115">
        <v>0</v>
      </c>
      <c r="Q310" s="115">
        <v>0</v>
      </c>
      <c r="R310" s="115">
        <v>0</v>
      </c>
      <c r="S310" s="115">
        <v>0</v>
      </c>
      <c r="T310" s="115">
        <v>0</v>
      </c>
      <c r="U310" s="115">
        <v>0</v>
      </c>
      <c r="V310" s="115">
        <v>0</v>
      </c>
      <c r="W310" s="115">
        <v>0</v>
      </c>
      <c r="X310" s="115">
        <v>0</v>
      </c>
      <c r="Y310" s="115">
        <v>0</v>
      </c>
      <c r="Z310" s="115">
        <v>0</v>
      </c>
      <c r="AA310" s="115">
        <v>0</v>
      </c>
      <c r="AB310" s="115">
        <v>0</v>
      </c>
      <c r="AC310" s="115">
        <v>0</v>
      </c>
      <c r="AD310" s="115">
        <v>0</v>
      </c>
      <c r="AE310" s="115">
        <v>0</v>
      </c>
      <c r="AF310" s="115">
        <v>0</v>
      </c>
      <c r="AG310" s="115">
        <v>0</v>
      </c>
      <c r="AH310" s="115">
        <v>0</v>
      </c>
      <c r="AI310" s="115">
        <v>0</v>
      </c>
      <c r="AJ310" s="115">
        <v>0</v>
      </c>
      <c r="AK310" s="115">
        <v>0</v>
      </c>
      <c r="AL310" s="115">
        <v>0</v>
      </c>
      <c r="AM310" s="115">
        <v>0</v>
      </c>
      <c r="AN310" s="115">
        <v>0</v>
      </c>
      <c r="AO310" s="115">
        <v>0</v>
      </c>
      <c r="AP310" s="115">
        <v>0</v>
      </c>
      <c r="AQ310" s="115">
        <v>0</v>
      </c>
      <c r="AR310" s="115">
        <v>0</v>
      </c>
      <c r="AS310" s="115">
        <v>0</v>
      </c>
      <c r="AT310" s="115">
        <v>0</v>
      </c>
      <c r="AU310" s="115">
        <v>0</v>
      </c>
      <c r="AV310" s="115">
        <v>0</v>
      </c>
      <c r="AW310" s="115">
        <v>0</v>
      </c>
      <c r="AX310" s="115">
        <v>0</v>
      </c>
      <c r="AY310" s="115">
        <v>-10.199999999999999</v>
      </c>
      <c r="AZ310" s="116">
        <v>-25.06</v>
      </c>
      <c r="BA310" s="115">
        <v>-78.77</v>
      </c>
      <c r="BB310" s="115">
        <v>-96.26</v>
      </c>
      <c r="BC310" s="115">
        <v>-91.41</v>
      </c>
      <c r="BD310" s="114"/>
      <c r="BE310" s="114"/>
      <c r="BF310" s="114"/>
      <c r="BG310" s="180"/>
    </row>
    <row r="311" spans="2:59" hidden="1">
      <c r="B311" s="124" t="s">
        <v>581</v>
      </c>
      <c r="C311" s="123" t="s">
        <v>580</v>
      </c>
      <c r="D311" s="122" t="s">
        <v>653</v>
      </c>
      <c r="E311" s="122" t="s">
        <v>575</v>
      </c>
      <c r="F311" s="122" t="s">
        <v>410</v>
      </c>
      <c r="G311" s="122" t="s">
        <v>391</v>
      </c>
      <c r="H311" s="121" t="s">
        <v>390</v>
      </c>
      <c r="I311" s="115">
        <v>0</v>
      </c>
      <c r="J311" s="115"/>
      <c r="K311" s="115"/>
      <c r="L311" s="115">
        <v>0</v>
      </c>
      <c r="M311" s="115">
        <v>0</v>
      </c>
      <c r="N311" s="115">
        <v>0</v>
      </c>
      <c r="O311" s="115">
        <v>0</v>
      </c>
      <c r="P311" s="115">
        <v>0</v>
      </c>
      <c r="Q311" s="115">
        <v>0</v>
      </c>
      <c r="R311" s="115">
        <v>0</v>
      </c>
      <c r="S311" s="115">
        <v>0</v>
      </c>
      <c r="T311" s="115">
        <v>0</v>
      </c>
      <c r="U311" s="115">
        <v>0</v>
      </c>
      <c r="V311" s="115">
        <v>0</v>
      </c>
      <c r="W311" s="115">
        <v>0</v>
      </c>
      <c r="X311" s="115">
        <v>0</v>
      </c>
      <c r="Y311" s="115">
        <v>0</v>
      </c>
      <c r="Z311" s="115">
        <v>0</v>
      </c>
      <c r="AA311" s="115">
        <v>0</v>
      </c>
      <c r="AB311" s="115">
        <v>0</v>
      </c>
      <c r="AC311" s="115">
        <v>0</v>
      </c>
      <c r="AD311" s="115">
        <v>0</v>
      </c>
      <c r="AE311" s="115">
        <v>0</v>
      </c>
      <c r="AF311" s="115">
        <v>0</v>
      </c>
      <c r="AG311" s="115">
        <v>0</v>
      </c>
      <c r="AH311" s="115">
        <v>0</v>
      </c>
      <c r="AI311" s="115">
        <v>0</v>
      </c>
      <c r="AJ311" s="115">
        <v>0</v>
      </c>
      <c r="AK311" s="115">
        <v>0</v>
      </c>
      <c r="AL311" s="115">
        <v>-16.18</v>
      </c>
      <c r="AM311" s="115">
        <v>-71.489999999999995</v>
      </c>
      <c r="AN311" s="115">
        <v>-16.29</v>
      </c>
      <c r="AO311" s="115">
        <v>0</v>
      </c>
      <c r="AP311" s="115">
        <v>0</v>
      </c>
      <c r="AQ311" s="115">
        <v>0</v>
      </c>
      <c r="AR311" s="115">
        <v>0</v>
      </c>
      <c r="AS311" s="115">
        <v>-1.1200000000000001</v>
      </c>
      <c r="AT311" s="115">
        <v>-1.76</v>
      </c>
      <c r="AU311" s="115">
        <v>0</v>
      </c>
      <c r="AV311" s="115">
        <v>0</v>
      </c>
      <c r="AW311" s="115">
        <v>0</v>
      </c>
      <c r="AX311" s="115">
        <v>0</v>
      </c>
      <c r="AY311" s="115">
        <v>0</v>
      </c>
      <c r="AZ311" s="116">
        <v>0</v>
      </c>
      <c r="BA311" s="115">
        <v>0</v>
      </c>
      <c r="BB311" s="115">
        <v>0</v>
      </c>
      <c r="BC311" s="115">
        <v>0</v>
      </c>
      <c r="BD311" s="114"/>
      <c r="BE311" s="114"/>
      <c r="BF311" s="114"/>
      <c r="BG311" s="180"/>
    </row>
    <row r="312" spans="2:59" hidden="1">
      <c r="B312" s="124" t="s">
        <v>579</v>
      </c>
      <c r="C312" s="123" t="s">
        <v>578</v>
      </c>
      <c r="D312" s="122" t="s">
        <v>653</v>
      </c>
      <c r="E312" s="122" t="s">
        <v>575</v>
      </c>
      <c r="F312" s="122" t="s">
        <v>407</v>
      </c>
      <c r="G312" s="122" t="s">
        <v>391</v>
      </c>
      <c r="H312" s="121" t="s">
        <v>390</v>
      </c>
      <c r="I312" s="115">
        <v>0</v>
      </c>
      <c r="J312" s="115"/>
      <c r="K312" s="115"/>
      <c r="L312" s="115">
        <v>0</v>
      </c>
      <c r="M312" s="115">
        <v>0</v>
      </c>
      <c r="N312" s="115">
        <v>0</v>
      </c>
      <c r="O312" s="115">
        <v>0</v>
      </c>
      <c r="P312" s="115">
        <v>0</v>
      </c>
      <c r="Q312" s="115">
        <v>0</v>
      </c>
      <c r="R312" s="115">
        <v>0</v>
      </c>
      <c r="S312" s="115">
        <v>0</v>
      </c>
      <c r="T312" s="115">
        <v>0</v>
      </c>
      <c r="U312" s="115">
        <v>0</v>
      </c>
      <c r="V312" s="115">
        <v>0</v>
      </c>
      <c r="W312" s="115">
        <v>0</v>
      </c>
      <c r="X312" s="115">
        <v>0</v>
      </c>
      <c r="Y312" s="115">
        <v>0</v>
      </c>
      <c r="Z312" s="115">
        <v>0</v>
      </c>
      <c r="AA312" s="115">
        <v>0</v>
      </c>
      <c r="AB312" s="115">
        <v>0</v>
      </c>
      <c r="AC312" s="115">
        <v>0</v>
      </c>
      <c r="AD312" s="115">
        <v>0</v>
      </c>
      <c r="AE312" s="115">
        <v>0</v>
      </c>
      <c r="AF312" s="115">
        <v>0</v>
      </c>
      <c r="AG312" s="115">
        <v>0</v>
      </c>
      <c r="AH312" s="115">
        <v>0</v>
      </c>
      <c r="AI312" s="115">
        <v>0</v>
      </c>
      <c r="AJ312" s="115">
        <v>0</v>
      </c>
      <c r="AK312" s="115">
        <v>0</v>
      </c>
      <c r="AL312" s="115">
        <v>-19.77</v>
      </c>
      <c r="AM312" s="115">
        <v>-87.37</v>
      </c>
      <c r="AN312" s="115">
        <v>-19.91</v>
      </c>
      <c r="AO312" s="115">
        <v>0</v>
      </c>
      <c r="AP312" s="115">
        <v>0</v>
      </c>
      <c r="AQ312" s="115">
        <v>0</v>
      </c>
      <c r="AR312" s="115">
        <v>0</v>
      </c>
      <c r="AS312" s="115">
        <v>-1.37</v>
      </c>
      <c r="AT312" s="115">
        <v>-2.15</v>
      </c>
      <c r="AU312" s="115">
        <v>0</v>
      </c>
      <c r="AV312" s="115">
        <v>0</v>
      </c>
      <c r="AW312" s="115">
        <v>0</v>
      </c>
      <c r="AX312" s="115">
        <v>0</v>
      </c>
      <c r="AY312" s="115">
        <v>0</v>
      </c>
      <c r="AZ312" s="116">
        <v>0</v>
      </c>
      <c r="BA312" s="115">
        <v>0</v>
      </c>
      <c r="BB312" s="115">
        <v>0</v>
      </c>
      <c r="BC312" s="115">
        <v>0</v>
      </c>
      <c r="BD312" s="114"/>
      <c r="BE312" s="114"/>
      <c r="BF312" s="114"/>
      <c r="BG312" s="180"/>
    </row>
    <row r="313" spans="2:59" hidden="1">
      <c r="B313" s="167" t="s">
        <v>623</v>
      </c>
      <c r="C313" s="123" t="s">
        <v>622</v>
      </c>
      <c r="D313" s="165"/>
      <c r="E313" s="165"/>
      <c r="F313" s="165"/>
      <c r="G313" s="165"/>
      <c r="H313" s="121"/>
      <c r="I313" s="115" t="s">
        <v>502</v>
      </c>
      <c r="J313" s="115"/>
      <c r="K313" s="115"/>
      <c r="L313" s="115" t="s">
        <v>502</v>
      </c>
      <c r="M313" s="115" t="s">
        <v>502</v>
      </c>
      <c r="N313" s="115" t="s">
        <v>502</v>
      </c>
      <c r="O313" s="115" t="s">
        <v>502</v>
      </c>
      <c r="P313" s="115" t="s">
        <v>502</v>
      </c>
      <c r="Q313" s="115" t="s">
        <v>502</v>
      </c>
      <c r="R313" s="115" t="s">
        <v>502</v>
      </c>
      <c r="S313" s="115" t="s">
        <v>502</v>
      </c>
      <c r="T313" s="115" t="s">
        <v>502</v>
      </c>
      <c r="U313" s="115" t="s">
        <v>502</v>
      </c>
      <c r="V313" s="115" t="s">
        <v>502</v>
      </c>
      <c r="W313" s="115" t="s">
        <v>502</v>
      </c>
      <c r="X313" s="115" t="s">
        <v>502</v>
      </c>
      <c r="Y313" s="115" t="s">
        <v>502</v>
      </c>
      <c r="Z313" s="115" t="s">
        <v>502</v>
      </c>
      <c r="AA313" s="115" t="s">
        <v>502</v>
      </c>
      <c r="AB313" s="115" t="s">
        <v>502</v>
      </c>
      <c r="AC313" s="115" t="s">
        <v>502</v>
      </c>
      <c r="AD313" s="115" t="s">
        <v>502</v>
      </c>
      <c r="AE313" s="115" t="s">
        <v>502</v>
      </c>
      <c r="AF313" s="115" t="s">
        <v>502</v>
      </c>
      <c r="AG313" s="115" t="s">
        <v>502</v>
      </c>
      <c r="AH313" s="115" t="s">
        <v>502</v>
      </c>
      <c r="AI313" s="115" t="s">
        <v>502</v>
      </c>
      <c r="AJ313" s="115" t="s">
        <v>502</v>
      </c>
      <c r="AK313" s="115" t="s">
        <v>502</v>
      </c>
      <c r="AL313" s="115" t="s">
        <v>502</v>
      </c>
      <c r="AM313" s="115" t="s">
        <v>502</v>
      </c>
      <c r="AN313" s="115" t="s">
        <v>502</v>
      </c>
      <c r="AO313" s="115" t="s">
        <v>502</v>
      </c>
      <c r="AP313" s="115" t="s">
        <v>502</v>
      </c>
      <c r="AQ313" s="115" t="s">
        <v>502</v>
      </c>
      <c r="AR313" s="115" t="s">
        <v>502</v>
      </c>
      <c r="AS313" s="115" t="s">
        <v>502</v>
      </c>
      <c r="AT313" s="115" t="s">
        <v>502</v>
      </c>
      <c r="AU313" s="115" t="s">
        <v>502</v>
      </c>
      <c r="AV313" s="115" t="s">
        <v>502</v>
      </c>
      <c r="AW313" s="115" t="s">
        <v>502</v>
      </c>
      <c r="AX313" s="115" t="s">
        <v>502</v>
      </c>
      <c r="AY313" s="115" t="s">
        <v>502</v>
      </c>
      <c r="AZ313" s="116" t="s">
        <v>502</v>
      </c>
      <c r="BA313" s="115" t="s">
        <v>502</v>
      </c>
      <c r="BB313" s="115" t="s">
        <v>502</v>
      </c>
      <c r="BC313" s="115" t="s">
        <v>502</v>
      </c>
      <c r="BD313" s="114"/>
      <c r="BE313" s="114"/>
      <c r="BF313" s="114"/>
      <c r="BG313" s="120"/>
    </row>
    <row r="314" spans="2:59" hidden="1">
      <c r="B314" s="124" t="s">
        <v>535</v>
      </c>
      <c r="C314" s="123" t="s">
        <v>534</v>
      </c>
      <c r="D314" s="122" t="s">
        <v>653</v>
      </c>
      <c r="E314" s="122" t="s">
        <v>650</v>
      </c>
      <c r="F314" s="122" t="s">
        <v>322</v>
      </c>
      <c r="G314" s="122" t="s">
        <v>391</v>
      </c>
      <c r="H314" s="121" t="s">
        <v>390</v>
      </c>
      <c r="I314" s="115">
        <v>-1719.1</v>
      </c>
      <c r="J314" s="115"/>
      <c r="K314" s="115"/>
      <c r="L314" s="115">
        <v>-1567</v>
      </c>
      <c r="M314" s="115">
        <v>-2103</v>
      </c>
      <c r="N314" s="115">
        <v>-2092</v>
      </c>
      <c r="O314" s="115">
        <v>-1950</v>
      </c>
      <c r="P314" s="115">
        <v>-2330</v>
      </c>
      <c r="Q314" s="115">
        <v>-2944</v>
      </c>
      <c r="R314" s="115">
        <v>-2476</v>
      </c>
      <c r="S314" s="115">
        <v>-3537</v>
      </c>
      <c r="T314" s="115">
        <v>-3907</v>
      </c>
      <c r="U314" s="115">
        <v>-3663</v>
      </c>
      <c r="V314" s="115">
        <v>-5288</v>
      </c>
      <c r="W314" s="115">
        <v>-6172</v>
      </c>
      <c r="X314" s="115">
        <v>-5903</v>
      </c>
      <c r="Y314" s="115">
        <v>-5762</v>
      </c>
      <c r="Z314" s="115">
        <v>-4981</v>
      </c>
      <c r="AA314" s="115">
        <v>-5509</v>
      </c>
      <c r="AB314" s="115">
        <v>-7415</v>
      </c>
      <c r="AC314" s="115">
        <v>-6451</v>
      </c>
      <c r="AD314" s="115">
        <v>-6736</v>
      </c>
      <c r="AE314" s="115">
        <v>-7542.13</v>
      </c>
      <c r="AF314" s="115">
        <v>-6575.5</v>
      </c>
      <c r="AG314" s="115">
        <v>-8689.2000000000007</v>
      </c>
      <c r="AH314" s="115">
        <v>-7762.28</v>
      </c>
      <c r="AI314" s="115">
        <v>-6034.5</v>
      </c>
      <c r="AJ314" s="115">
        <v>-5959.71</v>
      </c>
      <c r="AK314" s="115">
        <v>-4993.16</v>
      </c>
      <c r="AL314" s="115">
        <v>-5022.09</v>
      </c>
      <c r="AM314" s="115">
        <v>-5767.26</v>
      </c>
      <c r="AN314" s="115">
        <v>-8121.43</v>
      </c>
      <c r="AO314" s="115">
        <v>-6672.32</v>
      </c>
      <c r="AP314" s="115">
        <v>-6033.3</v>
      </c>
      <c r="AQ314" s="115">
        <v>-8191.63</v>
      </c>
      <c r="AR314" s="115">
        <v>-6462.39</v>
      </c>
      <c r="AS314" s="115">
        <v>-5800.24</v>
      </c>
      <c r="AT314" s="115">
        <v>-6424.5</v>
      </c>
      <c r="AU314" s="115">
        <v>-6601.73</v>
      </c>
      <c r="AV314" s="115">
        <v>-5570.06</v>
      </c>
      <c r="AW314" s="115">
        <v>-4913.42</v>
      </c>
      <c r="AX314" s="115">
        <v>-5274.75</v>
      </c>
      <c r="AY314" s="115">
        <v>-4504.8100000000004</v>
      </c>
      <c r="AZ314" s="116">
        <v>-3302.6</v>
      </c>
      <c r="BA314" s="115">
        <v>-4830.6099999999997</v>
      </c>
      <c r="BB314" s="115">
        <v>-4542.53</v>
      </c>
      <c r="BC314" s="115">
        <v>-3351.48</v>
      </c>
      <c r="BD314" s="114"/>
      <c r="BE314" s="114"/>
      <c r="BF314" s="114"/>
      <c r="BG314" s="120"/>
    </row>
    <row r="315" spans="2:59" hidden="1">
      <c r="B315" s="124" t="s">
        <v>533</v>
      </c>
      <c r="C315" s="123" t="s">
        <v>532</v>
      </c>
      <c r="D315" s="122" t="s">
        <v>653</v>
      </c>
      <c r="E315" s="122" t="s">
        <v>621</v>
      </c>
      <c r="F315" s="122" t="s">
        <v>317</v>
      </c>
      <c r="G315" s="122" t="s">
        <v>391</v>
      </c>
      <c r="H315" s="121" t="s">
        <v>390</v>
      </c>
      <c r="I315" s="115">
        <v>0</v>
      </c>
      <c r="J315" s="115"/>
      <c r="K315" s="115"/>
      <c r="L315" s="115">
        <v>0</v>
      </c>
      <c r="M315" s="115">
        <v>0</v>
      </c>
      <c r="N315" s="115">
        <v>0</v>
      </c>
      <c r="O315" s="115">
        <v>0</v>
      </c>
      <c r="P315" s="115">
        <v>0</v>
      </c>
      <c r="Q315" s="115">
        <v>0</v>
      </c>
      <c r="R315" s="115">
        <v>0</v>
      </c>
      <c r="S315" s="115">
        <v>0</v>
      </c>
      <c r="T315" s="115">
        <v>0</v>
      </c>
      <c r="U315" s="115">
        <v>0</v>
      </c>
      <c r="V315" s="115">
        <v>0</v>
      </c>
      <c r="W315" s="115">
        <v>0</v>
      </c>
      <c r="X315" s="115">
        <v>0</v>
      </c>
      <c r="Y315" s="115">
        <v>0</v>
      </c>
      <c r="Z315" s="115">
        <v>0</v>
      </c>
      <c r="AA315" s="115">
        <v>0</v>
      </c>
      <c r="AB315" s="115">
        <v>0</v>
      </c>
      <c r="AC315" s="115">
        <v>0</v>
      </c>
      <c r="AD315" s="115">
        <v>0</v>
      </c>
      <c r="AE315" s="115">
        <v>-888.86</v>
      </c>
      <c r="AF315" s="115">
        <v>-1155.71</v>
      </c>
      <c r="AG315" s="115">
        <v>-1389.09</v>
      </c>
      <c r="AH315" s="115">
        <v>-1358.55</v>
      </c>
      <c r="AI315" s="115">
        <v>-1039.3900000000001</v>
      </c>
      <c r="AJ315" s="115">
        <v>-1200.25</v>
      </c>
      <c r="AK315" s="115">
        <v>-866.25</v>
      </c>
      <c r="AL315" s="115">
        <v>-946.31</v>
      </c>
      <c r="AM315" s="115">
        <v>-1193.32</v>
      </c>
      <c r="AN315" s="115">
        <v>-375.35</v>
      </c>
      <c r="AO315" s="115">
        <v>-393.25</v>
      </c>
      <c r="AP315" s="115">
        <v>-384.13</v>
      </c>
      <c r="AQ315" s="115">
        <v>-352.64</v>
      </c>
      <c r="AR315" s="115">
        <v>-299.26</v>
      </c>
      <c r="AS315" s="115">
        <v>-297.02</v>
      </c>
      <c r="AT315" s="115">
        <v>-312.95999999999998</v>
      </c>
      <c r="AU315" s="115">
        <v>-330.6</v>
      </c>
      <c r="AV315" s="115">
        <v>0</v>
      </c>
      <c r="AW315" s="115">
        <v>0</v>
      </c>
      <c r="AX315" s="115">
        <v>0</v>
      </c>
      <c r="AY315" s="115">
        <v>0</v>
      </c>
      <c r="AZ315" s="116">
        <v>0</v>
      </c>
      <c r="BA315" s="115">
        <v>0</v>
      </c>
      <c r="BB315" s="115">
        <v>0</v>
      </c>
      <c r="BC315" s="115">
        <v>0</v>
      </c>
      <c r="BD315" s="114"/>
      <c r="BE315" s="114"/>
      <c r="BF315" s="114"/>
      <c r="BG315" s="120"/>
    </row>
    <row r="316" spans="2:59" hidden="1">
      <c r="B316" s="167" t="s">
        <v>606</v>
      </c>
      <c r="C316" s="123" t="s">
        <v>605</v>
      </c>
      <c r="D316" s="165"/>
      <c r="E316" s="165"/>
      <c r="F316" s="165"/>
      <c r="G316" s="165"/>
      <c r="H316" s="121"/>
      <c r="I316" s="115" t="s">
        <v>502</v>
      </c>
      <c r="J316" s="115"/>
      <c r="K316" s="115"/>
      <c r="L316" s="115" t="s">
        <v>502</v>
      </c>
      <c r="M316" s="115" t="s">
        <v>502</v>
      </c>
      <c r="N316" s="115" t="s">
        <v>502</v>
      </c>
      <c r="O316" s="115" t="s">
        <v>502</v>
      </c>
      <c r="P316" s="115" t="s">
        <v>502</v>
      </c>
      <c r="Q316" s="115" t="s">
        <v>502</v>
      </c>
      <c r="R316" s="115" t="s">
        <v>502</v>
      </c>
      <c r="S316" s="115" t="s">
        <v>502</v>
      </c>
      <c r="T316" s="115" t="s">
        <v>502</v>
      </c>
      <c r="U316" s="115" t="s">
        <v>502</v>
      </c>
      <c r="V316" s="115" t="s">
        <v>502</v>
      </c>
      <c r="W316" s="115" t="s">
        <v>502</v>
      </c>
      <c r="X316" s="115" t="s">
        <v>502</v>
      </c>
      <c r="Y316" s="115" t="s">
        <v>502</v>
      </c>
      <c r="Z316" s="115" t="s">
        <v>502</v>
      </c>
      <c r="AA316" s="115" t="s">
        <v>502</v>
      </c>
      <c r="AB316" s="115" t="s">
        <v>502</v>
      </c>
      <c r="AC316" s="115" t="s">
        <v>502</v>
      </c>
      <c r="AD316" s="115" t="s">
        <v>502</v>
      </c>
      <c r="AE316" s="115" t="s">
        <v>502</v>
      </c>
      <c r="AF316" s="115" t="s">
        <v>502</v>
      </c>
      <c r="AG316" s="115" t="s">
        <v>502</v>
      </c>
      <c r="AH316" s="115" t="s">
        <v>502</v>
      </c>
      <c r="AI316" s="115" t="s">
        <v>502</v>
      </c>
      <c r="AJ316" s="115" t="s">
        <v>502</v>
      </c>
      <c r="AK316" s="115" t="s">
        <v>502</v>
      </c>
      <c r="AL316" s="115" t="s">
        <v>502</v>
      </c>
      <c r="AM316" s="115" t="s">
        <v>502</v>
      </c>
      <c r="AN316" s="115" t="s">
        <v>502</v>
      </c>
      <c r="AO316" s="115" t="s">
        <v>502</v>
      </c>
      <c r="AP316" s="115" t="s">
        <v>502</v>
      </c>
      <c r="AQ316" s="115" t="s">
        <v>502</v>
      </c>
      <c r="AR316" s="115" t="s">
        <v>502</v>
      </c>
      <c r="AS316" s="115" t="s">
        <v>502</v>
      </c>
      <c r="AT316" s="115" t="s">
        <v>502</v>
      </c>
      <c r="AU316" s="115" t="s">
        <v>502</v>
      </c>
      <c r="AV316" s="115" t="s">
        <v>502</v>
      </c>
      <c r="AW316" s="115" t="s">
        <v>502</v>
      </c>
      <c r="AX316" s="115" t="s">
        <v>502</v>
      </c>
      <c r="AY316" s="115" t="s">
        <v>502</v>
      </c>
      <c r="AZ316" s="116" t="s">
        <v>502</v>
      </c>
      <c r="BA316" s="115" t="s">
        <v>502</v>
      </c>
      <c r="BB316" s="115" t="s">
        <v>502</v>
      </c>
      <c r="BC316" s="115" t="s">
        <v>502</v>
      </c>
      <c r="BD316" s="114"/>
      <c r="BE316" s="114"/>
      <c r="BF316" s="114"/>
      <c r="BG316" s="120"/>
    </row>
    <row r="317" spans="2:59" hidden="1">
      <c r="B317" s="124" t="s">
        <v>649</v>
      </c>
      <c r="C317" s="123" t="s">
        <v>604</v>
      </c>
      <c r="D317" s="122" t="s">
        <v>653</v>
      </c>
      <c r="E317" s="122" t="s">
        <v>542</v>
      </c>
      <c r="F317" s="122" t="s">
        <v>322</v>
      </c>
      <c r="G317" s="122" t="s">
        <v>391</v>
      </c>
      <c r="H317" s="121" t="s">
        <v>390</v>
      </c>
      <c r="I317" s="115">
        <v>26121.06</v>
      </c>
      <c r="J317" s="115"/>
      <c r="K317" s="115"/>
      <c r="L317" s="115">
        <v>24579</v>
      </c>
      <c r="M317" s="115">
        <v>32815</v>
      </c>
      <c r="N317" s="115">
        <v>32556</v>
      </c>
      <c r="O317" s="115">
        <v>29580</v>
      </c>
      <c r="P317" s="115">
        <v>35195</v>
      </c>
      <c r="Q317" s="115">
        <v>52056</v>
      </c>
      <c r="R317" s="115">
        <v>38919</v>
      </c>
      <c r="S317" s="115">
        <v>67953</v>
      </c>
      <c r="T317" s="115">
        <v>62688</v>
      </c>
      <c r="U317" s="115">
        <v>59186</v>
      </c>
      <c r="V317" s="115">
        <v>84903</v>
      </c>
      <c r="W317" s="115">
        <v>97036</v>
      </c>
      <c r="X317" s="115">
        <v>91461</v>
      </c>
      <c r="Y317" s="115">
        <v>86454</v>
      </c>
      <c r="Z317" s="115">
        <v>71589</v>
      </c>
      <c r="AA317" s="115">
        <v>80639</v>
      </c>
      <c r="AB317" s="115">
        <v>117858</v>
      </c>
      <c r="AC317" s="115">
        <v>96526</v>
      </c>
      <c r="AD317" s="115">
        <v>103909</v>
      </c>
      <c r="AE317" s="115">
        <v>113643.98</v>
      </c>
      <c r="AF317" s="115">
        <v>96215.82</v>
      </c>
      <c r="AG317" s="115">
        <v>142694.70000000001</v>
      </c>
      <c r="AH317" s="115">
        <v>115919.49</v>
      </c>
      <c r="AI317" s="115">
        <v>98906.82</v>
      </c>
      <c r="AJ317" s="115">
        <v>89035.14</v>
      </c>
      <c r="AK317" s="115">
        <v>73808.62</v>
      </c>
      <c r="AL317" s="115">
        <v>81870.33</v>
      </c>
      <c r="AM317" s="115">
        <v>86462.13</v>
      </c>
      <c r="AN317" s="115">
        <v>112827.73</v>
      </c>
      <c r="AO317" s="115">
        <v>88500.83</v>
      </c>
      <c r="AP317" s="115">
        <v>74931.509999999995</v>
      </c>
      <c r="AQ317" s="115">
        <v>112868.27</v>
      </c>
      <c r="AR317" s="115">
        <v>89325.440000000002</v>
      </c>
      <c r="AS317" s="115">
        <v>80604.639999999999</v>
      </c>
      <c r="AT317" s="115">
        <v>82457.3</v>
      </c>
      <c r="AU317" s="115">
        <v>83939.89</v>
      </c>
      <c r="AV317" s="115">
        <v>67395.16</v>
      </c>
      <c r="AW317" s="115">
        <v>53978.01</v>
      </c>
      <c r="AX317" s="115">
        <v>65597.539999999994</v>
      </c>
      <c r="AY317" s="115">
        <v>52115.37</v>
      </c>
      <c r="AZ317" s="116">
        <v>37374.68</v>
      </c>
      <c r="BA317" s="115">
        <v>46062.57</v>
      </c>
      <c r="BB317" s="115">
        <v>39858.769999999997</v>
      </c>
      <c r="BC317" s="115">
        <v>38777.25</v>
      </c>
      <c r="BD317" s="114"/>
      <c r="BE317" s="114"/>
      <c r="BF317" s="114"/>
      <c r="BG317" s="120"/>
    </row>
    <row r="318" spans="2:59" hidden="1">
      <c r="B318" s="124" t="s">
        <v>648</v>
      </c>
      <c r="C318" s="123" t="s">
        <v>603</v>
      </c>
      <c r="D318" s="122" t="s">
        <v>653</v>
      </c>
      <c r="E318" s="122" t="s">
        <v>571</v>
      </c>
      <c r="F318" s="122" t="s">
        <v>317</v>
      </c>
      <c r="G318" s="122" t="s">
        <v>391</v>
      </c>
      <c r="H318" s="121" t="s">
        <v>390</v>
      </c>
      <c r="I318" s="115">
        <v>23027</v>
      </c>
      <c r="J318" s="115"/>
      <c r="K318" s="115"/>
      <c r="L318" s="115">
        <v>22190</v>
      </c>
      <c r="M318" s="115">
        <v>24794</v>
      </c>
      <c r="N318" s="115">
        <v>24513</v>
      </c>
      <c r="O318" s="115">
        <v>27032</v>
      </c>
      <c r="P318" s="115">
        <v>29494</v>
      </c>
      <c r="Q318" s="115">
        <v>30757</v>
      </c>
      <c r="R318" s="115">
        <v>31498</v>
      </c>
      <c r="S318" s="115">
        <v>33611</v>
      </c>
      <c r="T318" s="115">
        <v>37314</v>
      </c>
      <c r="U318" s="115">
        <v>38802</v>
      </c>
      <c r="V318" s="115">
        <v>45519</v>
      </c>
      <c r="W318" s="115">
        <v>47628</v>
      </c>
      <c r="X318" s="115">
        <v>51733</v>
      </c>
      <c r="Y318" s="115">
        <v>52282</v>
      </c>
      <c r="Z318" s="115">
        <v>49546</v>
      </c>
      <c r="AA318" s="115">
        <v>51511</v>
      </c>
      <c r="AB318" s="115">
        <v>58761</v>
      </c>
      <c r="AC318" s="115">
        <v>58045</v>
      </c>
      <c r="AD318" s="115">
        <v>63734</v>
      </c>
      <c r="AE318" s="115">
        <v>60562.06</v>
      </c>
      <c r="AF318" s="115">
        <v>63232.12</v>
      </c>
      <c r="AG318" s="115">
        <v>68955.95</v>
      </c>
      <c r="AH318" s="115">
        <v>62341.05</v>
      </c>
      <c r="AI318" s="115">
        <v>63170.57</v>
      </c>
      <c r="AJ318" s="115">
        <v>59354.45</v>
      </c>
      <c r="AK318" s="115">
        <v>55405.17</v>
      </c>
      <c r="AL318" s="115">
        <v>60967.41</v>
      </c>
      <c r="AM318" s="115">
        <v>59793.8</v>
      </c>
      <c r="AN318" s="115">
        <v>59782.13</v>
      </c>
      <c r="AO318" s="115">
        <v>58165.18</v>
      </c>
      <c r="AP318" s="115">
        <v>57864.12</v>
      </c>
      <c r="AQ318" s="115">
        <v>58646.35</v>
      </c>
      <c r="AR318" s="115">
        <v>54145.62</v>
      </c>
      <c r="AS318" s="115">
        <v>54983.23</v>
      </c>
      <c r="AT318" s="115">
        <v>57872.959999999999</v>
      </c>
      <c r="AU318" s="115">
        <v>69624.08</v>
      </c>
      <c r="AV318" s="115">
        <v>58435.72</v>
      </c>
      <c r="AW318" s="115">
        <v>60521.32</v>
      </c>
      <c r="AX318" s="115">
        <v>60636.2</v>
      </c>
      <c r="AY318" s="115">
        <v>48899.3</v>
      </c>
      <c r="AZ318" s="116">
        <v>50098.13</v>
      </c>
      <c r="BA318" s="115">
        <v>51508.89</v>
      </c>
      <c r="BB318" s="115">
        <v>51202.47</v>
      </c>
      <c r="BC318" s="115">
        <v>46930.5</v>
      </c>
      <c r="BD318" s="114"/>
      <c r="BE318" s="114"/>
      <c r="BF318" s="114"/>
      <c r="BG318" s="120"/>
    </row>
    <row r="319" spans="2:59" hidden="1">
      <c r="B319" s="131" t="s">
        <v>652</v>
      </c>
      <c r="C319" s="130" t="s">
        <v>651</v>
      </c>
      <c r="D319" s="165"/>
      <c r="E319" s="165"/>
      <c r="F319" s="165"/>
      <c r="G319" s="165"/>
      <c r="H319" s="121"/>
      <c r="I319" s="115" t="s">
        <v>502</v>
      </c>
      <c r="J319" s="115"/>
      <c r="K319" s="115"/>
      <c r="L319" s="115" t="s">
        <v>502</v>
      </c>
      <c r="M319" s="115" t="s">
        <v>502</v>
      </c>
      <c r="N319" s="115" t="s">
        <v>502</v>
      </c>
      <c r="O319" s="115" t="s">
        <v>502</v>
      </c>
      <c r="P319" s="115" t="s">
        <v>502</v>
      </c>
      <c r="Q319" s="115" t="s">
        <v>502</v>
      </c>
      <c r="R319" s="115" t="s">
        <v>502</v>
      </c>
      <c r="S319" s="115" t="s">
        <v>502</v>
      </c>
      <c r="T319" s="115" t="s">
        <v>502</v>
      </c>
      <c r="U319" s="115" t="s">
        <v>502</v>
      </c>
      <c r="V319" s="115" t="s">
        <v>502</v>
      </c>
      <c r="W319" s="115" t="s">
        <v>502</v>
      </c>
      <c r="X319" s="115" t="s">
        <v>502</v>
      </c>
      <c r="Y319" s="115" t="s">
        <v>502</v>
      </c>
      <c r="Z319" s="115" t="s">
        <v>502</v>
      </c>
      <c r="AA319" s="115" t="s">
        <v>502</v>
      </c>
      <c r="AB319" s="115" t="s">
        <v>502</v>
      </c>
      <c r="AC319" s="115" t="s">
        <v>502</v>
      </c>
      <c r="AD319" s="115" t="s">
        <v>502</v>
      </c>
      <c r="AE319" s="115" t="s">
        <v>502</v>
      </c>
      <c r="AF319" s="115" t="s">
        <v>502</v>
      </c>
      <c r="AG319" s="115" t="s">
        <v>502</v>
      </c>
      <c r="AH319" s="115" t="s">
        <v>502</v>
      </c>
      <c r="AI319" s="115" t="s">
        <v>502</v>
      </c>
      <c r="AJ319" s="115" t="s">
        <v>502</v>
      </c>
      <c r="AK319" s="115" t="s">
        <v>502</v>
      </c>
      <c r="AL319" s="115" t="s">
        <v>502</v>
      </c>
      <c r="AM319" s="115" t="s">
        <v>502</v>
      </c>
      <c r="AN319" s="115" t="s">
        <v>502</v>
      </c>
      <c r="AO319" s="115" t="s">
        <v>502</v>
      </c>
      <c r="AP319" s="115" t="s">
        <v>502</v>
      </c>
      <c r="AQ319" s="115" t="s">
        <v>502</v>
      </c>
      <c r="AR319" s="115" t="s">
        <v>502</v>
      </c>
      <c r="AS319" s="115" t="s">
        <v>502</v>
      </c>
      <c r="AT319" s="115" t="s">
        <v>502</v>
      </c>
      <c r="AU319" s="115" t="s">
        <v>502</v>
      </c>
      <c r="AV319" s="115" t="s">
        <v>502</v>
      </c>
      <c r="AW319" s="115" t="s">
        <v>502</v>
      </c>
      <c r="AX319" s="115" t="s">
        <v>502</v>
      </c>
      <c r="AY319" s="115" t="s">
        <v>502</v>
      </c>
      <c r="AZ319" s="116" t="s">
        <v>502</v>
      </c>
      <c r="BA319" s="115" t="s">
        <v>502</v>
      </c>
      <c r="BB319" s="115" t="s">
        <v>502</v>
      </c>
      <c r="BC319" s="115" t="s">
        <v>502</v>
      </c>
      <c r="BD319" s="114"/>
      <c r="BE319" s="114"/>
      <c r="BF319" s="114"/>
      <c r="BG319" s="127"/>
    </row>
    <row r="320" spans="2:59" hidden="1">
      <c r="B320" s="167" t="s">
        <v>612</v>
      </c>
      <c r="C320" s="123" t="s">
        <v>611</v>
      </c>
      <c r="D320" s="165"/>
      <c r="E320" s="165"/>
      <c r="F320" s="165"/>
      <c r="G320" s="165"/>
      <c r="H320" s="121"/>
      <c r="I320" s="115" t="s">
        <v>502</v>
      </c>
      <c r="J320" s="115"/>
      <c r="K320" s="115"/>
      <c r="L320" s="115" t="s">
        <v>502</v>
      </c>
      <c r="M320" s="115" t="s">
        <v>502</v>
      </c>
      <c r="N320" s="115" t="s">
        <v>502</v>
      </c>
      <c r="O320" s="115" t="s">
        <v>502</v>
      </c>
      <c r="P320" s="115" t="s">
        <v>502</v>
      </c>
      <c r="Q320" s="115" t="s">
        <v>502</v>
      </c>
      <c r="R320" s="115" t="s">
        <v>502</v>
      </c>
      <c r="S320" s="115" t="s">
        <v>502</v>
      </c>
      <c r="T320" s="115" t="s">
        <v>502</v>
      </c>
      <c r="U320" s="115" t="s">
        <v>502</v>
      </c>
      <c r="V320" s="115" t="s">
        <v>502</v>
      </c>
      <c r="W320" s="115" t="s">
        <v>502</v>
      </c>
      <c r="X320" s="115" t="s">
        <v>502</v>
      </c>
      <c r="Y320" s="115" t="s">
        <v>502</v>
      </c>
      <c r="Z320" s="115" t="s">
        <v>502</v>
      </c>
      <c r="AA320" s="115" t="s">
        <v>502</v>
      </c>
      <c r="AB320" s="115" t="s">
        <v>502</v>
      </c>
      <c r="AC320" s="115" t="s">
        <v>502</v>
      </c>
      <c r="AD320" s="115" t="s">
        <v>502</v>
      </c>
      <c r="AE320" s="115" t="s">
        <v>502</v>
      </c>
      <c r="AF320" s="115" t="s">
        <v>502</v>
      </c>
      <c r="AG320" s="115" t="s">
        <v>502</v>
      </c>
      <c r="AH320" s="115" t="s">
        <v>502</v>
      </c>
      <c r="AI320" s="115" t="s">
        <v>502</v>
      </c>
      <c r="AJ320" s="115" t="s">
        <v>502</v>
      </c>
      <c r="AK320" s="115" t="s">
        <v>502</v>
      </c>
      <c r="AL320" s="115" t="s">
        <v>502</v>
      </c>
      <c r="AM320" s="115" t="s">
        <v>502</v>
      </c>
      <c r="AN320" s="115" t="s">
        <v>502</v>
      </c>
      <c r="AO320" s="115" t="s">
        <v>502</v>
      </c>
      <c r="AP320" s="115" t="s">
        <v>502</v>
      </c>
      <c r="AQ320" s="115" t="s">
        <v>502</v>
      </c>
      <c r="AR320" s="115" t="s">
        <v>502</v>
      </c>
      <c r="AS320" s="115" t="s">
        <v>502</v>
      </c>
      <c r="AT320" s="115" t="s">
        <v>502</v>
      </c>
      <c r="AU320" s="115" t="s">
        <v>502</v>
      </c>
      <c r="AV320" s="115" t="s">
        <v>502</v>
      </c>
      <c r="AW320" s="115" t="s">
        <v>502</v>
      </c>
      <c r="AX320" s="115" t="s">
        <v>502</v>
      </c>
      <c r="AY320" s="115" t="s">
        <v>502</v>
      </c>
      <c r="AZ320" s="116" t="s">
        <v>502</v>
      </c>
      <c r="BA320" s="115" t="s">
        <v>502</v>
      </c>
      <c r="BB320" s="115" t="s">
        <v>502</v>
      </c>
      <c r="BC320" s="115" t="s">
        <v>502</v>
      </c>
      <c r="BD320" s="114"/>
      <c r="BE320" s="114"/>
      <c r="BF320" s="114"/>
      <c r="BG320" s="120"/>
    </row>
    <row r="321" spans="2:265" hidden="1">
      <c r="B321" s="124" t="s">
        <v>561</v>
      </c>
      <c r="C321" s="123" t="s">
        <v>560</v>
      </c>
      <c r="D321" s="122" t="s">
        <v>647</v>
      </c>
      <c r="E321" s="122" t="s">
        <v>607</v>
      </c>
      <c r="F321" s="122" t="s">
        <v>354</v>
      </c>
      <c r="G321" s="122" t="s">
        <v>391</v>
      </c>
      <c r="H321" s="121" t="s">
        <v>390</v>
      </c>
      <c r="I321" s="115">
        <v>0</v>
      </c>
      <c r="J321" s="115"/>
      <c r="K321" s="115"/>
      <c r="L321" s="115">
        <v>0</v>
      </c>
      <c r="M321" s="115">
        <v>0</v>
      </c>
      <c r="N321" s="115">
        <v>0</v>
      </c>
      <c r="O321" s="115">
        <v>0</v>
      </c>
      <c r="P321" s="115">
        <v>0</v>
      </c>
      <c r="Q321" s="115">
        <v>0</v>
      </c>
      <c r="R321" s="115">
        <v>0</v>
      </c>
      <c r="S321" s="115">
        <v>0</v>
      </c>
      <c r="T321" s="115">
        <v>0</v>
      </c>
      <c r="U321" s="115">
        <v>0</v>
      </c>
      <c r="V321" s="115">
        <v>0</v>
      </c>
      <c r="W321" s="115">
        <v>-4</v>
      </c>
      <c r="X321" s="115">
        <v>-4</v>
      </c>
      <c r="Y321" s="115">
        <v>-15</v>
      </c>
      <c r="Z321" s="115">
        <v>-15</v>
      </c>
      <c r="AA321" s="115">
        <v>-15</v>
      </c>
      <c r="AB321" s="115">
        <v>-15</v>
      </c>
      <c r="AC321" s="115">
        <v>-15</v>
      </c>
      <c r="AD321" s="115">
        <v>-36</v>
      </c>
      <c r="AE321" s="115">
        <v>-78.91</v>
      </c>
      <c r="AF321" s="115">
        <v>-94.78</v>
      </c>
      <c r="AG321" s="115">
        <v>-79.510000000000005</v>
      </c>
      <c r="AH321" s="115">
        <v>-75.72</v>
      </c>
      <c r="AI321" s="115">
        <v>-104</v>
      </c>
      <c r="AJ321" s="115">
        <v>-95.34</v>
      </c>
      <c r="AK321" s="115">
        <v>-98.76</v>
      </c>
      <c r="AL321" s="115">
        <v>-268.16000000000003</v>
      </c>
      <c r="AM321" s="115">
        <v>-160</v>
      </c>
      <c r="AN321" s="115">
        <v>-41.75</v>
      </c>
      <c r="AO321" s="115">
        <v>-85.04</v>
      </c>
      <c r="AP321" s="115">
        <v>-56.62</v>
      </c>
      <c r="AQ321" s="115">
        <v>-51.17</v>
      </c>
      <c r="AR321" s="115">
        <v>-65.209999999999994</v>
      </c>
      <c r="AS321" s="115">
        <v>-117.66</v>
      </c>
      <c r="AT321" s="115">
        <v>-94.5</v>
      </c>
      <c r="AU321" s="115">
        <v>-74.62</v>
      </c>
      <c r="AV321" s="115">
        <v>-64.540000000000006</v>
      </c>
      <c r="AW321" s="115">
        <v>-33.58</v>
      </c>
      <c r="AX321" s="115">
        <v>-27.27</v>
      </c>
      <c r="AY321" s="115">
        <v>-47.7</v>
      </c>
      <c r="AZ321" s="116">
        <v>-10.36</v>
      </c>
      <c r="BA321" s="115">
        <v>-8.75</v>
      </c>
      <c r="BB321" s="115">
        <v>-9.4700000000000006</v>
      </c>
      <c r="BC321" s="115">
        <v>-13.13</v>
      </c>
      <c r="BD321" s="114"/>
      <c r="BE321" s="114"/>
      <c r="BF321" s="114"/>
      <c r="BG321" s="120"/>
    </row>
    <row r="322" spans="2:265" hidden="1">
      <c r="B322" s="124" t="s">
        <v>597</v>
      </c>
      <c r="C322" s="123" t="s">
        <v>596</v>
      </c>
      <c r="D322" s="122" t="s">
        <v>647</v>
      </c>
      <c r="E322" s="122" t="s">
        <v>607</v>
      </c>
      <c r="F322" s="122" t="s">
        <v>351</v>
      </c>
      <c r="G322" s="122" t="s">
        <v>391</v>
      </c>
      <c r="H322" s="121" t="s">
        <v>390</v>
      </c>
      <c r="I322" s="115">
        <v>0</v>
      </c>
      <c r="J322" s="115"/>
      <c r="K322" s="115"/>
      <c r="L322" s="115">
        <v>0</v>
      </c>
      <c r="M322" s="115">
        <v>0</v>
      </c>
      <c r="N322" s="115">
        <v>0</v>
      </c>
      <c r="O322" s="115">
        <v>0</v>
      </c>
      <c r="P322" s="115">
        <v>0</v>
      </c>
      <c r="Q322" s="115">
        <v>0</v>
      </c>
      <c r="R322" s="115">
        <v>0</v>
      </c>
      <c r="S322" s="115">
        <v>0</v>
      </c>
      <c r="T322" s="115">
        <v>0</v>
      </c>
      <c r="U322" s="115">
        <v>0</v>
      </c>
      <c r="V322" s="115">
        <v>0</v>
      </c>
      <c r="W322" s="115">
        <v>-4</v>
      </c>
      <c r="X322" s="115">
        <v>-15</v>
      </c>
      <c r="Y322" s="115">
        <v>-15</v>
      </c>
      <c r="Z322" s="115">
        <v>-15</v>
      </c>
      <c r="AA322" s="115">
        <v>-15</v>
      </c>
      <c r="AB322" s="115">
        <v>-15</v>
      </c>
      <c r="AC322" s="115">
        <v>-15</v>
      </c>
      <c r="AD322" s="115">
        <v>-151</v>
      </c>
      <c r="AE322" s="115">
        <v>-57.74</v>
      </c>
      <c r="AF322" s="115">
        <v>-5.23</v>
      </c>
      <c r="AG322" s="115">
        <v>-0.99</v>
      </c>
      <c r="AH322" s="115">
        <v>-0.87</v>
      </c>
      <c r="AI322" s="115">
        <v>-0.52</v>
      </c>
      <c r="AJ322" s="115">
        <v>0</v>
      </c>
      <c r="AK322" s="115">
        <v>0</v>
      </c>
      <c r="AL322" s="115">
        <v>0</v>
      </c>
      <c r="AM322" s="115">
        <v>-67.97</v>
      </c>
      <c r="AN322" s="115">
        <v>-36.229999999999997</v>
      </c>
      <c r="AO322" s="115">
        <v>-27.78</v>
      </c>
      <c r="AP322" s="115">
        <v>-25.49</v>
      </c>
      <c r="AQ322" s="115">
        <v>-35.99</v>
      </c>
      <c r="AR322" s="115">
        <v>-30.17</v>
      </c>
      <c r="AS322" s="115">
        <v>-35.04</v>
      </c>
      <c r="AT322" s="115">
        <v>-6.83</v>
      </c>
      <c r="AU322" s="115">
        <v>-3.74</v>
      </c>
      <c r="AV322" s="115">
        <v>-2.2599999999999998</v>
      </c>
      <c r="AW322" s="115">
        <v>-0.59</v>
      </c>
      <c r="AX322" s="115">
        <v>-19.18</v>
      </c>
      <c r="AY322" s="115">
        <v>-8.11</v>
      </c>
      <c r="AZ322" s="116">
        <v>-0.83</v>
      </c>
      <c r="BA322" s="115">
        <v>-0.71</v>
      </c>
      <c r="BB322" s="115">
        <v>-0.46</v>
      </c>
      <c r="BC322" s="115">
        <v>-0.59</v>
      </c>
      <c r="BD322" s="114"/>
      <c r="BE322" s="114"/>
      <c r="BF322" s="114"/>
      <c r="BG322" s="120"/>
    </row>
    <row r="323" spans="2:265" hidden="1">
      <c r="B323" s="124" t="s">
        <v>537</v>
      </c>
      <c r="C323" s="123" t="s">
        <v>536</v>
      </c>
      <c r="D323" s="122" t="s">
        <v>647</v>
      </c>
      <c r="E323" s="122" t="s">
        <v>607</v>
      </c>
      <c r="F323" s="122" t="s">
        <v>345</v>
      </c>
      <c r="G323" s="122" t="s">
        <v>391</v>
      </c>
      <c r="H323" s="121" t="s">
        <v>390</v>
      </c>
      <c r="I323" s="115">
        <v>0</v>
      </c>
      <c r="J323" s="115"/>
      <c r="K323" s="115"/>
      <c r="L323" s="115">
        <v>0</v>
      </c>
      <c r="M323" s="115">
        <v>0</v>
      </c>
      <c r="N323" s="115">
        <v>0</v>
      </c>
      <c r="O323" s="115">
        <v>0</v>
      </c>
      <c r="P323" s="115">
        <v>0</v>
      </c>
      <c r="Q323" s="115">
        <v>0</v>
      </c>
      <c r="R323" s="115">
        <v>0</v>
      </c>
      <c r="S323" s="115">
        <v>0</v>
      </c>
      <c r="T323" s="115">
        <v>0</v>
      </c>
      <c r="U323" s="115">
        <v>0</v>
      </c>
      <c r="V323" s="115">
        <v>0</v>
      </c>
      <c r="W323" s="115">
        <v>0</v>
      </c>
      <c r="X323" s="115">
        <v>0</v>
      </c>
      <c r="Y323" s="115">
        <v>-675</v>
      </c>
      <c r="Z323" s="115">
        <v>-1026</v>
      </c>
      <c r="AA323" s="115">
        <v>-2030</v>
      </c>
      <c r="AB323" s="115">
        <v>-2959</v>
      </c>
      <c r="AC323" s="115">
        <v>-5426</v>
      </c>
      <c r="AD323" s="115">
        <v>-8821</v>
      </c>
      <c r="AE323" s="115">
        <v>-13013.93</v>
      </c>
      <c r="AF323" s="115">
        <v>-20002.28</v>
      </c>
      <c r="AG323" s="115">
        <v>-29684.65</v>
      </c>
      <c r="AH323" s="115">
        <v>-33115.01</v>
      </c>
      <c r="AI323" s="115">
        <v>-36086.82</v>
      </c>
      <c r="AJ323" s="115">
        <v>-36650.370000000003</v>
      </c>
      <c r="AK323" s="115">
        <v>-35266.559999999998</v>
      </c>
      <c r="AL323" s="115">
        <v>-37434.120000000003</v>
      </c>
      <c r="AM323" s="115">
        <v>-36393.519999999997</v>
      </c>
      <c r="AN323" s="115">
        <v>-34815.97</v>
      </c>
      <c r="AO323" s="115">
        <v>-35550.629999999997</v>
      </c>
      <c r="AP323" s="115">
        <v>-31478.3</v>
      </c>
      <c r="AQ323" s="115">
        <v>-29087.25</v>
      </c>
      <c r="AR323" s="115">
        <v>-24350.51</v>
      </c>
      <c r="AS323" s="115">
        <v>-24942.37</v>
      </c>
      <c r="AT323" s="115">
        <v>-22175.98</v>
      </c>
      <c r="AU323" s="115">
        <v>-27511.439999999999</v>
      </c>
      <c r="AV323" s="115">
        <v>-22439.73</v>
      </c>
      <c r="AW323" s="115">
        <v>-14719.8</v>
      </c>
      <c r="AX323" s="115">
        <v>-12016.53</v>
      </c>
      <c r="AY323" s="115">
        <v>-5899.3</v>
      </c>
      <c r="AZ323" s="116">
        <v>-4065.13</v>
      </c>
      <c r="BA323" s="115">
        <v>-6740.37</v>
      </c>
      <c r="BB323" s="115">
        <v>-6960.45</v>
      </c>
      <c r="BC323" s="115">
        <v>-8336.5400000000009</v>
      </c>
      <c r="BD323" s="114"/>
      <c r="BE323" s="114"/>
      <c r="BF323" s="114"/>
      <c r="BG323" s="120"/>
    </row>
    <row r="324" spans="2:265" hidden="1">
      <c r="B324" s="124" t="s">
        <v>629</v>
      </c>
      <c r="C324" s="123" t="s">
        <v>628</v>
      </c>
      <c r="D324" s="122" t="s">
        <v>647</v>
      </c>
      <c r="E324" s="122" t="s">
        <v>607</v>
      </c>
      <c r="F324" s="122" t="s">
        <v>627</v>
      </c>
      <c r="G324" s="122" t="s">
        <v>391</v>
      </c>
      <c r="H324" s="121" t="s">
        <v>390</v>
      </c>
      <c r="I324" s="115">
        <v>0</v>
      </c>
      <c r="J324" s="115"/>
      <c r="K324" s="115"/>
      <c r="L324" s="115">
        <v>0</v>
      </c>
      <c r="M324" s="115">
        <v>0</v>
      </c>
      <c r="N324" s="115">
        <v>0</v>
      </c>
      <c r="O324" s="115">
        <v>0</v>
      </c>
      <c r="P324" s="115">
        <v>0</v>
      </c>
      <c r="Q324" s="115">
        <v>0</v>
      </c>
      <c r="R324" s="115">
        <v>0</v>
      </c>
      <c r="S324" s="115">
        <v>0</v>
      </c>
      <c r="T324" s="115">
        <v>0</v>
      </c>
      <c r="U324" s="115">
        <v>0</v>
      </c>
      <c r="V324" s="115">
        <v>0</v>
      </c>
      <c r="W324" s="115">
        <v>-63</v>
      </c>
      <c r="X324" s="115">
        <v>-290</v>
      </c>
      <c r="Y324" s="115">
        <v>-255</v>
      </c>
      <c r="Z324" s="115">
        <v>-287</v>
      </c>
      <c r="AA324" s="115">
        <v>-634</v>
      </c>
      <c r="AB324" s="115">
        <v>-1014</v>
      </c>
      <c r="AC324" s="115">
        <v>-903</v>
      </c>
      <c r="AD324" s="115">
        <v>-985</v>
      </c>
      <c r="AE324" s="115">
        <v>-2177.6999999999998</v>
      </c>
      <c r="AF324" s="115">
        <v>-831.08</v>
      </c>
      <c r="AG324" s="115">
        <v>-834.38</v>
      </c>
      <c r="AH324" s="115">
        <v>-614.80999999999995</v>
      </c>
      <c r="AI324" s="115">
        <v>-595.78</v>
      </c>
      <c r="AJ324" s="115">
        <v>-581.29999999999995</v>
      </c>
      <c r="AK324" s="115">
        <v>-551.29</v>
      </c>
      <c r="AL324" s="115">
        <v>-681.03</v>
      </c>
      <c r="AM324" s="115">
        <v>-663.65</v>
      </c>
      <c r="AN324" s="115">
        <v>-608.55999999999995</v>
      </c>
      <c r="AO324" s="115">
        <v>-740.81</v>
      </c>
      <c r="AP324" s="115">
        <v>-691.75</v>
      </c>
      <c r="AQ324" s="115">
        <v>-433.69</v>
      </c>
      <c r="AR324" s="115">
        <v>-369.79</v>
      </c>
      <c r="AS324" s="115">
        <v>-407.13</v>
      </c>
      <c r="AT324" s="115">
        <v>-310.63</v>
      </c>
      <c r="AU324" s="115">
        <v>-379.43</v>
      </c>
      <c r="AV324" s="115">
        <v>-311.61</v>
      </c>
      <c r="AW324" s="115">
        <v>-366.15</v>
      </c>
      <c r="AX324" s="115">
        <v>-383.91</v>
      </c>
      <c r="AY324" s="115">
        <v>-221.11</v>
      </c>
      <c r="AZ324" s="116">
        <v>-231.2</v>
      </c>
      <c r="BA324" s="115">
        <v>-270.45999999999998</v>
      </c>
      <c r="BB324" s="115">
        <v>-266.58</v>
      </c>
      <c r="BC324" s="115">
        <v>-24.82</v>
      </c>
      <c r="BD324" s="114"/>
      <c r="BE324" s="114"/>
      <c r="BF324" s="114"/>
      <c r="BG324" s="120"/>
    </row>
    <row r="325" spans="2:265" hidden="1">
      <c r="B325" s="124" t="s">
        <v>593</v>
      </c>
      <c r="C325" s="123" t="s">
        <v>592</v>
      </c>
      <c r="D325" s="122" t="s">
        <v>647</v>
      </c>
      <c r="E325" s="122" t="s">
        <v>607</v>
      </c>
      <c r="F325" s="122" t="s">
        <v>386</v>
      </c>
      <c r="G325" s="122" t="s">
        <v>391</v>
      </c>
      <c r="H325" s="121" t="s">
        <v>390</v>
      </c>
      <c r="I325" s="115">
        <v>0</v>
      </c>
      <c r="J325" s="115"/>
      <c r="K325" s="115"/>
      <c r="L325" s="115">
        <v>0</v>
      </c>
      <c r="M325" s="115">
        <v>0</v>
      </c>
      <c r="N325" s="115">
        <v>0</v>
      </c>
      <c r="O325" s="115">
        <v>0</v>
      </c>
      <c r="P325" s="115">
        <v>0</v>
      </c>
      <c r="Q325" s="115">
        <v>0</v>
      </c>
      <c r="R325" s="115">
        <v>0</v>
      </c>
      <c r="S325" s="115">
        <v>0</v>
      </c>
      <c r="T325" s="115">
        <v>0</v>
      </c>
      <c r="U325" s="115">
        <v>0</v>
      </c>
      <c r="V325" s="115">
        <v>0</v>
      </c>
      <c r="W325" s="115">
        <v>0</v>
      </c>
      <c r="X325" s="115">
        <v>0</v>
      </c>
      <c r="Y325" s="115">
        <v>0</v>
      </c>
      <c r="Z325" s="115">
        <v>0</v>
      </c>
      <c r="AA325" s="115">
        <v>-181</v>
      </c>
      <c r="AB325" s="115">
        <v>-434</v>
      </c>
      <c r="AC325" s="115">
        <v>-836</v>
      </c>
      <c r="AD325" s="115">
        <v>-931</v>
      </c>
      <c r="AE325" s="115">
        <v>-900.1</v>
      </c>
      <c r="AF325" s="115">
        <v>-1420</v>
      </c>
      <c r="AG325" s="115">
        <v>-1743.16</v>
      </c>
      <c r="AH325" s="115">
        <v>-1820.34</v>
      </c>
      <c r="AI325" s="115">
        <v>-1814.02</v>
      </c>
      <c r="AJ325" s="115">
        <v>-1759.52</v>
      </c>
      <c r="AK325" s="115">
        <v>-2019.94</v>
      </c>
      <c r="AL325" s="115">
        <v>-2271.7199999999998</v>
      </c>
      <c r="AM325" s="115">
        <v>-2077.0100000000002</v>
      </c>
      <c r="AN325" s="115">
        <v>-2213.8000000000002</v>
      </c>
      <c r="AO325" s="115">
        <v>-2323.9299999999998</v>
      </c>
      <c r="AP325" s="115">
        <v>-2277.34</v>
      </c>
      <c r="AQ325" s="115">
        <v>-2145.33</v>
      </c>
      <c r="AR325" s="115">
        <v>-2142.44</v>
      </c>
      <c r="AS325" s="115">
        <v>-2109.2600000000002</v>
      </c>
      <c r="AT325" s="115">
        <v>-2142.96</v>
      </c>
      <c r="AU325" s="115">
        <v>-2424</v>
      </c>
      <c r="AV325" s="115">
        <v>-2193.79</v>
      </c>
      <c r="AW325" s="115">
        <v>-2149.65</v>
      </c>
      <c r="AX325" s="115">
        <v>-2134.2600000000002</v>
      </c>
      <c r="AY325" s="115">
        <v>-1740.56</v>
      </c>
      <c r="AZ325" s="116">
        <v>-1932.27</v>
      </c>
      <c r="BA325" s="115">
        <v>-2021.17</v>
      </c>
      <c r="BB325" s="115">
        <v>-2793.31</v>
      </c>
      <c r="BC325" s="115">
        <v>-2212.87</v>
      </c>
      <c r="BD325" s="114"/>
      <c r="BE325" s="114"/>
      <c r="BF325" s="114"/>
      <c r="BG325" s="120"/>
    </row>
    <row r="326" spans="2:265" hidden="1">
      <c r="B326" s="124" t="s">
        <v>591</v>
      </c>
      <c r="C326" s="123" t="s">
        <v>590</v>
      </c>
      <c r="D326" s="122" t="s">
        <v>647</v>
      </c>
      <c r="E326" s="122" t="s">
        <v>607</v>
      </c>
      <c r="F326" s="122" t="s">
        <v>379</v>
      </c>
      <c r="G326" s="122" t="s">
        <v>391</v>
      </c>
      <c r="H326" s="121" t="s">
        <v>390</v>
      </c>
      <c r="I326" s="115">
        <v>0</v>
      </c>
      <c r="J326" s="115"/>
      <c r="K326" s="115"/>
      <c r="L326" s="115">
        <v>0</v>
      </c>
      <c r="M326" s="115">
        <v>0</v>
      </c>
      <c r="N326" s="115">
        <v>0</v>
      </c>
      <c r="O326" s="115">
        <v>0</v>
      </c>
      <c r="P326" s="115">
        <v>0</v>
      </c>
      <c r="Q326" s="115">
        <v>0</v>
      </c>
      <c r="R326" s="115">
        <v>0</v>
      </c>
      <c r="S326" s="115">
        <v>0</v>
      </c>
      <c r="T326" s="115">
        <v>0</v>
      </c>
      <c r="U326" s="115">
        <v>0</v>
      </c>
      <c r="V326" s="115">
        <v>0</v>
      </c>
      <c r="W326" s="115">
        <v>0</v>
      </c>
      <c r="X326" s="115">
        <v>0</v>
      </c>
      <c r="Y326" s="115">
        <v>0</v>
      </c>
      <c r="Z326" s="115">
        <v>0</v>
      </c>
      <c r="AA326" s="115">
        <v>0</v>
      </c>
      <c r="AB326" s="115">
        <v>0</v>
      </c>
      <c r="AC326" s="115">
        <v>-98</v>
      </c>
      <c r="AD326" s="115">
        <v>-234</v>
      </c>
      <c r="AE326" s="115">
        <v>-264.99</v>
      </c>
      <c r="AF326" s="115">
        <v>-149.9</v>
      </c>
      <c r="AG326" s="115">
        <v>-159.51</v>
      </c>
      <c r="AH326" s="115">
        <v>-188.27</v>
      </c>
      <c r="AI326" s="115">
        <v>-273.04000000000002</v>
      </c>
      <c r="AJ326" s="115">
        <v>-388.65</v>
      </c>
      <c r="AK326" s="115">
        <v>-469.07</v>
      </c>
      <c r="AL326" s="115">
        <v>-583.71</v>
      </c>
      <c r="AM326" s="115">
        <v>-683.36</v>
      </c>
      <c r="AN326" s="115">
        <v>-759.68</v>
      </c>
      <c r="AO326" s="115">
        <v>-609.34</v>
      </c>
      <c r="AP326" s="115">
        <v>-562.28</v>
      </c>
      <c r="AQ326" s="115">
        <v>-641.91999999999996</v>
      </c>
      <c r="AR326" s="115">
        <v>-619.17999999999995</v>
      </c>
      <c r="AS326" s="115">
        <v>-1449.1</v>
      </c>
      <c r="AT326" s="115">
        <v>-1894.31</v>
      </c>
      <c r="AU326" s="115">
        <v>-2073.86</v>
      </c>
      <c r="AV326" s="115">
        <v>-2135.02</v>
      </c>
      <c r="AW326" s="115">
        <v>-1853.75</v>
      </c>
      <c r="AX326" s="115">
        <v>-1738.91</v>
      </c>
      <c r="AY326" s="115">
        <v>-1850.87</v>
      </c>
      <c r="AZ326" s="116">
        <v>-1315.56</v>
      </c>
      <c r="BA326" s="115">
        <v>-2726.05</v>
      </c>
      <c r="BB326" s="115">
        <v>-3130.34</v>
      </c>
      <c r="BC326" s="115">
        <v>-3420.7</v>
      </c>
      <c r="BD326" s="114"/>
      <c r="BE326" s="114"/>
      <c r="BF326" s="114"/>
      <c r="BG326" s="120"/>
    </row>
    <row r="327" spans="2:265" hidden="1">
      <c r="B327" s="124" t="s">
        <v>589</v>
      </c>
      <c r="C327" s="123" t="s">
        <v>588</v>
      </c>
      <c r="D327" s="122" t="s">
        <v>647</v>
      </c>
      <c r="E327" s="122" t="s">
        <v>607</v>
      </c>
      <c r="F327" s="122" t="s">
        <v>376</v>
      </c>
      <c r="G327" s="122" t="s">
        <v>391</v>
      </c>
      <c r="H327" s="121" t="s">
        <v>390</v>
      </c>
      <c r="I327" s="115">
        <v>0</v>
      </c>
      <c r="J327" s="115"/>
      <c r="K327" s="115"/>
      <c r="L327" s="115">
        <v>0</v>
      </c>
      <c r="M327" s="115">
        <v>0</v>
      </c>
      <c r="N327" s="115">
        <v>0</v>
      </c>
      <c r="O327" s="115">
        <v>0</v>
      </c>
      <c r="P327" s="115">
        <v>0</v>
      </c>
      <c r="Q327" s="115">
        <v>0</v>
      </c>
      <c r="R327" s="115">
        <v>0</v>
      </c>
      <c r="S327" s="115">
        <v>0</v>
      </c>
      <c r="T327" s="115">
        <v>0</v>
      </c>
      <c r="U327" s="115">
        <v>0</v>
      </c>
      <c r="V327" s="115">
        <v>0</v>
      </c>
      <c r="W327" s="115">
        <v>0</v>
      </c>
      <c r="X327" s="115">
        <v>0</v>
      </c>
      <c r="Y327" s="115">
        <v>0</v>
      </c>
      <c r="Z327" s="115">
        <v>0</v>
      </c>
      <c r="AA327" s="115">
        <v>0</v>
      </c>
      <c r="AB327" s="115">
        <v>0</v>
      </c>
      <c r="AC327" s="115">
        <v>-20</v>
      </c>
      <c r="AD327" s="115">
        <v>-76</v>
      </c>
      <c r="AE327" s="115">
        <v>-127.78</v>
      </c>
      <c r="AF327" s="115">
        <v>-53.73</v>
      </c>
      <c r="AG327" s="115">
        <v>-42.09</v>
      </c>
      <c r="AH327" s="115">
        <v>-38.93</v>
      </c>
      <c r="AI327" s="115">
        <v>-23.37</v>
      </c>
      <c r="AJ327" s="115">
        <v>-2.57</v>
      </c>
      <c r="AK327" s="115">
        <v>-41.09</v>
      </c>
      <c r="AL327" s="115">
        <v>-16.3</v>
      </c>
      <c r="AM327" s="115">
        <v>-81.09</v>
      </c>
      <c r="AN327" s="115">
        <v>0</v>
      </c>
      <c r="AO327" s="115">
        <v>0</v>
      </c>
      <c r="AP327" s="115">
        <v>0</v>
      </c>
      <c r="AQ327" s="115">
        <v>0</v>
      </c>
      <c r="AR327" s="115">
        <v>0</v>
      </c>
      <c r="AS327" s="115">
        <v>0</v>
      </c>
      <c r="AT327" s="115">
        <v>0</v>
      </c>
      <c r="AU327" s="115">
        <v>-110.48</v>
      </c>
      <c r="AV327" s="115">
        <v>-144.72999999999999</v>
      </c>
      <c r="AW327" s="115">
        <v>-241.46</v>
      </c>
      <c r="AX327" s="115">
        <v>-241.76</v>
      </c>
      <c r="AY327" s="115">
        <v>-253.45</v>
      </c>
      <c r="AZ327" s="116">
        <v>-297.01</v>
      </c>
      <c r="BA327" s="115">
        <v>-307.7</v>
      </c>
      <c r="BB327" s="115">
        <v>-376.08</v>
      </c>
      <c r="BC327" s="115">
        <v>-328.45</v>
      </c>
      <c r="BD327" s="114"/>
      <c r="BE327" s="114"/>
      <c r="BF327" s="114"/>
      <c r="BG327" s="120"/>
    </row>
    <row r="328" spans="2:265" hidden="1">
      <c r="B328" s="124" t="s">
        <v>587</v>
      </c>
      <c r="C328" s="123" t="s">
        <v>586</v>
      </c>
      <c r="D328" s="122" t="s">
        <v>647</v>
      </c>
      <c r="E328" s="122" t="s">
        <v>607</v>
      </c>
      <c r="F328" s="122" t="s">
        <v>424</v>
      </c>
      <c r="G328" s="122" t="s">
        <v>391</v>
      </c>
      <c r="H328" s="121" t="s">
        <v>390</v>
      </c>
      <c r="I328" s="115">
        <v>0</v>
      </c>
      <c r="J328" s="115"/>
      <c r="K328" s="115"/>
      <c r="L328" s="115">
        <v>0</v>
      </c>
      <c r="M328" s="115">
        <v>0</v>
      </c>
      <c r="N328" s="115">
        <v>0</v>
      </c>
      <c r="O328" s="115">
        <v>0</v>
      </c>
      <c r="P328" s="115">
        <v>0</v>
      </c>
      <c r="Q328" s="115">
        <v>0</v>
      </c>
      <c r="R328" s="115">
        <v>0</v>
      </c>
      <c r="S328" s="115">
        <v>0</v>
      </c>
      <c r="T328" s="115">
        <v>0</v>
      </c>
      <c r="U328" s="115">
        <v>0</v>
      </c>
      <c r="V328" s="115">
        <v>0</v>
      </c>
      <c r="W328" s="115">
        <v>0</v>
      </c>
      <c r="X328" s="115">
        <v>0</v>
      </c>
      <c r="Y328" s="115">
        <v>0</v>
      </c>
      <c r="Z328" s="115">
        <v>0</v>
      </c>
      <c r="AA328" s="115">
        <v>0</v>
      </c>
      <c r="AB328" s="115">
        <v>0</v>
      </c>
      <c r="AC328" s="115">
        <v>0</v>
      </c>
      <c r="AD328" s="115">
        <v>-39</v>
      </c>
      <c r="AE328" s="115">
        <v>-37.49</v>
      </c>
      <c r="AF328" s="115">
        <v>-26.31</v>
      </c>
      <c r="AG328" s="115">
        <v>0</v>
      </c>
      <c r="AH328" s="115">
        <v>-1.86</v>
      </c>
      <c r="AI328" s="115">
        <v>-218.06</v>
      </c>
      <c r="AJ328" s="115">
        <v>-341.44</v>
      </c>
      <c r="AK328" s="115">
        <v>-261.39</v>
      </c>
      <c r="AL328" s="115">
        <v>-267.18</v>
      </c>
      <c r="AM328" s="115">
        <v>-2023.77</v>
      </c>
      <c r="AN328" s="115">
        <v>-2056.9</v>
      </c>
      <c r="AO328" s="115">
        <v>-1970.45</v>
      </c>
      <c r="AP328" s="115">
        <v>-1970.96</v>
      </c>
      <c r="AQ328" s="115">
        <v>-1816.22</v>
      </c>
      <c r="AR328" s="115">
        <v>-1571.01</v>
      </c>
      <c r="AS328" s="115">
        <v>-411.3</v>
      </c>
      <c r="AT328" s="115">
        <v>-6</v>
      </c>
      <c r="AU328" s="115">
        <v>-312.55</v>
      </c>
      <c r="AV328" s="115">
        <v>-225.28</v>
      </c>
      <c r="AW328" s="115">
        <v>-348.04</v>
      </c>
      <c r="AX328" s="115">
        <v>-355.91</v>
      </c>
      <c r="AY328" s="115">
        <v>-333.28</v>
      </c>
      <c r="AZ328" s="116">
        <v>-1136.17</v>
      </c>
      <c r="BA328" s="115">
        <v>-417.33</v>
      </c>
      <c r="BB328" s="115">
        <v>-519.25</v>
      </c>
      <c r="BC328" s="115">
        <v>-453.42</v>
      </c>
      <c r="BD328" s="114"/>
      <c r="BE328" s="114"/>
      <c r="BF328" s="114"/>
      <c r="BG328" s="120"/>
    </row>
    <row r="329" spans="2:265" hidden="1">
      <c r="B329" s="124" t="s">
        <v>585</v>
      </c>
      <c r="C329" s="123" t="s">
        <v>584</v>
      </c>
      <c r="D329" s="122" t="s">
        <v>647</v>
      </c>
      <c r="E329" s="122" t="s">
        <v>607</v>
      </c>
      <c r="F329" s="122" t="s">
        <v>421</v>
      </c>
      <c r="G329" s="122" t="s">
        <v>391</v>
      </c>
      <c r="H329" s="121" t="s">
        <v>390</v>
      </c>
      <c r="I329" s="115">
        <v>0</v>
      </c>
      <c r="J329" s="115"/>
      <c r="K329" s="115"/>
      <c r="L329" s="115">
        <v>0</v>
      </c>
      <c r="M329" s="115">
        <v>0</v>
      </c>
      <c r="N329" s="115">
        <v>0</v>
      </c>
      <c r="O329" s="115">
        <v>0</v>
      </c>
      <c r="P329" s="115">
        <v>0</v>
      </c>
      <c r="Q329" s="115">
        <v>0</v>
      </c>
      <c r="R329" s="115">
        <v>0</v>
      </c>
      <c r="S329" s="115">
        <v>0</v>
      </c>
      <c r="T329" s="115">
        <v>0</v>
      </c>
      <c r="U329" s="115">
        <v>0</v>
      </c>
      <c r="V329" s="115">
        <v>0</v>
      </c>
      <c r="W329" s="115">
        <v>0</v>
      </c>
      <c r="X329" s="115">
        <v>0</v>
      </c>
      <c r="Y329" s="115">
        <v>0</v>
      </c>
      <c r="Z329" s="115">
        <v>0</v>
      </c>
      <c r="AA329" s="115">
        <v>0</v>
      </c>
      <c r="AB329" s="115">
        <v>0</v>
      </c>
      <c r="AC329" s="115">
        <v>0</v>
      </c>
      <c r="AD329" s="115">
        <v>0</v>
      </c>
      <c r="AE329" s="115">
        <v>-86.88</v>
      </c>
      <c r="AF329" s="115">
        <v>-101.78</v>
      </c>
      <c r="AG329" s="115">
        <v>-99.93</v>
      </c>
      <c r="AH329" s="115">
        <v>-78.959999999999994</v>
      </c>
      <c r="AI329" s="115">
        <v>-81.66</v>
      </c>
      <c r="AJ329" s="115">
        <v>-81.37</v>
      </c>
      <c r="AK329" s="115">
        <v>-93.95</v>
      </c>
      <c r="AL329" s="115">
        <v>-78.61</v>
      </c>
      <c r="AM329" s="115">
        <v>-70.87</v>
      </c>
      <c r="AN329" s="115">
        <v>-41.29</v>
      </c>
      <c r="AO329" s="115">
        <v>-46.75</v>
      </c>
      <c r="AP329" s="115">
        <v>-53.33</v>
      </c>
      <c r="AQ329" s="115">
        <v>-42.55</v>
      </c>
      <c r="AR329" s="115">
        <v>-35.93</v>
      </c>
      <c r="AS329" s="115">
        <v>-28.63</v>
      </c>
      <c r="AT329" s="115">
        <v>-25.9</v>
      </c>
      <c r="AU329" s="115">
        <v>-76.44</v>
      </c>
      <c r="AV329" s="115">
        <v>-42.64</v>
      </c>
      <c r="AW329" s="115">
        <v>-40.6</v>
      </c>
      <c r="AX329" s="115">
        <v>-37.49</v>
      </c>
      <c r="AY329" s="115">
        <v>-35.26</v>
      </c>
      <c r="AZ329" s="116">
        <v>-26.32</v>
      </c>
      <c r="BA329" s="115">
        <v>-31.81</v>
      </c>
      <c r="BB329" s="115">
        <v>-25.52</v>
      </c>
      <c r="BC329" s="115">
        <v>-24.84</v>
      </c>
      <c r="BD329" s="114"/>
      <c r="BE329" s="114"/>
      <c r="BF329" s="114"/>
      <c r="BG329" s="180"/>
    </row>
    <row r="330" spans="2:265" hidden="1">
      <c r="B330" s="124" t="s">
        <v>583</v>
      </c>
      <c r="C330" s="123" t="s">
        <v>582</v>
      </c>
      <c r="D330" s="122" t="s">
        <v>647</v>
      </c>
      <c r="E330" s="122" t="s">
        <v>607</v>
      </c>
      <c r="F330" s="122" t="s">
        <v>418</v>
      </c>
      <c r="G330" s="122" t="s">
        <v>391</v>
      </c>
      <c r="H330" s="121" t="s">
        <v>390</v>
      </c>
      <c r="I330" s="115">
        <v>0</v>
      </c>
      <c r="J330" s="115"/>
      <c r="K330" s="115"/>
      <c r="L330" s="115">
        <v>0</v>
      </c>
      <c r="M330" s="115">
        <v>0</v>
      </c>
      <c r="N330" s="115">
        <v>0</v>
      </c>
      <c r="O330" s="115">
        <v>0</v>
      </c>
      <c r="P330" s="115">
        <v>0</v>
      </c>
      <c r="Q330" s="115">
        <v>0</v>
      </c>
      <c r="R330" s="115">
        <v>0</v>
      </c>
      <c r="S330" s="115">
        <v>0</v>
      </c>
      <c r="T330" s="115">
        <v>0</v>
      </c>
      <c r="U330" s="115">
        <v>0</v>
      </c>
      <c r="V330" s="115">
        <v>0</v>
      </c>
      <c r="W330" s="115">
        <v>0</v>
      </c>
      <c r="X330" s="115">
        <v>0</v>
      </c>
      <c r="Y330" s="115">
        <v>0</v>
      </c>
      <c r="Z330" s="115">
        <v>0</v>
      </c>
      <c r="AA330" s="115">
        <v>0</v>
      </c>
      <c r="AB330" s="115">
        <v>0</v>
      </c>
      <c r="AC330" s="115">
        <v>0</v>
      </c>
      <c r="AD330" s="115">
        <v>0</v>
      </c>
      <c r="AE330" s="115">
        <v>0</v>
      </c>
      <c r="AF330" s="115">
        <v>0</v>
      </c>
      <c r="AG330" s="115">
        <v>0</v>
      </c>
      <c r="AH330" s="115">
        <v>0</v>
      </c>
      <c r="AI330" s="115">
        <v>0</v>
      </c>
      <c r="AJ330" s="115">
        <v>0</v>
      </c>
      <c r="AK330" s="115">
        <v>0</v>
      </c>
      <c r="AL330" s="115">
        <v>0</v>
      </c>
      <c r="AM330" s="115">
        <v>0</v>
      </c>
      <c r="AN330" s="115">
        <v>0</v>
      </c>
      <c r="AO330" s="115">
        <v>0</v>
      </c>
      <c r="AP330" s="115">
        <v>0</v>
      </c>
      <c r="AQ330" s="115">
        <v>0</v>
      </c>
      <c r="AR330" s="115">
        <v>-12.49</v>
      </c>
      <c r="AS330" s="115">
        <v>0</v>
      </c>
      <c r="AT330" s="115">
        <v>0</v>
      </c>
      <c r="AU330" s="115">
        <v>0</v>
      </c>
      <c r="AV330" s="115">
        <v>0</v>
      </c>
      <c r="AW330" s="115">
        <v>0</v>
      </c>
      <c r="AX330" s="115">
        <v>0</v>
      </c>
      <c r="AY330" s="115">
        <v>0</v>
      </c>
      <c r="AZ330" s="116">
        <v>0</v>
      </c>
      <c r="BA330" s="115">
        <v>0</v>
      </c>
      <c r="BB330" s="115">
        <v>0</v>
      </c>
      <c r="BC330" s="115">
        <v>0</v>
      </c>
      <c r="BD330" s="114"/>
      <c r="BE330" s="114"/>
      <c r="BF330" s="114"/>
      <c r="BG330" s="180"/>
    </row>
    <row r="331" spans="2:265" hidden="1">
      <c r="B331" s="124" t="s">
        <v>529</v>
      </c>
      <c r="C331" s="123" t="s">
        <v>528</v>
      </c>
      <c r="D331" s="122" t="s">
        <v>647</v>
      </c>
      <c r="E331" s="122" t="s">
        <v>607</v>
      </c>
      <c r="F331" s="122" t="s">
        <v>415</v>
      </c>
      <c r="G331" s="122" t="s">
        <v>391</v>
      </c>
      <c r="H331" s="121" t="s">
        <v>390</v>
      </c>
      <c r="I331" s="115">
        <v>-39</v>
      </c>
      <c r="J331" s="115"/>
      <c r="K331" s="115"/>
      <c r="L331" s="115">
        <v>-39</v>
      </c>
      <c r="M331" s="115">
        <v>-39</v>
      </c>
      <c r="N331" s="115">
        <v>-39</v>
      </c>
      <c r="O331" s="115">
        <v>-39</v>
      </c>
      <c r="P331" s="115">
        <v>-39</v>
      </c>
      <c r="Q331" s="115">
        <v>-39</v>
      </c>
      <c r="R331" s="115">
        <v>-39</v>
      </c>
      <c r="S331" s="115">
        <v>-39</v>
      </c>
      <c r="T331" s="115">
        <v>-40</v>
      </c>
      <c r="U331" s="115">
        <v>-57</v>
      </c>
      <c r="V331" s="115">
        <v>-68</v>
      </c>
      <c r="W331" s="115">
        <v>-73</v>
      </c>
      <c r="X331" s="115">
        <v>-74</v>
      </c>
      <c r="Y331" s="115">
        <v>-88</v>
      </c>
      <c r="Z331" s="115">
        <v>-125</v>
      </c>
      <c r="AA331" s="115">
        <v>-162</v>
      </c>
      <c r="AB331" s="115">
        <v>-287</v>
      </c>
      <c r="AC331" s="115">
        <v>-251</v>
      </c>
      <c r="AD331" s="115">
        <v>-397</v>
      </c>
      <c r="AE331" s="115">
        <v>-348.54</v>
      </c>
      <c r="AF331" s="115">
        <v>-365.65</v>
      </c>
      <c r="AG331" s="115">
        <v>-439.83</v>
      </c>
      <c r="AH331" s="115">
        <v>-612.01</v>
      </c>
      <c r="AI331" s="115">
        <v>-788.67</v>
      </c>
      <c r="AJ331" s="115">
        <v>-816.56</v>
      </c>
      <c r="AK331" s="115">
        <v>-859.39</v>
      </c>
      <c r="AL331" s="115">
        <v>-934.78</v>
      </c>
      <c r="AM331" s="115">
        <v>-1003.64</v>
      </c>
      <c r="AN331" s="115">
        <v>-1073.33</v>
      </c>
      <c r="AO331" s="115">
        <v>-991.11</v>
      </c>
      <c r="AP331" s="115">
        <v>-1031.78</v>
      </c>
      <c r="AQ331" s="115">
        <v>-1145.67</v>
      </c>
      <c r="AR331" s="115">
        <v>-1268.72</v>
      </c>
      <c r="AS331" s="115">
        <v>-1320.37</v>
      </c>
      <c r="AT331" s="115">
        <v>-1607.08</v>
      </c>
      <c r="AU331" s="115">
        <v>-1659.99</v>
      </c>
      <c r="AV331" s="115">
        <v>-1598.22</v>
      </c>
      <c r="AW331" s="115">
        <v>-1827.4</v>
      </c>
      <c r="AX331" s="115">
        <v>-1901.71</v>
      </c>
      <c r="AY331" s="115">
        <v>-2304.42</v>
      </c>
      <c r="AZ331" s="116">
        <v>-2277.09</v>
      </c>
      <c r="BA331" s="115">
        <v>-2335.85</v>
      </c>
      <c r="BB331" s="115">
        <v>-2521.67</v>
      </c>
      <c r="BC331" s="115">
        <v>-2513.9699999999998</v>
      </c>
      <c r="BD331" s="114"/>
      <c r="BE331" s="114"/>
      <c r="BF331" s="114"/>
      <c r="BG331" s="180"/>
    </row>
    <row r="332" spans="2:265" hidden="1">
      <c r="B332" s="124" t="s">
        <v>527</v>
      </c>
      <c r="C332" s="125" t="s">
        <v>526</v>
      </c>
      <c r="D332" s="122" t="s">
        <v>647</v>
      </c>
      <c r="E332" s="122" t="s">
        <v>607</v>
      </c>
      <c r="F332" s="122" t="s">
        <v>326</v>
      </c>
      <c r="G332" s="122" t="s">
        <v>391</v>
      </c>
      <c r="H332" s="121" t="s">
        <v>390</v>
      </c>
      <c r="I332" s="115">
        <v>0</v>
      </c>
      <c r="J332" s="115"/>
      <c r="K332" s="115"/>
      <c r="L332" s="115">
        <v>0</v>
      </c>
      <c r="M332" s="115">
        <v>0</v>
      </c>
      <c r="N332" s="115">
        <v>0</v>
      </c>
      <c r="O332" s="115">
        <v>0</v>
      </c>
      <c r="P332" s="115">
        <v>0</v>
      </c>
      <c r="Q332" s="115">
        <v>0</v>
      </c>
      <c r="R332" s="115">
        <v>0</v>
      </c>
      <c r="S332" s="115">
        <v>0</v>
      </c>
      <c r="T332" s="115">
        <v>0</v>
      </c>
      <c r="U332" s="115">
        <v>0</v>
      </c>
      <c r="V332" s="115">
        <v>0</v>
      </c>
      <c r="W332" s="115">
        <v>0</v>
      </c>
      <c r="X332" s="115">
        <v>0</v>
      </c>
      <c r="Y332" s="115">
        <v>0</v>
      </c>
      <c r="Z332" s="115">
        <v>0</v>
      </c>
      <c r="AA332" s="115">
        <v>0</v>
      </c>
      <c r="AB332" s="115">
        <v>0</v>
      </c>
      <c r="AC332" s="115">
        <v>0</v>
      </c>
      <c r="AD332" s="115">
        <v>0</v>
      </c>
      <c r="AE332" s="115">
        <v>0</v>
      </c>
      <c r="AF332" s="115">
        <v>0</v>
      </c>
      <c r="AG332" s="115">
        <v>0</v>
      </c>
      <c r="AH332" s="115">
        <v>0</v>
      </c>
      <c r="AI332" s="115">
        <v>0</v>
      </c>
      <c r="AJ332" s="115">
        <v>0</v>
      </c>
      <c r="AK332" s="115">
        <v>0</v>
      </c>
      <c r="AL332" s="115">
        <v>0</v>
      </c>
      <c r="AM332" s="115">
        <v>0</v>
      </c>
      <c r="AN332" s="115">
        <v>0</v>
      </c>
      <c r="AO332" s="115">
        <v>0</v>
      </c>
      <c r="AP332" s="115">
        <v>0</v>
      </c>
      <c r="AQ332" s="115">
        <v>0</v>
      </c>
      <c r="AR332" s="115">
        <v>0</v>
      </c>
      <c r="AS332" s="115">
        <v>0</v>
      </c>
      <c r="AT332" s="115">
        <v>0</v>
      </c>
      <c r="AU332" s="115">
        <v>0</v>
      </c>
      <c r="AV332" s="115">
        <v>0</v>
      </c>
      <c r="AW332" s="115">
        <v>0</v>
      </c>
      <c r="AX332" s="115">
        <v>0</v>
      </c>
      <c r="AY332" s="115">
        <v>-20.61</v>
      </c>
      <c r="AZ332" s="116">
        <v>-42.8</v>
      </c>
      <c r="BA332" s="115">
        <v>-209.9</v>
      </c>
      <c r="BB332" s="115">
        <v>-382.74</v>
      </c>
      <c r="BC332" s="115">
        <v>-641.16</v>
      </c>
      <c r="BD332" s="114"/>
      <c r="BE332" s="114"/>
      <c r="BF332" s="114"/>
      <c r="BG332" s="180"/>
    </row>
    <row r="333" spans="2:265" hidden="1">
      <c r="B333" s="124" t="s">
        <v>581</v>
      </c>
      <c r="C333" s="123" t="s">
        <v>580</v>
      </c>
      <c r="D333" s="122" t="s">
        <v>647</v>
      </c>
      <c r="E333" s="122" t="s">
        <v>607</v>
      </c>
      <c r="F333" s="122" t="s">
        <v>410</v>
      </c>
      <c r="G333" s="122" t="s">
        <v>391</v>
      </c>
      <c r="H333" s="121" t="s">
        <v>390</v>
      </c>
      <c r="I333" s="115">
        <v>0</v>
      </c>
      <c r="J333" s="115"/>
      <c r="K333" s="115"/>
      <c r="L333" s="115">
        <v>0</v>
      </c>
      <c r="M333" s="115">
        <v>0</v>
      </c>
      <c r="N333" s="115">
        <v>0</v>
      </c>
      <c r="O333" s="115">
        <v>0</v>
      </c>
      <c r="P333" s="115">
        <v>0</v>
      </c>
      <c r="Q333" s="115">
        <v>0</v>
      </c>
      <c r="R333" s="115">
        <v>0</v>
      </c>
      <c r="S333" s="115">
        <v>0</v>
      </c>
      <c r="T333" s="115">
        <v>0</v>
      </c>
      <c r="U333" s="115">
        <v>0</v>
      </c>
      <c r="V333" s="115">
        <v>0</v>
      </c>
      <c r="W333" s="115">
        <v>0</v>
      </c>
      <c r="X333" s="115">
        <v>0</v>
      </c>
      <c r="Y333" s="115">
        <v>0</v>
      </c>
      <c r="Z333" s="115">
        <v>0</v>
      </c>
      <c r="AA333" s="115">
        <v>0</v>
      </c>
      <c r="AB333" s="115">
        <v>-404.1</v>
      </c>
      <c r="AC333" s="115">
        <v>-623.25</v>
      </c>
      <c r="AD333" s="115">
        <v>-1240.6500000000001</v>
      </c>
      <c r="AE333" s="115">
        <v>-1390.52</v>
      </c>
      <c r="AF333" s="115">
        <v>-1811.37</v>
      </c>
      <c r="AG333" s="115">
        <v>-2375.71</v>
      </c>
      <c r="AH333" s="115">
        <v>-2660.1</v>
      </c>
      <c r="AI333" s="115">
        <v>-2446.85</v>
      </c>
      <c r="AJ333" s="115">
        <v>-2503.3000000000002</v>
      </c>
      <c r="AK333" s="115">
        <v>-2600.85</v>
      </c>
      <c r="AL333" s="115">
        <v>-3082.19</v>
      </c>
      <c r="AM333" s="115">
        <v>-3023.48</v>
      </c>
      <c r="AN333" s="115">
        <v>-3484.34</v>
      </c>
      <c r="AO333" s="115">
        <v>-3364.18</v>
      </c>
      <c r="AP333" s="115">
        <v>-3433.99</v>
      </c>
      <c r="AQ333" s="115">
        <v>-3633.55</v>
      </c>
      <c r="AR333" s="115">
        <v>-3641.27</v>
      </c>
      <c r="AS333" s="115">
        <v>-3377.64</v>
      </c>
      <c r="AT333" s="115">
        <v>-3377.11</v>
      </c>
      <c r="AU333" s="115">
        <v>-2941.7</v>
      </c>
      <c r="AV333" s="115">
        <v>-2606.9899999999998</v>
      </c>
      <c r="AW333" s="115">
        <v>-2660.28</v>
      </c>
      <c r="AX333" s="115">
        <v>-2714.74</v>
      </c>
      <c r="AY333" s="115">
        <v>-2443.69</v>
      </c>
      <c r="AZ333" s="116">
        <v>-1666.43</v>
      </c>
      <c r="BA333" s="115">
        <v>-1776.13</v>
      </c>
      <c r="BB333" s="115">
        <v>-1720.79</v>
      </c>
      <c r="BC333" s="115">
        <v>-1594.75</v>
      </c>
      <c r="BD333" s="114"/>
      <c r="BE333" s="114"/>
      <c r="BF333" s="114"/>
      <c r="BG333" s="180"/>
      <c r="BH333" s="114"/>
      <c r="BI333" s="114"/>
      <c r="BJ333" s="114"/>
      <c r="BK333" s="114"/>
      <c r="BL333" s="114"/>
      <c r="BM333" s="114"/>
      <c r="BN333" s="114"/>
      <c r="BO333" s="114"/>
      <c r="BP333" s="114"/>
      <c r="BQ333" s="114"/>
      <c r="BR333" s="114"/>
      <c r="BS333" s="114"/>
      <c r="BT333" s="114"/>
      <c r="BU333" s="114"/>
      <c r="BV333" s="114"/>
      <c r="BW333" s="114"/>
      <c r="BX333" s="114"/>
      <c r="BY333" s="114"/>
      <c r="BZ333" s="114"/>
      <c r="CA333" s="114"/>
      <c r="CB333" s="114"/>
      <c r="CC333" s="114"/>
      <c r="CD333" s="114"/>
      <c r="CE333" s="114"/>
      <c r="CF333" s="114"/>
      <c r="CG333" s="114"/>
      <c r="CH333" s="114"/>
      <c r="CI333" s="114"/>
      <c r="CJ333" s="114"/>
      <c r="CK333" s="114"/>
      <c r="CL333" s="114"/>
      <c r="CM333" s="114"/>
      <c r="CN333" s="114"/>
      <c r="CO333" s="114"/>
      <c r="CP333" s="114"/>
      <c r="CQ333" s="114"/>
      <c r="CR333" s="114"/>
      <c r="CS333" s="114"/>
      <c r="CT333" s="114"/>
      <c r="CU333" s="114"/>
      <c r="CV333" s="114"/>
      <c r="CW333" s="114"/>
      <c r="CX333" s="114"/>
      <c r="CY333" s="114"/>
      <c r="CZ333" s="114"/>
      <c r="DA333" s="114"/>
      <c r="DB333" s="114"/>
      <c r="DC333" s="114"/>
      <c r="DD333" s="114"/>
      <c r="DE333" s="114"/>
      <c r="DF333" s="114"/>
      <c r="DG333" s="114"/>
      <c r="DH333" s="114"/>
      <c r="DI333" s="114"/>
      <c r="DJ333" s="114"/>
      <c r="DK333" s="114"/>
      <c r="DL333" s="114"/>
      <c r="DM333" s="114"/>
      <c r="DN333" s="114"/>
      <c r="DO333" s="114"/>
      <c r="DP333" s="114"/>
      <c r="DQ333" s="114"/>
      <c r="DR333" s="114"/>
      <c r="DS333" s="114"/>
      <c r="DT333" s="114"/>
      <c r="DU333" s="114"/>
      <c r="DV333" s="114"/>
      <c r="DW333" s="114"/>
      <c r="DX333" s="114"/>
      <c r="DY333" s="114"/>
      <c r="DZ333" s="114"/>
      <c r="EA333" s="114"/>
      <c r="EB333" s="114"/>
      <c r="EC333" s="114"/>
      <c r="ED333" s="114"/>
      <c r="EE333" s="114"/>
      <c r="EF333" s="114"/>
      <c r="EG333" s="114"/>
      <c r="EH333" s="114"/>
      <c r="EI333" s="114"/>
      <c r="EJ333" s="114"/>
      <c r="EK333" s="114"/>
      <c r="EL333" s="114"/>
      <c r="EM333" s="114"/>
      <c r="EN333" s="114"/>
      <c r="EO333" s="114"/>
      <c r="EP333" s="114"/>
      <c r="EQ333" s="114"/>
      <c r="ER333" s="114"/>
      <c r="ES333" s="114"/>
      <c r="ET333" s="114"/>
      <c r="EU333" s="114"/>
      <c r="EV333" s="114"/>
      <c r="EW333" s="114"/>
      <c r="EX333" s="114"/>
      <c r="EY333" s="114"/>
      <c r="EZ333" s="114"/>
      <c r="FA333" s="114"/>
      <c r="FB333" s="114"/>
      <c r="FC333" s="114"/>
      <c r="FD333" s="114"/>
      <c r="FE333" s="114"/>
      <c r="FF333" s="114"/>
      <c r="FG333" s="114"/>
      <c r="FH333" s="114"/>
      <c r="FI333" s="114"/>
      <c r="FJ333" s="114"/>
      <c r="FK333" s="114"/>
      <c r="FL333" s="114"/>
      <c r="FM333" s="114"/>
      <c r="FN333" s="114"/>
      <c r="FO333" s="114"/>
      <c r="FP333" s="114"/>
      <c r="FQ333" s="114"/>
      <c r="FR333" s="114"/>
      <c r="FS333" s="114"/>
      <c r="FT333" s="114"/>
      <c r="FU333" s="114"/>
      <c r="FV333" s="114"/>
      <c r="FW333" s="114"/>
      <c r="FX333" s="114"/>
      <c r="FY333" s="114"/>
      <c r="FZ333" s="114"/>
      <c r="GA333" s="114"/>
      <c r="GB333" s="114"/>
      <c r="GC333" s="114"/>
      <c r="GD333" s="114"/>
      <c r="GE333" s="114"/>
      <c r="GF333" s="114"/>
      <c r="GG333" s="114"/>
      <c r="GH333" s="114"/>
      <c r="GI333" s="114"/>
      <c r="GJ333" s="114"/>
      <c r="GK333" s="114"/>
      <c r="GL333" s="114"/>
      <c r="GM333" s="114"/>
      <c r="GN333" s="114"/>
      <c r="GO333" s="114"/>
      <c r="GP333" s="114"/>
      <c r="GQ333" s="114"/>
      <c r="GR333" s="114"/>
      <c r="GS333" s="114"/>
      <c r="GT333" s="114"/>
      <c r="GU333" s="114"/>
      <c r="GV333" s="114"/>
      <c r="GW333" s="114"/>
      <c r="GX333" s="114"/>
      <c r="GY333" s="114"/>
      <c r="GZ333" s="114"/>
      <c r="HA333" s="114"/>
      <c r="HB333" s="114"/>
      <c r="HC333" s="114"/>
      <c r="HD333" s="114"/>
      <c r="HE333" s="114"/>
      <c r="HF333" s="114"/>
      <c r="HG333" s="114"/>
      <c r="HH333" s="114"/>
      <c r="HI333" s="114"/>
      <c r="HJ333" s="114"/>
      <c r="HK333" s="114"/>
      <c r="HL333" s="114"/>
      <c r="HM333" s="114"/>
      <c r="HN333" s="114"/>
      <c r="HO333" s="114"/>
      <c r="HP333" s="114"/>
      <c r="HQ333" s="114"/>
      <c r="HR333" s="114"/>
      <c r="HS333" s="114"/>
      <c r="HT333" s="114"/>
      <c r="HU333" s="114"/>
      <c r="HV333" s="114"/>
      <c r="HW333" s="114"/>
      <c r="HX333" s="114"/>
      <c r="HY333" s="114"/>
      <c r="HZ333" s="114"/>
      <c r="IA333" s="114"/>
      <c r="IB333" s="114"/>
      <c r="IC333" s="114"/>
      <c r="ID333" s="114"/>
      <c r="IE333" s="114"/>
      <c r="IF333" s="114"/>
      <c r="IG333" s="114"/>
      <c r="IH333" s="114"/>
      <c r="II333" s="114"/>
      <c r="IJ333" s="114"/>
      <c r="IK333" s="114"/>
      <c r="IL333" s="114"/>
      <c r="IM333" s="114"/>
      <c r="IN333" s="114"/>
      <c r="IO333" s="114"/>
      <c r="IP333" s="114"/>
      <c r="IQ333" s="114"/>
      <c r="IR333" s="114"/>
      <c r="IS333" s="114"/>
      <c r="IT333" s="114"/>
      <c r="IU333" s="114"/>
      <c r="IV333" s="114"/>
      <c r="IW333" s="114"/>
      <c r="IX333" s="114"/>
      <c r="IY333" s="114"/>
      <c r="IZ333" s="114"/>
      <c r="JA333" s="114"/>
      <c r="JB333" s="114"/>
      <c r="JC333" s="114"/>
      <c r="JD333" s="114"/>
      <c r="JE333" s="114"/>
    </row>
    <row r="334" spans="2:265" hidden="1">
      <c r="B334" s="124" t="s">
        <v>579</v>
      </c>
      <c r="C334" s="123" t="s">
        <v>578</v>
      </c>
      <c r="D334" s="122" t="s">
        <v>647</v>
      </c>
      <c r="E334" s="122" t="s">
        <v>607</v>
      </c>
      <c r="F334" s="122" t="s">
        <v>407</v>
      </c>
      <c r="G334" s="122" t="s">
        <v>391</v>
      </c>
      <c r="H334" s="121" t="s">
        <v>390</v>
      </c>
      <c r="I334" s="115">
        <v>0</v>
      </c>
      <c r="J334" s="115"/>
      <c r="K334" s="115"/>
      <c r="L334" s="115">
        <v>0</v>
      </c>
      <c r="M334" s="115">
        <v>0</v>
      </c>
      <c r="N334" s="115">
        <v>0</v>
      </c>
      <c r="O334" s="115">
        <v>0</v>
      </c>
      <c r="P334" s="115">
        <v>0</v>
      </c>
      <c r="Q334" s="115">
        <v>0</v>
      </c>
      <c r="R334" s="115">
        <v>0</v>
      </c>
      <c r="S334" s="115">
        <v>0</v>
      </c>
      <c r="T334" s="115">
        <v>0</v>
      </c>
      <c r="U334" s="115">
        <v>0</v>
      </c>
      <c r="V334" s="115">
        <v>0</v>
      </c>
      <c r="W334" s="115">
        <v>0</v>
      </c>
      <c r="X334" s="115">
        <v>0</v>
      </c>
      <c r="Y334" s="115">
        <v>0</v>
      </c>
      <c r="Z334" s="115">
        <v>0</v>
      </c>
      <c r="AA334" s="115">
        <v>0</v>
      </c>
      <c r="AB334" s="115">
        <v>-493.9</v>
      </c>
      <c r="AC334" s="115">
        <v>-761.75</v>
      </c>
      <c r="AD334" s="115">
        <v>-1516.35</v>
      </c>
      <c r="AE334" s="115">
        <v>-1699.53</v>
      </c>
      <c r="AF334" s="115">
        <v>-2213.9</v>
      </c>
      <c r="AG334" s="115">
        <v>-2903.64</v>
      </c>
      <c r="AH334" s="115">
        <v>-3251.24</v>
      </c>
      <c r="AI334" s="115">
        <v>-2990.59</v>
      </c>
      <c r="AJ334" s="115">
        <v>-3059.59</v>
      </c>
      <c r="AK334" s="115">
        <v>-3178.82</v>
      </c>
      <c r="AL334" s="115">
        <v>-3767.12</v>
      </c>
      <c r="AM334" s="115">
        <v>-3695.36</v>
      </c>
      <c r="AN334" s="115">
        <v>-4258.63</v>
      </c>
      <c r="AO334" s="115">
        <v>-4111.7700000000004</v>
      </c>
      <c r="AP334" s="115">
        <v>-4197.09</v>
      </c>
      <c r="AQ334" s="115">
        <v>-4441.01</v>
      </c>
      <c r="AR334" s="115">
        <v>-4450.4399999999996</v>
      </c>
      <c r="AS334" s="115">
        <v>-4128.2299999999996</v>
      </c>
      <c r="AT334" s="115">
        <v>-4127.58</v>
      </c>
      <c r="AU334" s="115">
        <v>-3595.41</v>
      </c>
      <c r="AV334" s="115">
        <v>-3186.32</v>
      </c>
      <c r="AW334" s="115">
        <v>-3251.45</v>
      </c>
      <c r="AX334" s="115">
        <v>-3318.01</v>
      </c>
      <c r="AY334" s="115">
        <v>-2986.74</v>
      </c>
      <c r="AZ334" s="116">
        <v>-2036.74</v>
      </c>
      <c r="BA334" s="115">
        <v>-2170.83</v>
      </c>
      <c r="BB334" s="115">
        <v>-2103.1799999999998</v>
      </c>
      <c r="BC334" s="115">
        <v>-1949.14</v>
      </c>
      <c r="BD334" s="114"/>
      <c r="BE334" s="114"/>
      <c r="BF334" s="114"/>
      <c r="BG334" s="180"/>
      <c r="BH334" s="114"/>
      <c r="BI334" s="114"/>
      <c r="BJ334" s="114"/>
      <c r="BK334" s="114"/>
      <c r="BL334" s="114"/>
      <c r="BM334" s="114"/>
      <c r="BN334" s="114"/>
      <c r="BO334" s="114"/>
      <c r="BP334" s="114"/>
      <c r="BQ334" s="114"/>
      <c r="BR334" s="114"/>
      <c r="BS334" s="114"/>
      <c r="BT334" s="114"/>
      <c r="BU334" s="114"/>
      <c r="BV334" s="114"/>
      <c r="BW334" s="114"/>
      <c r="BX334" s="114"/>
      <c r="BY334" s="114"/>
      <c r="BZ334" s="114"/>
      <c r="CA334" s="114"/>
      <c r="CB334" s="114"/>
      <c r="CC334" s="114"/>
      <c r="CD334" s="114"/>
      <c r="CE334" s="114"/>
      <c r="CF334" s="114"/>
      <c r="CG334" s="114"/>
      <c r="CH334" s="114"/>
      <c r="CI334" s="114"/>
      <c r="CJ334" s="114"/>
      <c r="CK334" s="114"/>
      <c r="CL334" s="114"/>
      <c r="CM334" s="114"/>
      <c r="CN334" s="114"/>
      <c r="CO334" s="114"/>
      <c r="CP334" s="114"/>
      <c r="CQ334" s="114"/>
      <c r="CR334" s="114"/>
      <c r="CS334" s="114"/>
      <c r="CT334" s="114"/>
      <c r="CU334" s="114"/>
      <c r="CV334" s="114"/>
      <c r="CW334" s="114"/>
      <c r="CX334" s="114"/>
      <c r="CY334" s="114"/>
      <c r="CZ334" s="114"/>
      <c r="DA334" s="114"/>
      <c r="DB334" s="114"/>
      <c r="DC334" s="114"/>
      <c r="DD334" s="114"/>
      <c r="DE334" s="114"/>
      <c r="DF334" s="114"/>
      <c r="DG334" s="114"/>
      <c r="DH334" s="114"/>
      <c r="DI334" s="114"/>
      <c r="DJ334" s="114"/>
      <c r="DK334" s="114"/>
      <c r="DL334" s="114"/>
      <c r="DM334" s="114"/>
      <c r="DN334" s="114"/>
      <c r="DO334" s="114"/>
      <c r="DP334" s="114"/>
      <c r="DQ334" s="114"/>
      <c r="DR334" s="114"/>
      <c r="DS334" s="114"/>
      <c r="DT334" s="114"/>
      <c r="DU334" s="114"/>
      <c r="DV334" s="114"/>
      <c r="DW334" s="114"/>
      <c r="DX334" s="114"/>
      <c r="DY334" s="114"/>
      <c r="DZ334" s="114"/>
      <c r="EA334" s="114"/>
      <c r="EB334" s="114"/>
      <c r="EC334" s="114"/>
      <c r="ED334" s="114"/>
      <c r="EE334" s="114"/>
      <c r="EF334" s="114"/>
      <c r="EG334" s="114"/>
      <c r="EH334" s="114"/>
      <c r="EI334" s="114"/>
      <c r="EJ334" s="114"/>
      <c r="EK334" s="114"/>
      <c r="EL334" s="114"/>
      <c r="EM334" s="114"/>
      <c r="EN334" s="114"/>
      <c r="EO334" s="114"/>
      <c r="EP334" s="114"/>
      <c r="EQ334" s="114"/>
      <c r="ER334" s="114"/>
      <c r="ES334" s="114"/>
      <c r="ET334" s="114"/>
      <c r="EU334" s="114"/>
      <c r="EV334" s="114"/>
      <c r="EW334" s="114"/>
      <c r="EX334" s="114"/>
      <c r="EY334" s="114"/>
      <c r="EZ334" s="114"/>
      <c r="FA334" s="114"/>
      <c r="FB334" s="114"/>
      <c r="FC334" s="114"/>
      <c r="FD334" s="114"/>
      <c r="FE334" s="114"/>
      <c r="FF334" s="114"/>
      <c r="FG334" s="114"/>
      <c r="FH334" s="114"/>
      <c r="FI334" s="114"/>
      <c r="FJ334" s="114"/>
      <c r="FK334" s="114"/>
      <c r="FL334" s="114"/>
      <c r="FM334" s="114"/>
      <c r="FN334" s="114"/>
      <c r="FO334" s="114"/>
      <c r="FP334" s="114"/>
      <c r="FQ334" s="114"/>
      <c r="FR334" s="114"/>
      <c r="FS334" s="114"/>
      <c r="FT334" s="114"/>
      <c r="FU334" s="114"/>
      <c r="FV334" s="114"/>
      <c r="FW334" s="114"/>
      <c r="FX334" s="114"/>
      <c r="FY334" s="114"/>
      <c r="FZ334" s="114"/>
      <c r="GA334" s="114"/>
      <c r="GB334" s="114"/>
      <c r="GC334" s="114"/>
      <c r="GD334" s="114"/>
      <c r="GE334" s="114"/>
      <c r="GF334" s="114"/>
      <c r="GG334" s="114"/>
      <c r="GH334" s="114"/>
      <c r="GI334" s="114"/>
      <c r="GJ334" s="114"/>
      <c r="GK334" s="114"/>
      <c r="GL334" s="114"/>
      <c r="GM334" s="114"/>
      <c r="GN334" s="114"/>
      <c r="GO334" s="114"/>
      <c r="GP334" s="114"/>
      <c r="GQ334" s="114"/>
      <c r="GR334" s="114"/>
      <c r="GS334" s="114"/>
      <c r="GT334" s="114"/>
      <c r="GU334" s="114"/>
      <c r="GV334" s="114"/>
      <c r="GW334" s="114"/>
      <c r="GX334" s="114"/>
      <c r="GY334" s="114"/>
      <c r="GZ334" s="114"/>
      <c r="HA334" s="114"/>
      <c r="HB334" s="114"/>
      <c r="HC334" s="114"/>
      <c r="HD334" s="114"/>
      <c r="HE334" s="114"/>
      <c r="HF334" s="114"/>
      <c r="HG334" s="114"/>
      <c r="HH334" s="114"/>
      <c r="HI334" s="114"/>
      <c r="HJ334" s="114"/>
      <c r="HK334" s="114"/>
      <c r="HL334" s="114"/>
      <c r="HM334" s="114"/>
      <c r="HN334" s="114"/>
      <c r="HO334" s="114"/>
      <c r="HP334" s="114"/>
      <c r="HQ334" s="114"/>
      <c r="HR334" s="114"/>
      <c r="HS334" s="114"/>
      <c r="HT334" s="114"/>
      <c r="HU334" s="114"/>
      <c r="HV334" s="114"/>
      <c r="HW334" s="114"/>
      <c r="HX334" s="114"/>
      <c r="HY334" s="114"/>
      <c r="HZ334" s="114"/>
      <c r="IA334" s="114"/>
      <c r="IB334" s="114"/>
      <c r="IC334" s="114"/>
      <c r="ID334" s="114"/>
      <c r="IE334" s="114"/>
      <c r="IF334" s="114"/>
      <c r="IG334" s="114"/>
      <c r="IH334" s="114"/>
      <c r="II334" s="114"/>
      <c r="IJ334" s="114"/>
      <c r="IK334" s="114"/>
      <c r="IL334" s="114"/>
      <c r="IM334" s="114"/>
      <c r="IN334" s="114"/>
      <c r="IO334" s="114"/>
      <c r="IP334" s="114"/>
      <c r="IQ334" s="114"/>
      <c r="IR334" s="114"/>
      <c r="IS334" s="114"/>
      <c r="IT334" s="114"/>
      <c r="IU334" s="114"/>
      <c r="IV334" s="114"/>
      <c r="IW334" s="114"/>
      <c r="IX334" s="114"/>
      <c r="IY334" s="114"/>
      <c r="IZ334" s="114"/>
      <c r="JA334" s="114"/>
      <c r="JB334" s="114"/>
      <c r="JC334" s="114"/>
      <c r="JD334" s="114"/>
      <c r="JE334" s="114"/>
    </row>
    <row r="335" spans="2:265" hidden="1">
      <c r="B335" s="167" t="s">
        <v>599</v>
      </c>
      <c r="C335" s="123" t="s">
        <v>598</v>
      </c>
      <c r="D335" s="165"/>
      <c r="E335" s="165"/>
      <c r="F335" s="165"/>
      <c r="G335" s="165"/>
      <c r="H335" s="121"/>
      <c r="I335" s="115" t="s">
        <v>502</v>
      </c>
      <c r="J335" s="115"/>
      <c r="K335" s="115"/>
      <c r="L335" s="115" t="s">
        <v>502</v>
      </c>
      <c r="M335" s="115" t="s">
        <v>502</v>
      </c>
      <c r="N335" s="115" t="s">
        <v>502</v>
      </c>
      <c r="O335" s="115" t="s">
        <v>502</v>
      </c>
      <c r="P335" s="115" t="s">
        <v>502</v>
      </c>
      <c r="Q335" s="115" t="s">
        <v>502</v>
      </c>
      <c r="R335" s="115" t="s">
        <v>502</v>
      </c>
      <c r="S335" s="115" t="s">
        <v>502</v>
      </c>
      <c r="T335" s="115" t="s">
        <v>502</v>
      </c>
      <c r="U335" s="115" t="s">
        <v>502</v>
      </c>
      <c r="V335" s="115" t="s">
        <v>502</v>
      </c>
      <c r="W335" s="115" t="s">
        <v>502</v>
      </c>
      <c r="X335" s="115" t="s">
        <v>502</v>
      </c>
      <c r="Y335" s="115" t="s">
        <v>502</v>
      </c>
      <c r="Z335" s="115" t="s">
        <v>502</v>
      </c>
      <c r="AA335" s="115" t="s">
        <v>502</v>
      </c>
      <c r="AB335" s="115" t="s">
        <v>502</v>
      </c>
      <c r="AC335" s="115" t="s">
        <v>502</v>
      </c>
      <c r="AD335" s="115" t="s">
        <v>502</v>
      </c>
      <c r="AE335" s="115" t="s">
        <v>502</v>
      </c>
      <c r="AF335" s="115" t="s">
        <v>502</v>
      </c>
      <c r="AG335" s="115" t="s">
        <v>502</v>
      </c>
      <c r="AH335" s="115" t="s">
        <v>502</v>
      </c>
      <c r="AI335" s="115" t="s">
        <v>502</v>
      </c>
      <c r="AJ335" s="115" t="s">
        <v>502</v>
      </c>
      <c r="AK335" s="115" t="s">
        <v>502</v>
      </c>
      <c r="AL335" s="115" t="s">
        <v>502</v>
      </c>
      <c r="AM335" s="115" t="s">
        <v>502</v>
      </c>
      <c r="AN335" s="115" t="s">
        <v>502</v>
      </c>
      <c r="AO335" s="115" t="s">
        <v>502</v>
      </c>
      <c r="AP335" s="115" t="s">
        <v>502</v>
      </c>
      <c r="AQ335" s="115" t="s">
        <v>502</v>
      </c>
      <c r="AR335" s="115" t="s">
        <v>502</v>
      </c>
      <c r="AS335" s="115" t="s">
        <v>502</v>
      </c>
      <c r="AT335" s="115" t="s">
        <v>502</v>
      </c>
      <c r="AU335" s="115" t="s">
        <v>502</v>
      </c>
      <c r="AV335" s="115" t="s">
        <v>502</v>
      </c>
      <c r="AW335" s="115" t="s">
        <v>502</v>
      </c>
      <c r="AX335" s="115" t="s">
        <v>502</v>
      </c>
      <c r="AY335" s="115" t="s">
        <v>502</v>
      </c>
      <c r="AZ335" s="116" t="s">
        <v>502</v>
      </c>
      <c r="BA335" s="115" t="s">
        <v>502</v>
      </c>
      <c r="BB335" s="115" t="s">
        <v>502</v>
      </c>
      <c r="BC335" s="115" t="s">
        <v>502</v>
      </c>
      <c r="BD335" s="114"/>
      <c r="BE335" s="150"/>
      <c r="BF335" s="150"/>
      <c r="BG335" s="120"/>
      <c r="BH335" s="150"/>
      <c r="BI335" s="150"/>
      <c r="BJ335" s="150"/>
      <c r="BK335" s="150"/>
      <c r="BL335" s="150"/>
      <c r="BM335" s="150"/>
      <c r="BN335" s="115"/>
      <c r="BO335" s="115"/>
      <c r="BP335" s="115"/>
      <c r="BQ335" s="115"/>
      <c r="BR335" s="115"/>
      <c r="BS335" s="115"/>
      <c r="BT335" s="115"/>
      <c r="BU335" s="115"/>
      <c r="BV335" s="115"/>
      <c r="BW335" s="115"/>
      <c r="BX335" s="115"/>
      <c r="BY335" s="115"/>
      <c r="BZ335" s="115"/>
      <c r="CA335" s="115"/>
      <c r="CB335" s="115"/>
      <c r="CC335" s="115"/>
      <c r="CD335" s="115"/>
      <c r="CE335" s="115"/>
      <c r="CF335" s="115"/>
      <c r="CG335" s="115"/>
      <c r="CH335" s="115"/>
      <c r="CI335" s="115"/>
      <c r="CJ335" s="115"/>
      <c r="CK335" s="115"/>
      <c r="CL335" s="115"/>
      <c r="CM335" s="115"/>
      <c r="CN335" s="115"/>
      <c r="CO335" s="115"/>
      <c r="CP335" s="115"/>
      <c r="CQ335" s="115"/>
      <c r="CR335" s="115"/>
      <c r="CS335" s="115"/>
      <c r="CT335" s="115"/>
      <c r="CU335" s="115"/>
      <c r="CV335" s="115"/>
      <c r="CW335" s="115"/>
      <c r="CX335" s="115"/>
      <c r="CY335" s="115"/>
      <c r="CZ335" s="115"/>
      <c r="DA335" s="115"/>
      <c r="DB335" s="115"/>
      <c r="DC335" s="115"/>
      <c r="DD335" s="115"/>
      <c r="DE335" s="115"/>
      <c r="DF335" s="115"/>
      <c r="DG335" s="115"/>
      <c r="DH335" s="115"/>
      <c r="DI335" s="115"/>
      <c r="DJ335" s="115"/>
      <c r="DK335" s="115"/>
      <c r="DL335" s="115"/>
      <c r="DM335" s="115"/>
      <c r="DN335" s="115"/>
      <c r="DO335" s="115"/>
      <c r="DP335" s="115"/>
      <c r="DQ335" s="115"/>
      <c r="DR335" s="115"/>
      <c r="DS335" s="115"/>
      <c r="DT335" s="115"/>
      <c r="DU335" s="115"/>
      <c r="DV335" s="115"/>
      <c r="DW335" s="115"/>
      <c r="DX335" s="115"/>
      <c r="DY335" s="115"/>
      <c r="DZ335" s="115"/>
      <c r="EA335" s="115"/>
      <c r="EB335" s="115"/>
      <c r="EC335" s="115"/>
      <c r="ED335" s="115"/>
      <c r="EE335" s="115"/>
      <c r="EF335" s="115"/>
      <c r="EG335" s="115"/>
      <c r="EH335" s="115"/>
      <c r="EI335" s="115"/>
      <c r="EJ335" s="115"/>
      <c r="EK335" s="115"/>
      <c r="EL335" s="115"/>
      <c r="EM335" s="115"/>
      <c r="EN335" s="115"/>
      <c r="EO335" s="115"/>
      <c r="EP335" s="115"/>
      <c r="EQ335" s="115"/>
      <c r="ER335" s="115"/>
      <c r="ES335" s="115"/>
      <c r="ET335" s="115"/>
      <c r="EU335" s="115"/>
      <c r="EV335" s="115"/>
      <c r="EW335" s="115"/>
      <c r="EX335" s="115"/>
      <c r="EY335" s="115"/>
      <c r="EZ335" s="115"/>
      <c r="FA335" s="115"/>
      <c r="FB335" s="115"/>
      <c r="FC335" s="115"/>
      <c r="FD335" s="115"/>
      <c r="FE335" s="115"/>
      <c r="FF335" s="115"/>
      <c r="FG335" s="115"/>
      <c r="FH335" s="115"/>
      <c r="FI335" s="115"/>
      <c r="FJ335" s="115"/>
      <c r="FK335" s="115"/>
      <c r="FL335" s="115"/>
      <c r="FM335" s="115"/>
      <c r="FN335" s="115"/>
      <c r="FO335" s="115"/>
      <c r="FP335" s="115"/>
      <c r="FQ335" s="115"/>
      <c r="FR335" s="115"/>
      <c r="FS335" s="115"/>
      <c r="FT335" s="115"/>
      <c r="FU335" s="115"/>
      <c r="FV335" s="115"/>
      <c r="FW335" s="115"/>
      <c r="FX335" s="115"/>
      <c r="FY335" s="115"/>
      <c r="FZ335" s="115"/>
      <c r="GA335" s="115"/>
      <c r="GB335" s="115"/>
      <c r="GC335" s="115"/>
      <c r="GD335" s="115"/>
      <c r="GE335" s="115"/>
      <c r="GF335" s="115"/>
      <c r="GG335" s="115"/>
      <c r="GH335" s="115"/>
      <c r="GI335" s="115"/>
      <c r="GJ335" s="115"/>
      <c r="GK335" s="115"/>
      <c r="GL335" s="115"/>
      <c r="GM335" s="115"/>
      <c r="GN335" s="115"/>
      <c r="GO335" s="115"/>
      <c r="GP335" s="115"/>
      <c r="GQ335" s="115"/>
      <c r="GR335" s="115"/>
      <c r="GS335" s="115"/>
      <c r="GT335" s="115"/>
      <c r="GU335" s="115"/>
      <c r="GV335" s="115"/>
      <c r="GW335" s="115"/>
      <c r="GX335" s="115"/>
      <c r="GY335" s="115"/>
      <c r="GZ335" s="115"/>
      <c r="HA335" s="115"/>
      <c r="HB335" s="115"/>
      <c r="HC335" s="115"/>
      <c r="HD335" s="115"/>
      <c r="HE335" s="115"/>
      <c r="HF335" s="115"/>
      <c r="HG335" s="115"/>
      <c r="HH335" s="115"/>
      <c r="HI335" s="115"/>
      <c r="HJ335" s="115"/>
      <c r="HK335" s="115"/>
      <c r="HL335" s="115"/>
      <c r="HM335" s="115"/>
      <c r="HN335" s="115"/>
      <c r="HO335" s="115"/>
      <c r="HP335" s="115"/>
      <c r="HQ335" s="115"/>
      <c r="HR335" s="115"/>
      <c r="HS335" s="115"/>
      <c r="HT335" s="115"/>
      <c r="HU335" s="115"/>
      <c r="HV335" s="115"/>
      <c r="HW335" s="115"/>
      <c r="HX335" s="115"/>
      <c r="HY335" s="115"/>
      <c r="HZ335" s="115"/>
      <c r="IA335" s="115"/>
      <c r="IB335" s="115"/>
      <c r="IC335" s="115"/>
      <c r="ID335" s="115"/>
      <c r="IE335" s="115"/>
      <c r="IF335" s="115"/>
      <c r="IG335" s="115"/>
      <c r="IH335" s="115"/>
      <c r="II335" s="115"/>
      <c r="IJ335" s="115"/>
      <c r="IK335" s="115"/>
      <c r="IL335" s="115"/>
      <c r="IM335" s="115"/>
      <c r="IN335" s="115"/>
      <c r="IO335" s="115"/>
      <c r="IP335" s="115"/>
      <c r="IQ335" s="115"/>
      <c r="IR335" s="115"/>
      <c r="IS335" s="115"/>
      <c r="IT335" s="115"/>
      <c r="IU335" s="115"/>
      <c r="IV335" s="115"/>
      <c r="IW335" s="115"/>
      <c r="IX335" s="115"/>
      <c r="IY335" s="115"/>
      <c r="IZ335" s="115"/>
      <c r="JA335" s="115"/>
      <c r="JB335" s="115"/>
      <c r="JC335" s="115"/>
      <c r="JD335" s="115"/>
      <c r="JE335" s="115"/>
    </row>
    <row r="336" spans="2:265" hidden="1">
      <c r="B336" s="124" t="s">
        <v>561</v>
      </c>
      <c r="C336" s="123" t="s">
        <v>560</v>
      </c>
      <c r="D336" s="122" t="s">
        <v>647</v>
      </c>
      <c r="E336" s="122" t="s">
        <v>575</v>
      </c>
      <c r="F336" s="122" t="s">
        <v>354</v>
      </c>
      <c r="G336" s="122" t="s">
        <v>391</v>
      </c>
      <c r="H336" s="121" t="s">
        <v>390</v>
      </c>
      <c r="I336" s="115">
        <v>0</v>
      </c>
      <c r="J336" s="115"/>
      <c r="K336" s="115"/>
      <c r="L336" s="115">
        <v>0</v>
      </c>
      <c r="M336" s="115">
        <v>0</v>
      </c>
      <c r="N336" s="115">
        <v>0</v>
      </c>
      <c r="O336" s="115">
        <v>0</v>
      </c>
      <c r="P336" s="115">
        <v>0</v>
      </c>
      <c r="Q336" s="115">
        <v>0</v>
      </c>
      <c r="R336" s="115">
        <v>0</v>
      </c>
      <c r="S336" s="115">
        <v>0</v>
      </c>
      <c r="T336" s="115">
        <v>0</v>
      </c>
      <c r="U336" s="115">
        <v>0</v>
      </c>
      <c r="V336" s="115">
        <v>0</v>
      </c>
      <c r="W336" s="115">
        <v>-1</v>
      </c>
      <c r="X336" s="115">
        <v>-1</v>
      </c>
      <c r="Y336" s="115">
        <v>-5</v>
      </c>
      <c r="Z336" s="115">
        <v>-5</v>
      </c>
      <c r="AA336" s="115">
        <v>-5</v>
      </c>
      <c r="AB336" s="115">
        <v>-5</v>
      </c>
      <c r="AC336" s="115">
        <v>-5</v>
      </c>
      <c r="AD336" s="115">
        <v>-14</v>
      </c>
      <c r="AE336" s="115">
        <v>-25.42</v>
      </c>
      <c r="AF336" s="115">
        <v>-35.54</v>
      </c>
      <c r="AG336" s="115">
        <v>-32.31</v>
      </c>
      <c r="AH336" s="115">
        <v>-32.36</v>
      </c>
      <c r="AI336" s="115">
        <v>-35.65</v>
      </c>
      <c r="AJ336" s="115">
        <v>-38.51</v>
      </c>
      <c r="AK336" s="115">
        <v>-53.44</v>
      </c>
      <c r="AL336" s="115">
        <v>-125</v>
      </c>
      <c r="AM336" s="115">
        <v>-85.31</v>
      </c>
      <c r="AN336" s="115">
        <v>-15.49</v>
      </c>
      <c r="AO336" s="115">
        <v>-34.69</v>
      </c>
      <c r="AP336" s="115">
        <v>-18.59</v>
      </c>
      <c r="AQ336" s="115">
        <v>-19.21</v>
      </c>
      <c r="AR336" s="115">
        <v>-15.28</v>
      </c>
      <c r="AS336" s="115">
        <v>-23.2</v>
      </c>
      <c r="AT336" s="115">
        <v>-32.28</v>
      </c>
      <c r="AU336" s="115">
        <v>-23.39</v>
      </c>
      <c r="AV336" s="115">
        <v>-23.47</v>
      </c>
      <c r="AW336" s="115">
        <v>-12.65</v>
      </c>
      <c r="AX336" s="115">
        <v>-12.3</v>
      </c>
      <c r="AY336" s="115">
        <v>-11.26</v>
      </c>
      <c r="AZ336" s="116">
        <v>-1.82</v>
      </c>
      <c r="BA336" s="115">
        <v>-2.72</v>
      </c>
      <c r="BB336" s="115">
        <v>-2.83</v>
      </c>
      <c r="BC336" s="115">
        <v>-2.74</v>
      </c>
      <c r="BD336" s="114"/>
      <c r="BE336" s="114"/>
      <c r="BF336" s="114"/>
      <c r="BG336" s="120"/>
      <c r="BH336" s="114"/>
      <c r="BI336" s="114"/>
      <c r="BJ336" s="114"/>
      <c r="BK336" s="114"/>
      <c r="BL336" s="114"/>
      <c r="BM336" s="114"/>
      <c r="BN336" s="114"/>
      <c r="BO336" s="114"/>
      <c r="BP336" s="114"/>
      <c r="BQ336" s="114"/>
      <c r="BR336" s="114"/>
      <c r="BS336" s="114"/>
      <c r="BT336" s="114"/>
      <c r="BU336" s="114"/>
      <c r="BV336" s="114"/>
      <c r="BW336" s="114"/>
      <c r="BX336" s="114"/>
      <c r="BY336" s="114"/>
      <c r="BZ336" s="114"/>
      <c r="CA336" s="114"/>
      <c r="CB336" s="114"/>
      <c r="CC336" s="114"/>
      <c r="CD336" s="114"/>
      <c r="CE336" s="114"/>
      <c r="CF336" s="114"/>
      <c r="CG336" s="114"/>
      <c r="CH336" s="114"/>
      <c r="CI336" s="114"/>
      <c r="CJ336" s="114"/>
      <c r="CK336" s="114"/>
      <c r="CL336" s="114"/>
      <c r="CM336" s="114"/>
      <c r="CN336" s="114"/>
      <c r="CO336" s="114"/>
      <c r="CP336" s="114"/>
      <c r="CQ336" s="114"/>
      <c r="CR336" s="114"/>
      <c r="CS336" s="114"/>
      <c r="CT336" s="114"/>
      <c r="CU336" s="114"/>
      <c r="CV336" s="114"/>
      <c r="CW336" s="114"/>
      <c r="CX336" s="114"/>
      <c r="CY336" s="114"/>
      <c r="CZ336" s="114"/>
      <c r="DA336" s="114"/>
      <c r="DB336" s="114"/>
      <c r="DC336" s="114"/>
      <c r="DD336" s="114"/>
      <c r="DE336" s="114"/>
      <c r="DF336" s="114"/>
      <c r="DG336" s="114"/>
      <c r="DH336" s="114"/>
      <c r="DI336" s="114"/>
      <c r="DJ336" s="114"/>
      <c r="DK336" s="114"/>
      <c r="DL336" s="114"/>
      <c r="DM336" s="114"/>
      <c r="DN336" s="114"/>
      <c r="DO336" s="114"/>
      <c r="DP336" s="114"/>
      <c r="DQ336" s="114"/>
      <c r="DR336" s="114"/>
      <c r="DS336" s="114"/>
      <c r="DT336" s="114"/>
      <c r="DU336" s="114"/>
      <c r="DV336" s="114"/>
      <c r="DW336" s="114"/>
      <c r="DX336" s="114"/>
      <c r="DY336" s="114"/>
      <c r="DZ336" s="114"/>
      <c r="EA336" s="114"/>
      <c r="EB336" s="114"/>
      <c r="EC336" s="114"/>
      <c r="ED336" s="114"/>
      <c r="EE336" s="114"/>
      <c r="EF336" s="114"/>
      <c r="EG336" s="114"/>
      <c r="EH336" s="114"/>
      <c r="EI336" s="114"/>
      <c r="EJ336" s="114"/>
      <c r="EK336" s="114"/>
      <c r="EL336" s="114"/>
      <c r="EM336" s="114"/>
      <c r="EN336" s="114"/>
      <c r="EO336" s="114"/>
      <c r="EP336" s="114"/>
      <c r="EQ336" s="114"/>
      <c r="ER336" s="114"/>
      <c r="ES336" s="114"/>
      <c r="ET336" s="114"/>
      <c r="EU336" s="114"/>
      <c r="EV336" s="114"/>
      <c r="EW336" s="114"/>
      <c r="EX336" s="114"/>
      <c r="EY336" s="114"/>
      <c r="EZ336" s="114"/>
      <c r="FA336" s="114"/>
      <c r="FB336" s="114"/>
      <c r="FC336" s="114"/>
      <c r="FD336" s="114"/>
      <c r="FE336" s="114"/>
      <c r="FF336" s="114"/>
      <c r="FG336" s="114"/>
      <c r="FH336" s="114"/>
      <c r="FI336" s="114"/>
      <c r="FJ336" s="114"/>
      <c r="FK336" s="114"/>
      <c r="FL336" s="114"/>
      <c r="FM336" s="114"/>
      <c r="FN336" s="114"/>
      <c r="FO336" s="114"/>
      <c r="FP336" s="114"/>
      <c r="FQ336" s="114"/>
      <c r="FR336" s="114"/>
      <c r="FS336" s="114"/>
      <c r="FT336" s="114"/>
      <c r="FU336" s="114"/>
      <c r="FV336" s="114"/>
      <c r="FW336" s="114"/>
      <c r="FX336" s="114"/>
      <c r="FY336" s="114"/>
      <c r="FZ336" s="114"/>
      <c r="GA336" s="114"/>
      <c r="GB336" s="114"/>
      <c r="GC336" s="114"/>
      <c r="GD336" s="114"/>
      <c r="GE336" s="114"/>
      <c r="GF336" s="114"/>
      <c r="GG336" s="114"/>
      <c r="GH336" s="114"/>
      <c r="GI336" s="114"/>
      <c r="GJ336" s="114"/>
      <c r="GK336" s="114"/>
      <c r="GL336" s="114"/>
      <c r="GM336" s="114"/>
      <c r="GN336" s="114"/>
      <c r="GO336" s="114"/>
      <c r="GP336" s="114"/>
      <c r="GQ336" s="114"/>
      <c r="GR336" s="114"/>
      <c r="GS336" s="114"/>
      <c r="GT336" s="114"/>
      <c r="GU336" s="114"/>
      <c r="GV336" s="114"/>
      <c r="GW336" s="114"/>
      <c r="GX336" s="114"/>
      <c r="GY336" s="114"/>
      <c r="GZ336" s="114"/>
      <c r="HA336" s="114"/>
      <c r="HB336" s="114"/>
      <c r="HC336" s="114"/>
      <c r="HD336" s="114"/>
      <c r="HE336" s="114"/>
      <c r="HF336" s="114"/>
      <c r="HG336" s="114"/>
      <c r="HH336" s="114"/>
      <c r="HI336" s="114"/>
      <c r="HJ336" s="114"/>
      <c r="HK336" s="114"/>
      <c r="HL336" s="114"/>
      <c r="HM336" s="114"/>
      <c r="HN336" s="114"/>
      <c r="HO336" s="114"/>
      <c r="HP336" s="114"/>
      <c r="HQ336" s="114"/>
      <c r="HR336" s="114"/>
      <c r="HS336" s="114"/>
      <c r="HT336" s="114"/>
      <c r="HU336" s="114"/>
      <c r="HV336" s="114"/>
      <c r="HW336" s="114"/>
      <c r="HX336" s="114"/>
      <c r="HY336" s="114"/>
      <c r="HZ336" s="114"/>
      <c r="IA336" s="114"/>
      <c r="IB336" s="114"/>
      <c r="IC336" s="114"/>
      <c r="ID336" s="114"/>
      <c r="IE336" s="114"/>
      <c r="IF336" s="114"/>
      <c r="IG336" s="114"/>
      <c r="IH336" s="114"/>
      <c r="II336" s="114"/>
      <c r="IJ336" s="114"/>
      <c r="IK336" s="114"/>
      <c r="IL336" s="114"/>
      <c r="IM336" s="114"/>
      <c r="IN336" s="114"/>
      <c r="IO336" s="114"/>
      <c r="IP336" s="114"/>
      <c r="IQ336" s="114"/>
      <c r="IR336" s="114"/>
      <c r="IS336" s="114"/>
      <c r="IT336" s="114"/>
      <c r="IU336" s="114"/>
      <c r="IV336" s="114"/>
      <c r="IW336" s="114"/>
      <c r="IX336" s="114"/>
      <c r="IY336" s="114"/>
      <c r="IZ336" s="114"/>
      <c r="JA336" s="114"/>
      <c r="JB336" s="114"/>
      <c r="JC336" s="114"/>
      <c r="JD336" s="114"/>
      <c r="JE336" s="114"/>
    </row>
    <row r="337" spans="2:265" hidden="1">
      <c r="B337" s="124" t="s">
        <v>597</v>
      </c>
      <c r="C337" s="123" t="s">
        <v>596</v>
      </c>
      <c r="D337" s="122" t="s">
        <v>647</v>
      </c>
      <c r="E337" s="122" t="s">
        <v>575</v>
      </c>
      <c r="F337" s="122" t="s">
        <v>351</v>
      </c>
      <c r="G337" s="122" t="s">
        <v>391</v>
      </c>
      <c r="H337" s="121" t="s">
        <v>390</v>
      </c>
      <c r="I337" s="115">
        <v>0</v>
      </c>
      <c r="J337" s="115"/>
      <c r="K337" s="115"/>
      <c r="L337" s="115">
        <v>0</v>
      </c>
      <c r="M337" s="115">
        <v>0</v>
      </c>
      <c r="N337" s="115">
        <v>0</v>
      </c>
      <c r="O337" s="115">
        <v>0</v>
      </c>
      <c r="P337" s="115">
        <v>0</v>
      </c>
      <c r="Q337" s="115">
        <v>0</v>
      </c>
      <c r="R337" s="115">
        <v>0</v>
      </c>
      <c r="S337" s="115">
        <v>0</v>
      </c>
      <c r="T337" s="115">
        <v>0</v>
      </c>
      <c r="U337" s="115">
        <v>0</v>
      </c>
      <c r="V337" s="115">
        <v>0</v>
      </c>
      <c r="W337" s="115">
        <v>-1</v>
      </c>
      <c r="X337" s="115">
        <v>-5</v>
      </c>
      <c r="Y337" s="115">
        <v>-5</v>
      </c>
      <c r="Z337" s="115">
        <v>-5</v>
      </c>
      <c r="AA337" s="115">
        <v>-5</v>
      </c>
      <c r="AB337" s="115">
        <v>-5</v>
      </c>
      <c r="AC337" s="115">
        <v>-5</v>
      </c>
      <c r="AD337" s="115">
        <v>-56</v>
      </c>
      <c r="AE337" s="115">
        <v>-8.5399999999999991</v>
      </c>
      <c r="AF337" s="115">
        <v>-2.11</v>
      </c>
      <c r="AG337" s="115">
        <v>-0.38</v>
      </c>
      <c r="AH337" s="115">
        <v>-0.31</v>
      </c>
      <c r="AI337" s="115">
        <v>-0.19</v>
      </c>
      <c r="AJ337" s="115">
        <v>0</v>
      </c>
      <c r="AK337" s="115">
        <v>0</v>
      </c>
      <c r="AL337" s="115">
        <v>0</v>
      </c>
      <c r="AM337" s="115">
        <v>-22.56</v>
      </c>
      <c r="AN337" s="115">
        <v>-4.7300000000000004</v>
      </c>
      <c r="AO337" s="115">
        <v>-3.28</v>
      </c>
      <c r="AP337" s="115">
        <v>-2.71</v>
      </c>
      <c r="AQ337" s="115">
        <v>-3.74</v>
      </c>
      <c r="AR337" s="115">
        <v>-3.24</v>
      </c>
      <c r="AS337" s="115">
        <v>-4.79</v>
      </c>
      <c r="AT337" s="115">
        <v>-0.78</v>
      </c>
      <c r="AU337" s="115">
        <v>-0.35</v>
      </c>
      <c r="AV337" s="115">
        <v>-0.17</v>
      </c>
      <c r="AW337" s="115">
        <v>-0.05</v>
      </c>
      <c r="AX337" s="115">
        <v>-6.06</v>
      </c>
      <c r="AY337" s="115">
        <v>-3.11</v>
      </c>
      <c r="AZ337" s="116">
        <v>-0.41</v>
      </c>
      <c r="BA337" s="115">
        <v>-0.38</v>
      </c>
      <c r="BB337" s="115">
        <v>-0.22</v>
      </c>
      <c r="BC337" s="115">
        <v>-0.28000000000000003</v>
      </c>
      <c r="BD337" s="114"/>
      <c r="BE337" s="114"/>
      <c r="BF337" s="114"/>
      <c r="BG337" s="120"/>
      <c r="BH337" s="114"/>
      <c r="BI337" s="114"/>
      <c r="BJ337" s="114"/>
      <c r="BK337" s="114"/>
      <c r="BL337" s="114"/>
      <c r="BM337" s="114"/>
      <c r="BN337" s="114"/>
      <c r="BO337" s="114"/>
      <c r="BP337" s="114"/>
      <c r="BQ337" s="114"/>
      <c r="BR337" s="114"/>
      <c r="BS337" s="114"/>
      <c r="BT337" s="114"/>
      <c r="BU337" s="114"/>
      <c r="BV337" s="114"/>
      <c r="BW337" s="114"/>
      <c r="BX337" s="114"/>
      <c r="BY337" s="114"/>
      <c r="BZ337" s="114"/>
      <c r="CA337" s="114"/>
      <c r="CB337" s="114"/>
      <c r="CC337" s="114"/>
      <c r="CD337" s="114"/>
      <c r="CE337" s="114"/>
      <c r="CF337" s="114"/>
      <c r="CG337" s="114"/>
      <c r="CH337" s="114"/>
      <c r="CI337" s="114"/>
      <c r="CJ337" s="114"/>
      <c r="CK337" s="114"/>
      <c r="CL337" s="114"/>
      <c r="CM337" s="114"/>
      <c r="CN337" s="114"/>
      <c r="CO337" s="114"/>
      <c r="CP337" s="114"/>
      <c r="CQ337" s="114"/>
      <c r="CR337" s="114"/>
      <c r="CS337" s="114"/>
      <c r="CT337" s="114"/>
      <c r="CU337" s="114"/>
      <c r="CV337" s="114"/>
      <c r="CW337" s="114"/>
      <c r="CX337" s="114"/>
      <c r="CY337" s="114"/>
      <c r="CZ337" s="114"/>
      <c r="DA337" s="114"/>
      <c r="DB337" s="114"/>
      <c r="DC337" s="114"/>
      <c r="DD337" s="114"/>
      <c r="DE337" s="114"/>
      <c r="DF337" s="114"/>
      <c r="DG337" s="114"/>
      <c r="DH337" s="114"/>
      <c r="DI337" s="114"/>
      <c r="DJ337" s="114"/>
      <c r="DK337" s="114"/>
      <c r="DL337" s="114"/>
      <c r="DM337" s="114"/>
      <c r="DN337" s="114"/>
      <c r="DO337" s="114"/>
      <c r="DP337" s="114"/>
      <c r="DQ337" s="114"/>
      <c r="DR337" s="114"/>
      <c r="DS337" s="114"/>
      <c r="DT337" s="114"/>
      <c r="DU337" s="114"/>
      <c r="DV337" s="114"/>
      <c r="DW337" s="114"/>
      <c r="DX337" s="114"/>
      <c r="DY337" s="114"/>
      <c r="DZ337" s="114"/>
      <c r="EA337" s="114"/>
      <c r="EB337" s="114"/>
      <c r="EC337" s="114"/>
      <c r="ED337" s="114"/>
      <c r="EE337" s="114"/>
      <c r="EF337" s="114"/>
      <c r="EG337" s="114"/>
      <c r="EH337" s="114"/>
      <c r="EI337" s="114"/>
      <c r="EJ337" s="114"/>
      <c r="EK337" s="114"/>
      <c r="EL337" s="114"/>
      <c r="EM337" s="114"/>
      <c r="EN337" s="114"/>
      <c r="EO337" s="114"/>
      <c r="EP337" s="114"/>
      <c r="EQ337" s="114"/>
      <c r="ER337" s="114"/>
      <c r="ES337" s="114"/>
      <c r="ET337" s="114"/>
      <c r="EU337" s="114"/>
      <c r="EV337" s="114"/>
      <c r="EW337" s="114"/>
      <c r="EX337" s="114"/>
      <c r="EY337" s="114"/>
      <c r="EZ337" s="114"/>
      <c r="FA337" s="114"/>
      <c r="FB337" s="114"/>
      <c r="FC337" s="114"/>
      <c r="FD337" s="114"/>
      <c r="FE337" s="114"/>
      <c r="FF337" s="114"/>
      <c r="FG337" s="114"/>
      <c r="FH337" s="114"/>
      <c r="FI337" s="114"/>
      <c r="FJ337" s="114"/>
      <c r="FK337" s="114"/>
      <c r="FL337" s="114"/>
      <c r="FM337" s="114"/>
      <c r="FN337" s="114"/>
      <c r="FO337" s="114"/>
      <c r="FP337" s="114"/>
      <c r="FQ337" s="114"/>
      <c r="FR337" s="114"/>
      <c r="FS337" s="114"/>
      <c r="FT337" s="114"/>
      <c r="FU337" s="114"/>
      <c r="FV337" s="114"/>
      <c r="FW337" s="114"/>
      <c r="FX337" s="114"/>
      <c r="FY337" s="114"/>
      <c r="FZ337" s="114"/>
      <c r="GA337" s="114"/>
      <c r="GB337" s="114"/>
      <c r="GC337" s="114"/>
      <c r="GD337" s="114"/>
      <c r="GE337" s="114"/>
      <c r="GF337" s="114"/>
      <c r="GG337" s="114"/>
      <c r="GH337" s="114"/>
      <c r="GI337" s="114"/>
      <c r="GJ337" s="114"/>
      <c r="GK337" s="114"/>
      <c r="GL337" s="114"/>
      <c r="GM337" s="114"/>
      <c r="GN337" s="114"/>
      <c r="GO337" s="114"/>
      <c r="GP337" s="114"/>
      <c r="GQ337" s="114"/>
      <c r="GR337" s="114"/>
      <c r="GS337" s="114"/>
      <c r="GT337" s="114"/>
      <c r="GU337" s="114"/>
      <c r="GV337" s="114"/>
      <c r="GW337" s="114"/>
      <c r="GX337" s="114"/>
      <c r="GY337" s="114"/>
      <c r="GZ337" s="114"/>
      <c r="HA337" s="114"/>
      <c r="HB337" s="114"/>
      <c r="HC337" s="114"/>
      <c r="HD337" s="114"/>
      <c r="HE337" s="114"/>
      <c r="HF337" s="114"/>
      <c r="HG337" s="114"/>
      <c r="HH337" s="114"/>
      <c r="HI337" s="114"/>
      <c r="HJ337" s="114"/>
      <c r="HK337" s="114"/>
      <c r="HL337" s="114"/>
      <c r="HM337" s="114"/>
      <c r="HN337" s="114"/>
      <c r="HO337" s="114"/>
      <c r="HP337" s="114"/>
      <c r="HQ337" s="114"/>
      <c r="HR337" s="114"/>
      <c r="HS337" s="114"/>
      <c r="HT337" s="114"/>
      <c r="HU337" s="114"/>
      <c r="HV337" s="114"/>
      <c r="HW337" s="114"/>
      <c r="HX337" s="114"/>
      <c r="HY337" s="114"/>
      <c r="HZ337" s="114"/>
      <c r="IA337" s="114"/>
      <c r="IB337" s="114"/>
      <c r="IC337" s="114"/>
      <c r="ID337" s="114"/>
      <c r="IE337" s="114"/>
      <c r="IF337" s="114"/>
      <c r="IG337" s="114"/>
      <c r="IH337" s="114"/>
      <c r="II337" s="114"/>
      <c r="IJ337" s="114"/>
      <c r="IK337" s="114"/>
      <c r="IL337" s="114"/>
      <c r="IM337" s="114"/>
      <c r="IN337" s="114"/>
      <c r="IO337" s="114"/>
      <c r="IP337" s="114"/>
      <c r="IQ337" s="114"/>
      <c r="IR337" s="114"/>
      <c r="IS337" s="114"/>
      <c r="IT337" s="114"/>
      <c r="IU337" s="114"/>
      <c r="IV337" s="114"/>
      <c r="IW337" s="114"/>
      <c r="IX337" s="114"/>
      <c r="IY337" s="114"/>
      <c r="IZ337" s="114"/>
      <c r="JA337" s="114"/>
      <c r="JB337" s="114"/>
      <c r="JC337" s="114"/>
      <c r="JD337" s="114"/>
      <c r="JE337" s="114"/>
    </row>
    <row r="338" spans="2:265" hidden="1">
      <c r="B338" s="124" t="s">
        <v>537</v>
      </c>
      <c r="C338" s="123" t="s">
        <v>536</v>
      </c>
      <c r="D338" s="122" t="s">
        <v>647</v>
      </c>
      <c r="E338" s="122" t="s">
        <v>575</v>
      </c>
      <c r="F338" s="122" t="s">
        <v>345</v>
      </c>
      <c r="G338" s="122" t="s">
        <v>391</v>
      </c>
      <c r="H338" s="121" t="s">
        <v>390</v>
      </c>
      <c r="I338" s="115">
        <v>0</v>
      </c>
      <c r="J338" s="115"/>
      <c r="K338" s="115"/>
      <c r="L338" s="115">
        <v>0</v>
      </c>
      <c r="M338" s="115">
        <v>0</v>
      </c>
      <c r="N338" s="115">
        <v>0</v>
      </c>
      <c r="O338" s="115">
        <v>0</v>
      </c>
      <c r="P338" s="115">
        <v>0</v>
      </c>
      <c r="Q338" s="115">
        <v>0</v>
      </c>
      <c r="R338" s="115">
        <v>0</v>
      </c>
      <c r="S338" s="115">
        <v>0</v>
      </c>
      <c r="T338" s="115">
        <v>0</v>
      </c>
      <c r="U338" s="115">
        <v>0</v>
      </c>
      <c r="V338" s="115">
        <v>0</v>
      </c>
      <c r="W338" s="115">
        <v>0</v>
      </c>
      <c r="X338" s="115">
        <v>0</v>
      </c>
      <c r="Y338" s="115">
        <v>-222</v>
      </c>
      <c r="Z338" s="115">
        <v>-354</v>
      </c>
      <c r="AA338" s="115">
        <v>-602</v>
      </c>
      <c r="AB338" s="115">
        <v>-731</v>
      </c>
      <c r="AC338" s="115">
        <v>-1581</v>
      </c>
      <c r="AD338" s="115">
        <v>-2650</v>
      </c>
      <c r="AE338" s="115">
        <v>-4470.7</v>
      </c>
      <c r="AF338" s="115">
        <v>-6574.2</v>
      </c>
      <c r="AG338" s="115">
        <v>-9667.65</v>
      </c>
      <c r="AH338" s="115">
        <v>-10626.02</v>
      </c>
      <c r="AI338" s="115">
        <v>-11667.39</v>
      </c>
      <c r="AJ338" s="115">
        <v>-11912.67</v>
      </c>
      <c r="AK338" s="115">
        <v>-11325.84</v>
      </c>
      <c r="AL338" s="115">
        <v>-12078.16</v>
      </c>
      <c r="AM338" s="115">
        <v>-11985.76</v>
      </c>
      <c r="AN338" s="115">
        <v>-11530.77</v>
      </c>
      <c r="AO338" s="115">
        <v>-11563.36</v>
      </c>
      <c r="AP338" s="115">
        <v>-10363.280000000001</v>
      </c>
      <c r="AQ338" s="115">
        <v>-9457.58</v>
      </c>
      <c r="AR338" s="115">
        <v>-7954.07</v>
      </c>
      <c r="AS338" s="115">
        <v>-8141.29</v>
      </c>
      <c r="AT338" s="115">
        <v>-7187.03</v>
      </c>
      <c r="AU338" s="115">
        <v>-8923.1299999999992</v>
      </c>
      <c r="AV338" s="115">
        <v>-7348.98</v>
      </c>
      <c r="AW338" s="115">
        <v>-4894.6000000000004</v>
      </c>
      <c r="AX338" s="115">
        <v>-4001.1</v>
      </c>
      <c r="AY338" s="115">
        <v>-1965.51</v>
      </c>
      <c r="AZ338" s="116">
        <v>-1384.84</v>
      </c>
      <c r="BA338" s="115">
        <v>-2171.6799999999998</v>
      </c>
      <c r="BB338" s="115">
        <v>-2252.38</v>
      </c>
      <c r="BC338" s="115">
        <v>-2770.21</v>
      </c>
      <c r="BD338" s="114"/>
      <c r="BE338" s="114"/>
      <c r="BF338" s="114"/>
      <c r="BG338" s="120"/>
      <c r="BH338" s="114"/>
      <c r="BI338" s="114"/>
      <c r="BJ338" s="114"/>
      <c r="BK338" s="114"/>
      <c r="BL338" s="114"/>
      <c r="BM338" s="114"/>
      <c r="BN338" s="114"/>
      <c r="BO338" s="114"/>
      <c r="BP338" s="114"/>
      <c r="BQ338" s="114"/>
      <c r="BR338" s="114"/>
      <c r="BS338" s="114"/>
      <c r="BT338" s="114"/>
      <c r="BU338" s="114"/>
      <c r="BV338" s="114"/>
      <c r="BW338" s="114"/>
      <c r="BX338" s="114"/>
      <c r="BY338" s="114"/>
      <c r="BZ338" s="114"/>
      <c r="CA338" s="114"/>
      <c r="CB338" s="114"/>
      <c r="CC338" s="114"/>
      <c r="CD338" s="114"/>
      <c r="CE338" s="114"/>
      <c r="CF338" s="114"/>
      <c r="CG338" s="114"/>
      <c r="CH338" s="114"/>
      <c r="CI338" s="114"/>
      <c r="CJ338" s="114"/>
      <c r="CK338" s="114"/>
      <c r="CL338" s="114"/>
      <c r="CM338" s="114"/>
      <c r="CN338" s="114"/>
      <c r="CO338" s="114"/>
      <c r="CP338" s="114"/>
      <c r="CQ338" s="114"/>
      <c r="CR338" s="114"/>
      <c r="CS338" s="114"/>
      <c r="CT338" s="114"/>
      <c r="CU338" s="114"/>
      <c r="CV338" s="114"/>
      <c r="CW338" s="114"/>
      <c r="CX338" s="114"/>
      <c r="CY338" s="114"/>
      <c r="CZ338" s="114"/>
      <c r="DA338" s="114"/>
      <c r="DB338" s="114"/>
      <c r="DC338" s="114"/>
      <c r="DD338" s="114"/>
      <c r="DE338" s="114"/>
      <c r="DF338" s="114"/>
      <c r="DG338" s="114"/>
      <c r="DH338" s="114"/>
      <c r="DI338" s="114"/>
      <c r="DJ338" s="114"/>
      <c r="DK338" s="114"/>
      <c r="DL338" s="114"/>
      <c r="DM338" s="114"/>
      <c r="DN338" s="114"/>
      <c r="DO338" s="114"/>
      <c r="DP338" s="114"/>
      <c r="DQ338" s="114"/>
      <c r="DR338" s="114"/>
      <c r="DS338" s="114"/>
      <c r="DT338" s="114"/>
      <c r="DU338" s="114"/>
      <c r="DV338" s="114"/>
      <c r="DW338" s="114"/>
      <c r="DX338" s="114"/>
      <c r="DY338" s="114"/>
      <c r="DZ338" s="114"/>
      <c r="EA338" s="114"/>
      <c r="EB338" s="114"/>
      <c r="EC338" s="114"/>
      <c r="ED338" s="114"/>
      <c r="EE338" s="114"/>
      <c r="EF338" s="114"/>
      <c r="EG338" s="114"/>
      <c r="EH338" s="114"/>
      <c r="EI338" s="114"/>
      <c r="EJ338" s="114"/>
      <c r="EK338" s="114"/>
      <c r="EL338" s="114"/>
      <c r="EM338" s="114"/>
      <c r="EN338" s="114"/>
      <c r="EO338" s="114"/>
      <c r="EP338" s="114"/>
      <c r="EQ338" s="114"/>
      <c r="ER338" s="114"/>
      <c r="ES338" s="114"/>
      <c r="ET338" s="114"/>
      <c r="EU338" s="114"/>
      <c r="EV338" s="114"/>
      <c r="EW338" s="114"/>
      <c r="EX338" s="114"/>
      <c r="EY338" s="114"/>
      <c r="EZ338" s="114"/>
      <c r="FA338" s="114"/>
      <c r="FB338" s="114"/>
      <c r="FC338" s="114"/>
      <c r="FD338" s="114"/>
      <c r="FE338" s="114"/>
      <c r="FF338" s="114"/>
      <c r="FG338" s="114"/>
      <c r="FH338" s="114"/>
      <c r="FI338" s="114"/>
      <c r="FJ338" s="114"/>
      <c r="FK338" s="114"/>
      <c r="FL338" s="114"/>
      <c r="FM338" s="114"/>
      <c r="FN338" s="114"/>
      <c r="FO338" s="114"/>
      <c r="FP338" s="114"/>
      <c r="FQ338" s="114"/>
      <c r="FR338" s="114"/>
      <c r="FS338" s="114"/>
      <c r="FT338" s="114"/>
      <c r="FU338" s="114"/>
      <c r="FV338" s="114"/>
      <c r="FW338" s="114"/>
      <c r="FX338" s="114"/>
      <c r="FY338" s="114"/>
      <c r="FZ338" s="114"/>
      <c r="GA338" s="114"/>
      <c r="GB338" s="114"/>
      <c r="GC338" s="114"/>
      <c r="GD338" s="114"/>
      <c r="GE338" s="114"/>
      <c r="GF338" s="114"/>
      <c r="GG338" s="114"/>
      <c r="GH338" s="114"/>
      <c r="GI338" s="114"/>
      <c r="GJ338" s="114"/>
      <c r="GK338" s="114"/>
      <c r="GL338" s="114"/>
      <c r="GM338" s="114"/>
      <c r="GN338" s="114"/>
      <c r="GO338" s="114"/>
      <c r="GP338" s="114"/>
      <c r="GQ338" s="114"/>
      <c r="GR338" s="114"/>
      <c r="GS338" s="114"/>
      <c r="GT338" s="114"/>
      <c r="GU338" s="114"/>
      <c r="GV338" s="114"/>
      <c r="GW338" s="114"/>
      <c r="GX338" s="114"/>
      <c r="GY338" s="114"/>
      <c r="GZ338" s="114"/>
      <c r="HA338" s="114"/>
      <c r="HB338" s="114"/>
      <c r="HC338" s="114"/>
      <c r="HD338" s="114"/>
      <c r="HE338" s="114"/>
      <c r="HF338" s="114"/>
      <c r="HG338" s="114"/>
      <c r="HH338" s="114"/>
      <c r="HI338" s="114"/>
      <c r="HJ338" s="114"/>
      <c r="HK338" s="114"/>
      <c r="HL338" s="114"/>
      <c r="HM338" s="114"/>
      <c r="HN338" s="114"/>
      <c r="HO338" s="114"/>
      <c r="HP338" s="114"/>
      <c r="HQ338" s="114"/>
      <c r="HR338" s="114"/>
      <c r="HS338" s="114"/>
      <c r="HT338" s="114"/>
      <c r="HU338" s="114"/>
      <c r="HV338" s="114"/>
      <c r="HW338" s="114"/>
      <c r="HX338" s="114"/>
      <c r="HY338" s="114"/>
      <c r="HZ338" s="114"/>
      <c r="IA338" s="114"/>
      <c r="IB338" s="114"/>
      <c r="IC338" s="114"/>
      <c r="ID338" s="114"/>
      <c r="IE338" s="114"/>
      <c r="IF338" s="114"/>
      <c r="IG338" s="114"/>
      <c r="IH338" s="114"/>
      <c r="II338" s="114"/>
      <c r="IJ338" s="114"/>
      <c r="IK338" s="114"/>
      <c r="IL338" s="114"/>
      <c r="IM338" s="114"/>
      <c r="IN338" s="114"/>
      <c r="IO338" s="114"/>
      <c r="IP338" s="114"/>
      <c r="IQ338" s="114"/>
      <c r="IR338" s="114"/>
      <c r="IS338" s="114"/>
      <c r="IT338" s="114"/>
      <c r="IU338" s="114"/>
      <c r="IV338" s="114"/>
      <c r="IW338" s="114"/>
      <c r="IX338" s="114"/>
      <c r="IY338" s="114"/>
      <c r="IZ338" s="114"/>
      <c r="JA338" s="114"/>
      <c r="JB338" s="114"/>
      <c r="JC338" s="114"/>
      <c r="JD338" s="114"/>
      <c r="JE338" s="114"/>
    </row>
    <row r="339" spans="2:265" hidden="1">
      <c r="B339" s="124" t="s">
        <v>629</v>
      </c>
      <c r="C339" s="123" t="s">
        <v>628</v>
      </c>
      <c r="D339" s="122" t="s">
        <v>647</v>
      </c>
      <c r="E339" s="122" t="s">
        <v>575</v>
      </c>
      <c r="F339" s="122" t="s">
        <v>627</v>
      </c>
      <c r="G339" s="122" t="s">
        <v>391</v>
      </c>
      <c r="H339" s="121" t="s">
        <v>390</v>
      </c>
      <c r="I339" s="115">
        <v>0</v>
      </c>
      <c r="J339" s="115"/>
      <c r="K339" s="115"/>
      <c r="L339" s="115">
        <v>0</v>
      </c>
      <c r="M339" s="115">
        <v>0</v>
      </c>
      <c r="N339" s="115">
        <v>0</v>
      </c>
      <c r="O339" s="115">
        <v>0</v>
      </c>
      <c r="P339" s="115">
        <v>0</v>
      </c>
      <c r="Q339" s="115">
        <v>0</v>
      </c>
      <c r="R339" s="115">
        <v>0</v>
      </c>
      <c r="S339" s="115">
        <v>0</v>
      </c>
      <c r="T339" s="115">
        <v>0</v>
      </c>
      <c r="U339" s="115">
        <v>0</v>
      </c>
      <c r="V339" s="115">
        <v>0</v>
      </c>
      <c r="W339" s="115">
        <v>-32</v>
      </c>
      <c r="X339" s="115">
        <v>-118</v>
      </c>
      <c r="Y339" s="115">
        <v>-124</v>
      </c>
      <c r="Z339" s="115">
        <v>-143</v>
      </c>
      <c r="AA339" s="115">
        <v>-317</v>
      </c>
      <c r="AB339" s="115">
        <v>-401</v>
      </c>
      <c r="AC339" s="115">
        <v>-421</v>
      </c>
      <c r="AD339" s="115">
        <v>-439</v>
      </c>
      <c r="AE339" s="115">
        <v>-756.91</v>
      </c>
      <c r="AF339" s="115">
        <v>-463.76</v>
      </c>
      <c r="AG339" s="115">
        <v>-440.01</v>
      </c>
      <c r="AH339" s="115">
        <v>-332.34</v>
      </c>
      <c r="AI339" s="115">
        <v>-298.91000000000003</v>
      </c>
      <c r="AJ339" s="115">
        <v>-313.27999999999997</v>
      </c>
      <c r="AK339" s="115">
        <v>-453.2</v>
      </c>
      <c r="AL339" s="115">
        <v>-336.8</v>
      </c>
      <c r="AM339" s="115">
        <v>-387.23</v>
      </c>
      <c r="AN339" s="115">
        <v>-415</v>
      </c>
      <c r="AO339" s="115">
        <v>-435.74</v>
      </c>
      <c r="AP339" s="115">
        <v>-402.08</v>
      </c>
      <c r="AQ339" s="115">
        <v>-227.94</v>
      </c>
      <c r="AR339" s="115">
        <v>-157.13999999999999</v>
      </c>
      <c r="AS339" s="115">
        <v>-186.54</v>
      </c>
      <c r="AT339" s="115">
        <v>-161</v>
      </c>
      <c r="AU339" s="115">
        <v>-185.63</v>
      </c>
      <c r="AV339" s="115">
        <v>-166.57</v>
      </c>
      <c r="AW339" s="115">
        <v>-162.37</v>
      </c>
      <c r="AX339" s="115">
        <v>-197.54</v>
      </c>
      <c r="AY339" s="115">
        <v>-112.9</v>
      </c>
      <c r="AZ339" s="116">
        <v>-118.11</v>
      </c>
      <c r="BA339" s="115">
        <v>-134.86000000000001</v>
      </c>
      <c r="BB339" s="115">
        <v>-135.35</v>
      </c>
      <c r="BC339" s="115">
        <v>-13.72</v>
      </c>
      <c r="BD339" s="114"/>
      <c r="BE339" s="114"/>
      <c r="BF339" s="114"/>
      <c r="BG339" s="120"/>
      <c r="BH339" s="114"/>
      <c r="BI339" s="114"/>
      <c r="BJ339" s="114"/>
      <c r="BK339" s="114"/>
      <c r="BL339" s="114"/>
      <c r="BM339" s="114"/>
      <c r="BN339" s="114"/>
      <c r="BO339" s="114"/>
      <c r="BP339" s="114"/>
      <c r="BQ339" s="114"/>
      <c r="BR339" s="114"/>
      <c r="BS339" s="114"/>
      <c r="BT339" s="114"/>
      <c r="BU339" s="114"/>
      <c r="BV339" s="114"/>
      <c r="BW339" s="114"/>
      <c r="BX339" s="114"/>
      <c r="BY339" s="114"/>
      <c r="BZ339" s="114"/>
      <c r="CA339" s="114"/>
      <c r="CB339" s="114"/>
      <c r="CC339" s="114"/>
      <c r="CD339" s="114"/>
      <c r="CE339" s="114"/>
      <c r="CF339" s="114"/>
      <c r="CG339" s="114"/>
      <c r="CH339" s="114"/>
      <c r="CI339" s="114"/>
      <c r="CJ339" s="114"/>
      <c r="CK339" s="114"/>
      <c r="CL339" s="114"/>
      <c r="CM339" s="114"/>
      <c r="CN339" s="114"/>
      <c r="CO339" s="114"/>
      <c r="CP339" s="114"/>
      <c r="CQ339" s="114"/>
      <c r="CR339" s="114"/>
      <c r="CS339" s="114"/>
      <c r="CT339" s="114"/>
      <c r="CU339" s="114"/>
      <c r="CV339" s="114"/>
      <c r="CW339" s="114"/>
      <c r="CX339" s="114"/>
      <c r="CY339" s="114"/>
      <c r="CZ339" s="114"/>
      <c r="DA339" s="114"/>
      <c r="DB339" s="114"/>
      <c r="DC339" s="114"/>
      <c r="DD339" s="114"/>
      <c r="DE339" s="114"/>
      <c r="DF339" s="114"/>
      <c r="DG339" s="114"/>
      <c r="DH339" s="114"/>
      <c r="DI339" s="114"/>
      <c r="DJ339" s="114"/>
      <c r="DK339" s="114"/>
      <c r="DL339" s="114"/>
      <c r="DM339" s="114"/>
      <c r="DN339" s="114"/>
      <c r="DO339" s="114"/>
      <c r="DP339" s="114"/>
      <c r="DQ339" s="114"/>
      <c r="DR339" s="114"/>
      <c r="DS339" s="114"/>
      <c r="DT339" s="114"/>
      <c r="DU339" s="114"/>
      <c r="DV339" s="114"/>
      <c r="DW339" s="114"/>
      <c r="DX339" s="114"/>
      <c r="DY339" s="114"/>
      <c r="DZ339" s="114"/>
      <c r="EA339" s="114"/>
      <c r="EB339" s="114"/>
      <c r="EC339" s="114"/>
      <c r="ED339" s="114"/>
      <c r="EE339" s="114"/>
      <c r="EF339" s="114"/>
      <c r="EG339" s="114"/>
      <c r="EH339" s="114"/>
      <c r="EI339" s="114"/>
      <c r="EJ339" s="114"/>
      <c r="EK339" s="114"/>
      <c r="EL339" s="114"/>
      <c r="EM339" s="114"/>
      <c r="EN339" s="114"/>
      <c r="EO339" s="114"/>
      <c r="EP339" s="114"/>
      <c r="EQ339" s="114"/>
      <c r="ER339" s="114"/>
      <c r="ES339" s="114"/>
      <c r="ET339" s="114"/>
      <c r="EU339" s="114"/>
      <c r="EV339" s="114"/>
      <c r="EW339" s="114"/>
      <c r="EX339" s="114"/>
      <c r="EY339" s="114"/>
      <c r="EZ339" s="114"/>
      <c r="FA339" s="114"/>
      <c r="FB339" s="114"/>
      <c r="FC339" s="114"/>
      <c r="FD339" s="114"/>
      <c r="FE339" s="114"/>
      <c r="FF339" s="114"/>
      <c r="FG339" s="114"/>
      <c r="FH339" s="114"/>
      <c r="FI339" s="114"/>
      <c r="FJ339" s="114"/>
      <c r="FK339" s="114"/>
      <c r="FL339" s="114"/>
      <c r="FM339" s="114"/>
      <c r="FN339" s="114"/>
      <c r="FO339" s="114"/>
      <c r="FP339" s="114"/>
      <c r="FQ339" s="114"/>
      <c r="FR339" s="114"/>
      <c r="FS339" s="114"/>
      <c r="FT339" s="114"/>
      <c r="FU339" s="114"/>
      <c r="FV339" s="114"/>
      <c r="FW339" s="114"/>
      <c r="FX339" s="114"/>
      <c r="FY339" s="114"/>
      <c r="FZ339" s="114"/>
      <c r="GA339" s="114"/>
      <c r="GB339" s="114"/>
      <c r="GC339" s="114"/>
      <c r="GD339" s="114"/>
      <c r="GE339" s="114"/>
      <c r="GF339" s="114"/>
      <c r="GG339" s="114"/>
      <c r="GH339" s="114"/>
      <c r="GI339" s="114"/>
      <c r="GJ339" s="114"/>
      <c r="GK339" s="114"/>
      <c r="GL339" s="114"/>
      <c r="GM339" s="114"/>
      <c r="GN339" s="114"/>
      <c r="GO339" s="114"/>
      <c r="GP339" s="114"/>
      <c r="GQ339" s="114"/>
      <c r="GR339" s="114"/>
      <c r="GS339" s="114"/>
      <c r="GT339" s="114"/>
      <c r="GU339" s="114"/>
      <c r="GV339" s="114"/>
      <c r="GW339" s="114"/>
      <c r="GX339" s="114"/>
      <c r="GY339" s="114"/>
      <c r="GZ339" s="114"/>
      <c r="HA339" s="114"/>
      <c r="HB339" s="114"/>
      <c r="HC339" s="114"/>
      <c r="HD339" s="114"/>
      <c r="HE339" s="114"/>
      <c r="HF339" s="114"/>
      <c r="HG339" s="114"/>
      <c r="HH339" s="114"/>
      <c r="HI339" s="114"/>
      <c r="HJ339" s="114"/>
      <c r="HK339" s="114"/>
      <c r="HL339" s="114"/>
      <c r="HM339" s="114"/>
      <c r="HN339" s="114"/>
      <c r="HO339" s="114"/>
      <c r="HP339" s="114"/>
      <c r="HQ339" s="114"/>
      <c r="HR339" s="114"/>
      <c r="HS339" s="114"/>
      <c r="HT339" s="114"/>
      <c r="HU339" s="114"/>
      <c r="HV339" s="114"/>
      <c r="HW339" s="114"/>
      <c r="HX339" s="114"/>
      <c r="HY339" s="114"/>
      <c r="HZ339" s="114"/>
      <c r="IA339" s="114"/>
      <c r="IB339" s="114"/>
      <c r="IC339" s="114"/>
      <c r="ID339" s="114"/>
      <c r="IE339" s="114"/>
      <c r="IF339" s="114"/>
      <c r="IG339" s="114"/>
      <c r="IH339" s="114"/>
      <c r="II339" s="114"/>
      <c r="IJ339" s="114"/>
      <c r="IK339" s="114"/>
      <c r="IL339" s="114"/>
      <c r="IM339" s="114"/>
      <c r="IN339" s="114"/>
      <c r="IO339" s="114"/>
      <c r="IP339" s="114"/>
      <c r="IQ339" s="114"/>
      <c r="IR339" s="114"/>
      <c r="IS339" s="114"/>
      <c r="IT339" s="114"/>
      <c r="IU339" s="114"/>
      <c r="IV339" s="114"/>
      <c r="IW339" s="114"/>
      <c r="IX339" s="114"/>
      <c r="IY339" s="114"/>
      <c r="IZ339" s="114"/>
      <c r="JA339" s="114"/>
      <c r="JB339" s="114"/>
      <c r="JC339" s="114"/>
      <c r="JD339" s="114"/>
      <c r="JE339" s="114"/>
    </row>
    <row r="340" spans="2:265" hidden="1">
      <c r="B340" s="124" t="s">
        <v>593</v>
      </c>
      <c r="C340" s="123" t="s">
        <v>592</v>
      </c>
      <c r="D340" s="122" t="s">
        <v>647</v>
      </c>
      <c r="E340" s="122" t="s">
        <v>575</v>
      </c>
      <c r="F340" s="122" t="s">
        <v>386</v>
      </c>
      <c r="G340" s="122" t="s">
        <v>391</v>
      </c>
      <c r="H340" s="121" t="s">
        <v>390</v>
      </c>
      <c r="I340" s="115">
        <v>0</v>
      </c>
      <c r="J340" s="115"/>
      <c r="K340" s="115"/>
      <c r="L340" s="115">
        <v>0</v>
      </c>
      <c r="M340" s="115">
        <v>0</v>
      </c>
      <c r="N340" s="115">
        <v>0</v>
      </c>
      <c r="O340" s="115">
        <v>0</v>
      </c>
      <c r="P340" s="115">
        <v>0</v>
      </c>
      <c r="Q340" s="115">
        <v>0</v>
      </c>
      <c r="R340" s="115">
        <v>0</v>
      </c>
      <c r="S340" s="115">
        <v>0</v>
      </c>
      <c r="T340" s="115">
        <v>0</v>
      </c>
      <c r="U340" s="115">
        <v>0</v>
      </c>
      <c r="V340" s="115">
        <v>0</v>
      </c>
      <c r="W340" s="115">
        <v>0</v>
      </c>
      <c r="X340" s="115">
        <v>0</v>
      </c>
      <c r="Y340" s="115">
        <v>0</v>
      </c>
      <c r="Z340" s="115">
        <v>0</v>
      </c>
      <c r="AA340" s="115">
        <v>-92</v>
      </c>
      <c r="AB340" s="115">
        <v>-177</v>
      </c>
      <c r="AC340" s="115">
        <v>-411</v>
      </c>
      <c r="AD340" s="115">
        <v>-460</v>
      </c>
      <c r="AE340" s="115">
        <v>-463.01</v>
      </c>
      <c r="AF340" s="115">
        <v>-729.01</v>
      </c>
      <c r="AG340" s="115">
        <v>-899.62</v>
      </c>
      <c r="AH340" s="115">
        <v>-946.14</v>
      </c>
      <c r="AI340" s="115">
        <v>-895.1</v>
      </c>
      <c r="AJ340" s="115">
        <v>-894.92</v>
      </c>
      <c r="AK340" s="115">
        <v>-1159.02</v>
      </c>
      <c r="AL340" s="115">
        <v>-1083.22</v>
      </c>
      <c r="AM340" s="115">
        <v>-1036.28</v>
      </c>
      <c r="AN340" s="115">
        <v>-1103.18</v>
      </c>
      <c r="AO340" s="115">
        <v>-1134.79</v>
      </c>
      <c r="AP340" s="115">
        <v>-1139.1199999999999</v>
      </c>
      <c r="AQ340" s="115">
        <v>-993.83</v>
      </c>
      <c r="AR340" s="115">
        <v>-989.54</v>
      </c>
      <c r="AS340" s="115">
        <v>-993.67</v>
      </c>
      <c r="AT340" s="115">
        <v>-991.3</v>
      </c>
      <c r="AU340" s="115">
        <v>-1105.28</v>
      </c>
      <c r="AV340" s="115">
        <v>-1029.69</v>
      </c>
      <c r="AW340" s="115">
        <v>-1003.65</v>
      </c>
      <c r="AX340" s="115">
        <v>-1042.69</v>
      </c>
      <c r="AY340" s="115">
        <v>-908.91</v>
      </c>
      <c r="AZ340" s="116">
        <v>-958.34</v>
      </c>
      <c r="BA340" s="115">
        <v>-1011.8</v>
      </c>
      <c r="BB340" s="115">
        <v>-1684.85</v>
      </c>
      <c r="BC340" s="115">
        <v>-1243.3699999999999</v>
      </c>
      <c r="BD340" s="114"/>
      <c r="BE340" s="114"/>
      <c r="BF340" s="114"/>
      <c r="BG340" s="120"/>
      <c r="BH340" s="114"/>
      <c r="BI340" s="114"/>
      <c r="BJ340" s="114"/>
      <c r="BK340" s="114"/>
      <c r="BL340" s="114"/>
      <c r="BM340" s="114"/>
      <c r="BN340" s="114"/>
      <c r="BO340" s="114"/>
      <c r="BP340" s="114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4"/>
      <c r="CA340" s="114"/>
      <c r="CB340" s="114"/>
      <c r="CC340" s="114"/>
      <c r="CD340" s="114"/>
      <c r="CE340" s="114"/>
      <c r="CF340" s="114"/>
      <c r="CG340" s="114"/>
      <c r="CH340" s="114"/>
      <c r="CI340" s="114"/>
      <c r="CJ340" s="114"/>
      <c r="CK340" s="114"/>
      <c r="CL340" s="114"/>
      <c r="CM340" s="114"/>
      <c r="CN340" s="114"/>
      <c r="CO340" s="114"/>
      <c r="CP340" s="114"/>
      <c r="CQ340" s="114"/>
      <c r="CR340" s="114"/>
      <c r="CS340" s="114"/>
      <c r="CT340" s="114"/>
      <c r="CU340" s="114"/>
      <c r="CV340" s="114"/>
      <c r="CW340" s="114"/>
      <c r="CX340" s="114"/>
      <c r="CY340" s="114"/>
      <c r="CZ340" s="114"/>
      <c r="DA340" s="114"/>
      <c r="DB340" s="114"/>
      <c r="DC340" s="114"/>
      <c r="DD340" s="114"/>
      <c r="DE340" s="114"/>
      <c r="DF340" s="114"/>
      <c r="DG340" s="114"/>
      <c r="DH340" s="114"/>
      <c r="DI340" s="114"/>
      <c r="DJ340" s="114"/>
      <c r="DK340" s="114"/>
      <c r="DL340" s="114"/>
      <c r="DM340" s="114"/>
      <c r="DN340" s="114"/>
      <c r="DO340" s="114"/>
      <c r="DP340" s="114"/>
      <c r="DQ340" s="114"/>
      <c r="DR340" s="114"/>
      <c r="DS340" s="114"/>
      <c r="DT340" s="114"/>
      <c r="DU340" s="114"/>
      <c r="DV340" s="114"/>
      <c r="DW340" s="114"/>
      <c r="DX340" s="114"/>
      <c r="DY340" s="114"/>
      <c r="DZ340" s="114"/>
      <c r="EA340" s="114"/>
      <c r="EB340" s="114"/>
      <c r="EC340" s="114"/>
      <c r="ED340" s="114"/>
      <c r="EE340" s="114"/>
      <c r="EF340" s="114"/>
      <c r="EG340" s="114"/>
      <c r="EH340" s="114"/>
      <c r="EI340" s="114"/>
      <c r="EJ340" s="114"/>
      <c r="EK340" s="114"/>
      <c r="EL340" s="114"/>
      <c r="EM340" s="114"/>
      <c r="EN340" s="114"/>
      <c r="EO340" s="114"/>
      <c r="EP340" s="114"/>
      <c r="EQ340" s="114"/>
      <c r="ER340" s="114"/>
      <c r="ES340" s="114"/>
      <c r="ET340" s="114"/>
      <c r="EU340" s="114"/>
      <c r="EV340" s="114"/>
      <c r="EW340" s="114"/>
      <c r="EX340" s="114"/>
      <c r="EY340" s="114"/>
      <c r="EZ340" s="114"/>
      <c r="FA340" s="114"/>
      <c r="FB340" s="114"/>
      <c r="FC340" s="114"/>
      <c r="FD340" s="114"/>
      <c r="FE340" s="114"/>
      <c r="FF340" s="114"/>
      <c r="FG340" s="114"/>
      <c r="FH340" s="114"/>
      <c r="FI340" s="114"/>
      <c r="FJ340" s="114"/>
      <c r="FK340" s="114"/>
      <c r="FL340" s="114"/>
      <c r="FM340" s="114"/>
      <c r="FN340" s="114"/>
      <c r="FO340" s="114"/>
      <c r="FP340" s="114"/>
      <c r="FQ340" s="114"/>
      <c r="FR340" s="114"/>
      <c r="FS340" s="114"/>
      <c r="FT340" s="114"/>
      <c r="FU340" s="114"/>
      <c r="FV340" s="114"/>
      <c r="FW340" s="114"/>
      <c r="FX340" s="114"/>
      <c r="FY340" s="114"/>
      <c r="FZ340" s="114"/>
      <c r="GA340" s="114"/>
      <c r="GB340" s="114"/>
      <c r="GC340" s="114"/>
      <c r="GD340" s="114"/>
      <c r="GE340" s="114"/>
      <c r="GF340" s="114"/>
      <c r="GG340" s="114"/>
      <c r="GH340" s="114"/>
      <c r="GI340" s="114"/>
      <c r="GJ340" s="114"/>
      <c r="GK340" s="114"/>
      <c r="GL340" s="114"/>
      <c r="GM340" s="114"/>
      <c r="GN340" s="114"/>
      <c r="GO340" s="114"/>
      <c r="GP340" s="114"/>
      <c r="GQ340" s="114"/>
      <c r="GR340" s="114"/>
      <c r="GS340" s="114"/>
      <c r="GT340" s="114"/>
      <c r="GU340" s="114"/>
      <c r="GV340" s="114"/>
      <c r="GW340" s="114"/>
      <c r="GX340" s="114"/>
      <c r="GY340" s="114"/>
      <c r="GZ340" s="114"/>
      <c r="HA340" s="114"/>
      <c r="HB340" s="114"/>
      <c r="HC340" s="114"/>
      <c r="HD340" s="114"/>
      <c r="HE340" s="114"/>
      <c r="HF340" s="114"/>
      <c r="HG340" s="114"/>
      <c r="HH340" s="114"/>
      <c r="HI340" s="114"/>
      <c r="HJ340" s="114"/>
      <c r="HK340" s="114"/>
      <c r="HL340" s="114"/>
      <c r="HM340" s="114"/>
      <c r="HN340" s="114"/>
      <c r="HO340" s="114"/>
      <c r="HP340" s="114"/>
      <c r="HQ340" s="114"/>
      <c r="HR340" s="114"/>
      <c r="HS340" s="114"/>
      <c r="HT340" s="114"/>
      <c r="HU340" s="114"/>
      <c r="HV340" s="114"/>
      <c r="HW340" s="114"/>
      <c r="HX340" s="114"/>
      <c r="HY340" s="114"/>
      <c r="HZ340" s="114"/>
      <c r="IA340" s="114"/>
      <c r="IB340" s="114"/>
      <c r="IC340" s="114"/>
      <c r="ID340" s="114"/>
      <c r="IE340" s="114"/>
      <c r="IF340" s="114"/>
      <c r="IG340" s="114"/>
      <c r="IH340" s="114"/>
      <c r="II340" s="114"/>
      <c r="IJ340" s="114"/>
      <c r="IK340" s="114"/>
      <c r="IL340" s="114"/>
      <c r="IM340" s="114"/>
      <c r="IN340" s="114"/>
      <c r="IO340" s="114"/>
      <c r="IP340" s="114"/>
      <c r="IQ340" s="114"/>
      <c r="IR340" s="114"/>
      <c r="IS340" s="114"/>
      <c r="IT340" s="114"/>
      <c r="IU340" s="114"/>
      <c r="IV340" s="114"/>
      <c r="IW340" s="114"/>
      <c r="IX340" s="114"/>
      <c r="IY340" s="114"/>
      <c r="IZ340" s="114"/>
      <c r="JA340" s="114"/>
      <c r="JB340" s="114"/>
      <c r="JC340" s="114"/>
      <c r="JD340" s="114"/>
      <c r="JE340" s="114"/>
    </row>
    <row r="341" spans="2:265" hidden="1">
      <c r="B341" s="124" t="s">
        <v>591</v>
      </c>
      <c r="C341" s="123" t="s">
        <v>590</v>
      </c>
      <c r="D341" s="122" t="s">
        <v>647</v>
      </c>
      <c r="E341" s="122" t="s">
        <v>575</v>
      </c>
      <c r="F341" s="122" t="s">
        <v>379</v>
      </c>
      <c r="G341" s="122" t="s">
        <v>391</v>
      </c>
      <c r="H341" s="121" t="s">
        <v>390</v>
      </c>
      <c r="I341" s="115">
        <v>0</v>
      </c>
      <c r="J341" s="115"/>
      <c r="K341" s="115"/>
      <c r="L341" s="115">
        <v>0</v>
      </c>
      <c r="M341" s="115">
        <v>0</v>
      </c>
      <c r="N341" s="115">
        <v>0</v>
      </c>
      <c r="O341" s="115">
        <v>0</v>
      </c>
      <c r="P341" s="115">
        <v>0</v>
      </c>
      <c r="Q341" s="115">
        <v>0</v>
      </c>
      <c r="R341" s="115">
        <v>0</v>
      </c>
      <c r="S341" s="115">
        <v>0</v>
      </c>
      <c r="T341" s="115">
        <v>0</v>
      </c>
      <c r="U341" s="115">
        <v>0</v>
      </c>
      <c r="V341" s="115">
        <v>0</v>
      </c>
      <c r="W341" s="115">
        <v>0</v>
      </c>
      <c r="X341" s="115">
        <v>0</v>
      </c>
      <c r="Y341" s="115">
        <v>0</v>
      </c>
      <c r="Z341" s="115">
        <v>0</v>
      </c>
      <c r="AA341" s="115">
        <v>0</v>
      </c>
      <c r="AB341" s="115">
        <v>0</v>
      </c>
      <c r="AC341" s="115">
        <v>-45</v>
      </c>
      <c r="AD341" s="115">
        <v>-107</v>
      </c>
      <c r="AE341" s="115">
        <v>-120.96</v>
      </c>
      <c r="AF341" s="115">
        <v>-69.349999999999994</v>
      </c>
      <c r="AG341" s="115">
        <v>-77.13</v>
      </c>
      <c r="AH341" s="115">
        <v>-87.99</v>
      </c>
      <c r="AI341" s="115">
        <v>-122.68</v>
      </c>
      <c r="AJ341" s="115">
        <v>-172.49</v>
      </c>
      <c r="AK341" s="115">
        <v>-226.46</v>
      </c>
      <c r="AL341" s="115">
        <v>-276.31</v>
      </c>
      <c r="AM341" s="115">
        <v>-327.68</v>
      </c>
      <c r="AN341" s="115">
        <v>-326.41000000000003</v>
      </c>
      <c r="AO341" s="115">
        <v>-294.75</v>
      </c>
      <c r="AP341" s="115">
        <v>-278.51</v>
      </c>
      <c r="AQ341" s="115">
        <v>-305.75</v>
      </c>
      <c r="AR341" s="115">
        <v>-305.69</v>
      </c>
      <c r="AS341" s="115">
        <v>-451.57</v>
      </c>
      <c r="AT341" s="115">
        <v>-516.63</v>
      </c>
      <c r="AU341" s="115">
        <v>-540.82000000000005</v>
      </c>
      <c r="AV341" s="115">
        <v>-558.12</v>
      </c>
      <c r="AW341" s="115">
        <v>-522.66999999999996</v>
      </c>
      <c r="AX341" s="115">
        <v>-901.3</v>
      </c>
      <c r="AY341" s="115">
        <v>-1075.3399999999999</v>
      </c>
      <c r="AZ341" s="116">
        <v>-882.5</v>
      </c>
      <c r="BA341" s="115">
        <v>-1595.42</v>
      </c>
      <c r="BB341" s="115">
        <v>-1819.69</v>
      </c>
      <c r="BC341" s="115">
        <v>-2263.83</v>
      </c>
      <c r="BD341" s="114"/>
      <c r="BE341" s="114"/>
      <c r="BF341" s="114"/>
      <c r="BG341" s="120"/>
      <c r="BH341" s="114"/>
      <c r="BI341" s="114"/>
      <c r="BJ341" s="114"/>
      <c r="BK341" s="114"/>
      <c r="BL341" s="114"/>
      <c r="BM341" s="114"/>
      <c r="BN341" s="114"/>
      <c r="BO341" s="114"/>
      <c r="BP341" s="114"/>
      <c r="BQ341" s="114"/>
      <c r="BR341" s="114"/>
      <c r="BS341" s="114"/>
      <c r="BT341" s="114"/>
      <c r="BU341" s="114"/>
      <c r="BV341" s="114"/>
      <c r="BW341" s="114"/>
      <c r="BX341" s="114"/>
      <c r="BY341" s="114"/>
      <c r="BZ341" s="114"/>
      <c r="CA341" s="114"/>
      <c r="CB341" s="114"/>
      <c r="CC341" s="114"/>
      <c r="CD341" s="114"/>
      <c r="CE341" s="114"/>
      <c r="CF341" s="114"/>
      <c r="CG341" s="114"/>
      <c r="CH341" s="114"/>
      <c r="CI341" s="114"/>
      <c r="CJ341" s="114"/>
      <c r="CK341" s="114"/>
      <c r="CL341" s="114"/>
      <c r="CM341" s="114"/>
      <c r="CN341" s="114"/>
      <c r="CO341" s="114"/>
      <c r="CP341" s="114"/>
      <c r="CQ341" s="114"/>
      <c r="CR341" s="114"/>
      <c r="CS341" s="114"/>
      <c r="CT341" s="114"/>
      <c r="CU341" s="114"/>
      <c r="CV341" s="114"/>
      <c r="CW341" s="114"/>
      <c r="CX341" s="114"/>
      <c r="CY341" s="114"/>
      <c r="CZ341" s="114"/>
      <c r="DA341" s="114"/>
      <c r="DB341" s="114"/>
      <c r="DC341" s="114"/>
      <c r="DD341" s="114"/>
      <c r="DE341" s="114"/>
      <c r="DF341" s="114"/>
      <c r="DG341" s="114"/>
      <c r="DH341" s="114"/>
      <c r="DI341" s="114"/>
      <c r="DJ341" s="114"/>
      <c r="DK341" s="114"/>
      <c r="DL341" s="114"/>
      <c r="DM341" s="114"/>
      <c r="DN341" s="114"/>
      <c r="DO341" s="114"/>
      <c r="DP341" s="114"/>
      <c r="DQ341" s="114"/>
      <c r="DR341" s="114"/>
      <c r="DS341" s="114"/>
      <c r="DT341" s="114"/>
      <c r="DU341" s="114"/>
      <c r="DV341" s="114"/>
      <c r="DW341" s="114"/>
      <c r="DX341" s="114"/>
      <c r="DY341" s="114"/>
      <c r="DZ341" s="114"/>
      <c r="EA341" s="114"/>
      <c r="EB341" s="114"/>
      <c r="EC341" s="114"/>
      <c r="ED341" s="114"/>
      <c r="EE341" s="114"/>
      <c r="EF341" s="114"/>
      <c r="EG341" s="114"/>
      <c r="EH341" s="114"/>
      <c r="EI341" s="114"/>
      <c r="EJ341" s="114"/>
      <c r="EK341" s="114"/>
      <c r="EL341" s="114"/>
      <c r="EM341" s="114"/>
      <c r="EN341" s="114"/>
      <c r="EO341" s="114"/>
      <c r="EP341" s="114"/>
      <c r="EQ341" s="114"/>
      <c r="ER341" s="114"/>
      <c r="ES341" s="114"/>
      <c r="ET341" s="114"/>
      <c r="EU341" s="114"/>
      <c r="EV341" s="114"/>
      <c r="EW341" s="114"/>
      <c r="EX341" s="114"/>
      <c r="EY341" s="114"/>
      <c r="EZ341" s="114"/>
      <c r="FA341" s="114"/>
      <c r="FB341" s="114"/>
      <c r="FC341" s="114"/>
      <c r="FD341" s="114"/>
      <c r="FE341" s="114"/>
      <c r="FF341" s="114"/>
      <c r="FG341" s="114"/>
      <c r="FH341" s="114"/>
      <c r="FI341" s="114"/>
      <c r="FJ341" s="114"/>
      <c r="FK341" s="114"/>
      <c r="FL341" s="114"/>
      <c r="FM341" s="114"/>
      <c r="FN341" s="114"/>
      <c r="FO341" s="114"/>
      <c r="FP341" s="114"/>
      <c r="FQ341" s="114"/>
      <c r="FR341" s="114"/>
      <c r="FS341" s="114"/>
      <c r="FT341" s="114"/>
      <c r="FU341" s="114"/>
      <c r="FV341" s="114"/>
      <c r="FW341" s="114"/>
      <c r="FX341" s="114"/>
      <c r="FY341" s="114"/>
      <c r="FZ341" s="114"/>
      <c r="GA341" s="114"/>
      <c r="GB341" s="114"/>
      <c r="GC341" s="114"/>
      <c r="GD341" s="114"/>
      <c r="GE341" s="114"/>
      <c r="GF341" s="114"/>
      <c r="GG341" s="114"/>
      <c r="GH341" s="114"/>
      <c r="GI341" s="114"/>
      <c r="GJ341" s="114"/>
      <c r="GK341" s="114"/>
      <c r="GL341" s="114"/>
      <c r="GM341" s="114"/>
      <c r="GN341" s="114"/>
      <c r="GO341" s="114"/>
      <c r="GP341" s="114"/>
      <c r="GQ341" s="114"/>
      <c r="GR341" s="114"/>
      <c r="GS341" s="114"/>
      <c r="GT341" s="114"/>
      <c r="GU341" s="114"/>
      <c r="GV341" s="114"/>
      <c r="GW341" s="114"/>
      <c r="GX341" s="114"/>
      <c r="GY341" s="114"/>
      <c r="GZ341" s="114"/>
      <c r="HA341" s="114"/>
      <c r="HB341" s="114"/>
      <c r="HC341" s="114"/>
      <c r="HD341" s="114"/>
      <c r="HE341" s="114"/>
      <c r="HF341" s="114"/>
      <c r="HG341" s="114"/>
      <c r="HH341" s="114"/>
      <c r="HI341" s="114"/>
      <c r="HJ341" s="114"/>
      <c r="HK341" s="114"/>
      <c r="HL341" s="114"/>
      <c r="HM341" s="114"/>
      <c r="HN341" s="114"/>
      <c r="HO341" s="114"/>
      <c r="HP341" s="114"/>
      <c r="HQ341" s="114"/>
      <c r="HR341" s="114"/>
      <c r="HS341" s="114"/>
      <c r="HT341" s="114"/>
      <c r="HU341" s="114"/>
      <c r="HV341" s="114"/>
      <c r="HW341" s="114"/>
      <c r="HX341" s="114"/>
      <c r="HY341" s="114"/>
      <c r="HZ341" s="114"/>
      <c r="IA341" s="114"/>
      <c r="IB341" s="114"/>
      <c r="IC341" s="114"/>
      <c r="ID341" s="114"/>
      <c r="IE341" s="114"/>
      <c r="IF341" s="114"/>
      <c r="IG341" s="114"/>
      <c r="IH341" s="114"/>
      <c r="II341" s="114"/>
      <c r="IJ341" s="114"/>
      <c r="IK341" s="114"/>
      <c r="IL341" s="114"/>
      <c r="IM341" s="114"/>
      <c r="IN341" s="114"/>
      <c r="IO341" s="114"/>
      <c r="IP341" s="114"/>
      <c r="IQ341" s="114"/>
      <c r="IR341" s="114"/>
      <c r="IS341" s="114"/>
      <c r="IT341" s="114"/>
      <c r="IU341" s="114"/>
      <c r="IV341" s="114"/>
      <c r="IW341" s="114"/>
      <c r="IX341" s="114"/>
      <c r="IY341" s="114"/>
      <c r="IZ341" s="114"/>
      <c r="JA341" s="114"/>
      <c r="JB341" s="114"/>
      <c r="JC341" s="114"/>
      <c r="JD341" s="114"/>
      <c r="JE341" s="114"/>
    </row>
    <row r="342" spans="2:265" hidden="1">
      <c r="B342" s="124" t="s">
        <v>589</v>
      </c>
      <c r="C342" s="123" t="s">
        <v>588</v>
      </c>
      <c r="D342" s="122" t="s">
        <v>647</v>
      </c>
      <c r="E342" s="122" t="s">
        <v>575</v>
      </c>
      <c r="F342" s="122" t="s">
        <v>376</v>
      </c>
      <c r="G342" s="122" t="s">
        <v>391</v>
      </c>
      <c r="H342" s="121" t="s">
        <v>390</v>
      </c>
      <c r="I342" s="115">
        <v>0</v>
      </c>
      <c r="J342" s="115"/>
      <c r="K342" s="115"/>
      <c r="L342" s="115">
        <v>0</v>
      </c>
      <c r="M342" s="115">
        <v>0</v>
      </c>
      <c r="N342" s="115">
        <v>0</v>
      </c>
      <c r="O342" s="115">
        <v>0</v>
      </c>
      <c r="P342" s="115">
        <v>0</v>
      </c>
      <c r="Q342" s="115">
        <v>0</v>
      </c>
      <c r="R342" s="115">
        <v>0</v>
      </c>
      <c r="S342" s="115">
        <v>0</v>
      </c>
      <c r="T342" s="115">
        <v>0</v>
      </c>
      <c r="U342" s="115">
        <v>0</v>
      </c>
      <c r="V342" s="115">
        <v>0</v>
      </c>
      <c r="W342" s="115">
        <v>0</v>
      </c>
      <c r="X342" s="115">
        <v>0</v>
      </c>
      <c r="Y342" s="115">
        <v>0</v>
      </c>
      <c r="Z342" s="115">
        <v>0</v>
      </c>
      <c r="AA342" s="115">
        <v>0</v>
      </c>
      <c r="AB342" s="115">
        <v>0</v>
      </c>
      <c r="AC342" s="115">
        <v>-9</v>
      </c>
      <c r="AD342" s="115">
        <v>-35</v>
      </c>
      <c r="AE342" s="115">
        <v>-56.11</v>
      </c>
      <c r="AF342" s="115">
        <v>-24.86</v>
      </c>
      <c r="AG342" s="115">
        <v>-20.56</v>
      </c>
      <c r="AH342" s="115">
        <v>-17.809999999999999</v>
      </c>
      <c r="AI342" s="115">
        <v>-10.24</v>
      </c>
      <c r="AJ342" s="115">
        <v>-1.1000000000000001</v>
      </c>
      <c r="AK342" s="115">
        <v>-18.420000000000002</v>
      </c>
      <c r="AL342" s="115">
        <v>-6.7</v>
      </c>
      <c r="AM342" s="115">
        <v>-33.17</v>
      </c>
      <c r="AN342" s="115">
        <v>0</v>
      </c>
      <c r="AO342" s="115">
        <v>0</v>
      </c>
      <c r="AP342" s="115">
        <v>0</v>
      </c>
      <c r="AQ342" s="115">
        <v>0</v>
      </c>
      <c r="AR342" s="115">
        <v>0</v>
      </c>
      <c r="AS342" s="115">
        <v>0</v>
      </c>
      <c r="AT342" s="115">
        <v>0</v>
      </c>
      <c r="AU342" s="115">
        <v>-42.58</v>
      </c>
      <c r="AV342" s="115">
        <v>-54.04</v>
      </c>
      <c r="AW342" s="115">
        <v>-98.51</v>
      </c>
      <c r="AX342" s="115">
        <v>-94.88</v>
      </c>
      <c r="AY342" s="115">
        <v>-100.19</v>
      </c>
      <c r="AZ342" s="116">
        <v>-119.68</v>
      </c>
      <c r="BA342" s="115">
        <v>-122.61</v>
      </c>
      <c r="BB342" s="115">
        <v>-147.81</v>
      </c>
      <c r="BC342" s="115">
        <v>-122.16</v>
      </c>
      <c r="BD342" s="114"/>
      <c r="BE342" s="114"/>
      <c r="BF342" s="114"/>
      <c r="BG342" s="120"/>
      <c r="BH342" s="114"/>
      <c r="BI342" s="114"/>
      <c r="BJ342" s="114"/>
      <c r="BK342" s="114"/>
      <c r="BL342" s="114"/>
      <c r="BM342" s="114"/>
      <c r="BN342" s="114"/>
      <c r="BO342" s="114"/>
      <c r="BP342" s="114"/>
      <c r="BQ342" s="114"/>
      <c r="BR342" s="114"/>
      <c r="BS342" s="114"/>
      <c r="BT342" s="114"/>
      <c r="BU342" s="114"/>
      <c r="BV342" s="114"/>
      <c r="BW342" s="114"/>
      <c r="BX342" s="114"/>
      <c r="BY342" s="114"/>
      <c r="BZ342" s="114"/>
      <c r="CA342" s="114"/>
      <c r="CB342" s="114"/>
      <c r="CC342" s="114"/>
      <c r="CD342" s="114"/>
      <c r="CE342" s="114"/>
      <c r="CF342" s="114"/>
      <c r="CG342" s="114"/>
      <c r="CH342" s="114"/>
      <c r="CI342" s="114"/>
      <c r="CJ342" s="114"/>
      <c r="CK342" s="114"/>
      <c r="CL342" s="114"/>
      <c r="CM342" s="114"/>
      <c r="CN342" s="114"/>
      <c r="CO342" s="114"/>
      <c r="CP342" s="114"/>
      <c r="CQ342" s="114"/>
      <c r="CR342" s="114"/>
      <c r="CS342" s="114"/>
      <c r="CT342" s="114"/>
      <c r="CU342" s="114"/>
      <c r="CV342" s="114"/>
      <c r="CW342" s="114"/>
      <c r="CX342" s="114"/>
      <c r="CY342" s="114"/>
      <c r="CZ342" s="114"/>
      <c r="DA342" s="114"/>
      <c r="DB342" s="114"/>
      <c r="DC342" s="114"/>
      <c r="DD342" s="114"/>
      <c r="DE342" s="114"/>
      <c r="DF342" s="114"/>
      <c r="DG342" s="114"/>
      <c r="DH342" s="114"/>
      <c r="DI342" s="114"/>
      <c r="DJ342" s="114"/>
      <c r="DK342" s="114"/>
      <c r="DL342" s="114"/>
      <c r="DM342" s="114"/>
      <c r="DN342" s="114"/>
      <c r="DO342" s="114"/>
      <c r="DP342" s="114"/>
      <c r="DQ342" s="114"/>
      <c r="DR342" s="114"/>
      <c r="DS342" s="114"/>
      <c r="DT342" s="114"/>
      <c r="DU342" s="114"/>
      <c r="DV342" s="114"/>
      <c r="DW342" s="114"/>
      <c r="DX342" s="114"/>
      <c r="DY342" s="114"/>
      <c r="DZ342" s="114"/>
      <c r="EA342" s="114"/>
      <c r="EB342" s="114"/>
      <c r="EC342" s="114"/>
      <c r="ED342" s="114"/>
      <c r="EE342" s="114"/>
      <c r="EF342" s="114"/>
      <c r="EG342" s="114"/>
      <c r="EH342" s="114"/>
      <c r="EI342" s="114"/>
      <c r="EJ342" s="114"/>
      <c r="EK342" s="114"/>
      <c r="EL342" s="114"/>
      <c r="EM342" s="114"/>
      <c r="EN342" s="114"/>
      <c r="EO342" s="114"/>
      <c r="EP342" s="114"/>
      <c r="EQ342" s="114"/>
      <c r="ER342" s="114"/>
      <c r="ES342" s="114"/>
      <c r="ET342" s="114"/>
      <c r="EU342" s="114"/>
      <c r="EV342" s="114"/>
      <c r="EW342" s="114"/>
      <c r="EX342" s="114"/>
      <c r="EY342" s="114"/>
      <c r="EZ342" s="114"/>
      <c r="FA342" s="114"/>
      <c r="FB342" s="114"/>
      <c r="FC342" s="114"/>
      <c r="FD342" s="114"/>
      <c r="FE342" s="114"/>
      <c r="FF342" s="114"/>
      <c r="FG342" s="114"/>
      <c r="FH342" s="114"/>
      <c r="FI342" s="114"/>
      <c r="FJ342" s="114"/>
      <c r="FK342" s="114"/>
      <c r="FL342" s="114"/>
      <c r="FM342" s="114"/>
      <c r="FN342" s="114"/>
      <c r="FO342" s="114"/>
      <c r="FP342" s="114"/>
      <c r="FQ342" s="114"/>
      <c r="FR342" s="114"/>
      <c r="FS342" s="114"/>
      <c r="FT342" s="114"/>
      <c r="FU342" s="114"/>
      <c r="FV342" s="114"/>
      <c r="FW342" s="114"/>
      <c r="FX342" s="114"/>
      <c r="FY342" s="114"/>
      <c r="FZ342" s="114"/>
      <c r="GA342" s="114"/>
      <c r="GB342" s="114"/>
      <c r="GC342" s="114"/>
      <c r="GD342" s="114"/>
      <c r="GE342" s="114"/>
      <c r="GF342" s="114"/>
      <c r="GG342" s="114"/>
      <c r="GH342" s="114"/>
      <c r="GI342" s="114"/>
      <c r="GJ342" s="114"/>
      <c r="GK342" s="114"/>
      <c r="GL342" s="114"/>
      <c r="GM342" s="114"/>
      <c r="GN342" s="114"/>
      <c r="GO342" s="114"/>
      <c r="GP342" s="114"/>
      <c r="GQ342" s="114"/>
      <c r="GR342" s="114"/>
      <c r="GS342" s="114"/>
      <c r="GT342" s="114"/>
      <c r="GU342" s="114"/>
      <c r="GV342" s="114"/>
      <c r="GW342" s="114"/>
      <c r="GX342" s="114"/>
      <c r="GY342" s="114"/>
      <c r="GZ342" s="114"/>
      <c r="HA342" s="114"/>
      <c r="HB342" s="114"/>
      <c r="HC342" s="114"/>
      <c r="HD342" s="114"/>
      <c r="HE342" s="114"/>
      <c r="HF342" s="114"/>
      <c r="HG342" s="114"/>
      <c r="HH342" s="114"/>
      <c r="HI342" s="114"/>
      <c r="HJ342" s="114"/>
      <c r="HK342" s="114"/>
      <c r="HL342" s="114"/>
      <c r="HM342" s="114"/>
      <c r="HN342" s="114"/>
      <c r="HO342" s="114"/>
      <c r="HP342" s="114"/>
      <c r="HQ342" s="114"/>
      <c r="HR342" s="114"/>
      <c r="HS342" s="114"/>
      <c r="HT342" s="114"/>
      <c r="HU342" s="114"/>
      <c r="HV342" s="114"/>
      <c r="HW342" s="114"/>
      <c r="HX342" s="114"/>
      <c r="HY342" s="114"/>
      <c r="HZ342" s="114"/>
      <c r="IA342" s="114"/>
      <c r="IB342" s="114"/>
      <c r="IC342" s="114"/>
      <c r="ID342" s="114"/>
      <c r="IE342" s="114"/>
      <c r="IF342" s="114"/>
      <c r="IG342" s="114"/>
      <c r="IH342" s="114"/>
      <c r="II342" s="114"/>
      <c r="IJ342" s="114"/>
      <c r="IK342" s="114"/>
      <c r="IL342" s="114"/>
      <c r="IM342" s="114"/>
      <c r="IN342" s="114"/>
      <c r="IO342" s="114"/>
      <c r="IP342" s="114"/>
      <c r="IQ342" s="114"/>
      <c r="IR342" s="114"/>
      <c r="IS342" s="114"/>
      <c r="IT342" s="114"/>
      <c r="IU342" s="114"/>
      <c r="IV342" s="114"/>
      <c r="IW342" s="114"/>
      <c r="IX342" s="114"/>
      <c r="IY342" s="114"/>
      <c r="IZ342" s="114"/>
      <c r="JA342" s="114"/>
      <c r="JB342" s="114"/>
      <c r="JC342" s="114"/>
      <c r="JD342" s="114"/>
      <c r="JE342" s="114"/>
    </row>
    <row r="343" spans="2:265" hidden="1">
      <c r="B343" s="124" t="s">
        <v>587</v>
      </c>
      <c r="C343" s="123" t="s">
        <v>586</v>
      </c>
      <c r="D343" s="122" t="s">
        <v>647</v>
      </c>
      <c r="E343" s="122" t="s">
        <v>575</v>
      </c>
      <c r="F343" s="122" t="s">
        <v>424</v>
      </c>
      <c r="G343" s="122" t="s">
        <v>391</v>
      </c>
      <c r="H343" s="121" t="s">
        <v>390</v>
      </c>
      <c r="I343" s="115">
        <v>0</v>
      </c>
      <c r="J343" s="115"/>
      <c r="K343" s="115"/>
      <c r="L343" s="115">
        <v>0</v>
      </c>
      <c r="M343" s="115">
        <v>0</v>
      </c>
      <c r="N343" s="115">
        <v>0</v>
      </c>
      <c r="O343" s="115">
        <v>0</v>
      </c>
      <c r="P343" s="115">
        <v>0</v>
      </c>
      <c r="Q343" s="115">
        <v>0</v>
      </c>
      <c r="R343" s="115">
        <v>0</v>
      </c>
      <c r="S343" s="115">
        <v>0</v>
      </c>
      <c r="T343" s="115">
        <v>0</v>
      </c>
      <c r="U343" s="115">
        <v>0</v>
      </c>
      <c r="V343" s="115">
        <v>0</v>
      </c>
      <c r="W343" s="115">
        <v>0</v>
      </c>
      <c r="X343" s="115">
        <v>0</v>
      </c>
      <c r="Y343" s="115">
        <v>0</v>
      </c>
      <c r="Z343" s="115">
        <v>0</v>
      </c>
      <c r="AA343" s="115">
        <v>0</v>
      </c>
      <c r="AB343" s="115">
        <v>0</v>
      </c>
      <c r="AC343" s="115">
        <v>0</v>
      </c>
      <c r="AD343" s="115">
        <v>-24</v>
      </c>
      <c r="AE343" s="115">
        <v>-21.18</v>
      </c>
      <c r="AF343" s="115">
        <v>-19.38</v>
      </c>
      <c r="AG343" s="115">
        <v>0</v>
      </c>
      <c r="AH343" s="115">
        <v>-1.38</v>
      </c>
      <c r="AI343" s="115">
        <v>-108.06</v>
      </c>
      <c r="AJ343" s="115">
        <v>-170.45</v>
      </c>
      <c r="AK343" s="115">
        <v>-172.76</v>
      </c>
      <c r="AL343" s="115">
        <v>-127.05</v>
      </c>
      <c r="AM343" s="115">
        <v>-323.69</v>
      </c>
      <c r="AN343" s="115">
        <v>-342.55</v>
      </c>
      <c r="AO343" s="115">
        <v>-296.47000000000003</v>
      </c>
      <c r="AP343" s="115">
        <v>-280.95999999999998</v>
      </c>
      <c r="AQ343" s="115">
        <v>-218.58</v>
      </c>
      <c r="AR343" s="115">
        <v>-199.15</v>
      </c>
      <c r="AS343" s="115">
        <v>-59.15</v>
      </c>
      <c r="AT343" s="115">
        <v>-2.2999999999999998</v>
      </c>
      <c r="AU343" s="115">
        <v>-137.07</v>
      </c>
      <c r="AV343" s="115">
        <v>-107.81</v>
      </c>
      <c r="AW343" s="115">
        <v>-160.08000000000001</v>
      </c>
      <c r="AX343" s="115">
        <v>-172.19</v>
      </c>
      <c r="AY343" s="115">
        <v>-164.64</v>
      </c>
      <c r="AZ343" s="116">
        <v>-569.22</v>
      </c>
      <c r="BA343" s="115">
        <v>-198.87</v>
      </c>
      <c r="BB343" s="115">
        <v>-233.71</v>
      </c>
      <c r="BC343" s="115">
        <v>-218.11</v>
      </c>
      <c r="BD343" s="114"/>
      <c r="BE343" s="114"/>
      <c r="BF343" s="114"/>
      <c r="BG343" s="120"/>
      <c r="BH343" s="114"/>
      <c r="BI343" s="114"/>
      <c r="BJ343" s="114"/>
      <c r="BK343" s="114"/>
      <c r="BL343" s="114"/>
      <c r="BM343" s="114"/>
      <c r="BN343" s="114"/>
      <c r="BO343" s="114"/>
      <c r="BP343" s="114"/>
      <c r="BQ343" s="114"/>
      <c r="BR343" s="114"/>
      <c r="BS343" s="114"/>
      <c r="BT343" s="114"/>
      <c r="BU343" s="114"/>
      <c r="BV343" s="114"/>
      <c r="BW343" s="114"/>
      <c r="BX343" s="114"/>
      <c r="BY343" s="114"/>
      <c r="BZ343" s="114"/>
      <c r="CA343" s="114"/>
      <c r="CB343" s="114"/>
      <c r="CC343" s="114"/>
      <c r="CD343" s="114"/>
      <c r="CE343" s="114"/>
      <c r="CF343" s="114"/>
      <c r="CG343" s="114"/>
      <c r="CH343" s="114"/>
      <c r="CI343" s="114"/>
      <c r="CJ343" s="114"/>
      <c r="CK343" s="114"/>
      <c r="CL343" s="114"/>
      <c r="CM343" s="114"/>
      <c r="CN343" s="114"/>
      <c r="CO343" s="114"/>
      <c r="CP343" s="114"/>
      <c r="CQ343" s="114"/>
      <c r="CR343" s="114"/>
      <c r="CS343" s="114"/>
      <c r="CT343" s="114"/>
      <c r="CU343" s="114"/>
      <c r="CV343" s="114"/>
      <c r="CW343" s="114"/>
      <c r="CX343" s="114"/>
      <c r="CY343" s="114"/>
      <c r="CZ343" s="114"/>
      <c r="DA343" s="114"/>
      <c r="DB343" s="114"/>
      <c r="DC343" s="114"/>
      <c r="DD343" s="114"/>
      <c r="DE343" s="114"/>
      <c r="DF343" s="114"/>
      <c r="DG343" s="114"/>
      <c r="DH343" s="114"/>
      <c r="DI343" s="114"/>
      <c r="DJ343" s="114"/>
      <c r="DK343" s="114"/>
      <c r="DL343" s="114"/>
      <c r="DM343" s="114"/>
      <c r="DN343" s="114"/>
      <c r="DO343" s="114"/>
      <c r="DP343" s="114"/>
      <c r="DQ343" s="114"/>
      <c r="DR343" s="114"/>
      <c r="DS343" s="114"/>
      <c r="DT343" s="114"/>
      <c r="DU343" s="114"/>
      <c r="DV343" s="114"/>
      <c r="DW343" s="114"/>
      <c r="DX343" s="114"/>
      <c r="DY343" s="114"/>
      <c r="DZ343" s="114"/>
      <c r="EA343" s="114"/>
      <c r="EB343" s="114"/>
      <c r="EC343" s="114"/>
      <c r="ED343" s="114"/>
      <c r="EE343" s="114"/>
      <c r="EF343" s="114"/>
      <c r="EG343" s="114"/>
      <c r="EH343" s="114"/>
      <c r="EI343" s="114"/>
      <c r="EJ343" s="114"/>
      <c r="EK343" s="114"/>
      <c r="EL343" s="114"/>
      <c r="EM343" s="114"/>
      <c r="EN343" s="114"/>
      <c r="EO343" s="114"/>
      <c r="EP343" s="114"/>
      <c r="EQ343" s="114"/>
      <c r="ER343" s="114"/>
      <c r="ES343" s="114"/>
      <c r="ET343" s="114"/>
      <c r="EU343" s="114"/>
      <c r="EV343" s="114"/>
      <c r="EW343" s="114"/>
      <c r="EX343" s="114"/>
      <c r="EY343" s="114"/>
      <c r="EZ343" s="114"/>
      <c r="FA343" s="114"/>
      <c r="FB343" s="114"/>
      <c r="FC343" s="114"/>
      <c r="FD343" s="114"/>
      <c r="FE343" s="114"/>
      <c r="FF343" s="114"/>
      <c r="FG343" s="114"/>
      <c r="FH343" s="114"/>
      <c r="FI343" s="114"/>
      <c r="FJ343" s="114"/>
      <c r="FK343" s="114"/>
      <c r="FL343" s="114"/>
      <c r="FM343" s="114"/>
      <c r="FN343" s="114"/>
      <c r="FO343" s="114"/>
      <c r="FP343" s="114"/>
      <c r="FQ343" s="114"/>
      <c r="FR343" s="114"/>
      <c r="FS343" s="114"/>
      <c r="FT343" s="114"/>
      <c r="FU343" s="114"/>
      <c r="FV343" s="114"/>
      <c r="FW343" s="114"/>
      <c r="FX343" s="114"/>
      <c r="FY343" s="114"/>
      <c r="FZ343" s="114"/>
      <c r="GA343" s="114"/>
      <c r="GB343" s="114"/>
      <c r="GC343" s="114"/>
      <c r="GD343" s="114"/>
      <c r="GE343" s="114"/>
      <c r="GF343" s="114"/>
      <c r="GG343" s="114"/>
      <c r="GH343" s="114"/>
      <c r="GI343" s="114"/>
      <c r="GJ343" s="114"/>
      <c r="GK343" s="114"/>
      <c r="GL343" s="114"/>
      <c r="GM343" s="114"/>
      <c r="GN343" s="114"/>
      <c r="GO343" s="114"/>
      <c r="GP343" s="114"/>
      <c r="GQ343" s="114"/>
      <c r="GR343" s="114"/>
      <c r="GS343" s="114"/>
      <c r="GT343" s="114"/>
      <c r="GU343" s="114"/>
      <c r="GV343" s="114"/>
      <c r="GW343" s="114"/>
      <c r="GX343" s="114"/>
      <c r="GY343" s="114"/>
      <c r="GZ343" s="114"/>
      <c r="HA343" s="114"/>
      <c r="HB343" s="114"/>
      <c r="HC343" s="114"/>
      <c r="HD343" s="114"/>
      <c r="HE343" s="114"/>
      <c r="HF343" s="114"/>
      <c r="HG343" s="114"/>
      <c r="HH343" s="114"/>
      <c r="HI343" s="114"/>
      <c r="HJ343" s="114"/>
      <c r="HK343" s="114"/>
      <c r="HL343" s="114"/>
      <c r="HM343" s="114"/>
      <c r="HN343" s="114"/>
      <c r="HO343" s="114"/>
      <c r="HP343" s="114"/>
      <c r="HQ343" s="114"/>
      <c r="HR343" s="114"/>
      <c r="HS343" s="114"/>
      <c r="HT343" s="114"/>
      <c r="HU343" s="114"/>
      <c r="HV343" s="114"/>
      <c r="HW343" s="114"/>
      <c r="HX343" s="114"/>
      <c r="HY343" s="114"/>
      <c r="HZ343" s="114"/>
      <c r="IA343" s="114"/>
      <c r="IB343" s="114"/>
      <c r="IC343" s="114"/>
      <c r="ID343" s="114"/>
      <c r="IE343" s="114"/>
      <c r="IF343" s="114"/>
      <c r="IG343" s="114"/>
      <c r="IH343" s="114"/>
      <c r="II343" s="114"/>
      <c r="IJ343" s="114"/>
      <c r="IK343" s="114"/>
      <c r="IL343" s="114"/>
      <c r="IM343" s="114"/>
      <c r="IN343" s="114"/>
      <c r="IO343" s="114"/>
      <c r="IP343" s="114"/>
      <c r="IQ343" s="114"/>
      <c r="IR343" s="114"/>
      <c r="IS343" s="114"/>
      <c r="IT343" s="114"/>
      <c r="IU343" s="114"/>
      <c r="IV343" s="114"/>
      <c r="IW343" s="114"/>
      <c r="IX343" s="114"/>
      <c r="IY343" s="114"/>
      <c r="IZ343" s="114"/>
      <c r="JA343" s="114"/>
      <c r="JB343" s="114"/>
      <c r="JC343" s="114"/>
      <c r="JD343" s="114"/>
      <c r="JE343" s="114"/>
    </row>
    <row r="344" spans="2:265" hidden="1">
      <c r="B344" s="124" t="s">
        <v>585</v>
      </c>
      <c r="C344" s="123" t="s">
        <v>584</v>
      </c>
      <c r="D344" s="122" t="s">
        <v>647</v>
      </c>
      <c r="E344" s="122" t="s">
        <v>575</v>
      </c>
      <c r="F344" s="122" t="s">
        <v>421</v>
      </c>
      <c r="G344" s="122" t="s">
        <v>391</v>
      </c>
      <c r="H344" s="121" t="s">
        <v>390</v>
      </c>
      <c r="I344" s="115">
        <v>0</v>
      </c>
      <c r="J344" s="115"/>
      <c r="K344" s="115"/>
      <c r="L344" s="115">
        <v>0</v>
      </c>
      <c r="M344" s="115">
        <v>0</v>
      </c>
      <c r="N344" s="115">
        <v>0</v>
      </c>
      <c r="O344" s="115">
        <v>0</v>
      </c>
      <c r="P344" s="115">
        <v>0</v>
      </c>
      <c r="Q344" s="115">
        <v>0</v>
      </c>
      <c r="R344" s="115">
        <v>0</v>
      </c>
      <c r="S344" s="115">
        <v>0</v>
      </c>
      <c r="T344" s="115">
        <v>0</v>
      </c>
      <c r="U344" s="115">
        <v>0</v>
      </c>
      <c r="V344" s="115">
        <v>0</v>
      </c>
      <c r="W344" s="115">
        <v>0</v>
      </c>
      <c r="X344" s="115">
        <v>0</v>
      </c>
      <c r="Y344" s="115">
        <v>0</v>
      </c>
      <c r="Z344" s="115">
        <v>0</v>
      </c>
      <c r="AA344" s="115">
        <v>0</v>
      </c>
      <c r="AB344" s="115">
        <v>0</v>
      </c>
      <c r="AC344" s="115">
        <v>0</v>
      </c>
      <c r="AD344" s="115">
        <v>0</v>
      </c>
      <c r="AE344" s="115">
        <v>-14.43</v>
      </c>
      <c r="AF344" s="115">
        <v>-25.96</v>
      </c>
      <c r="AG344" s="115">
        <v>-19.11</v>
      </c>
      <c r="AH344" s="115">
        <v>-16.18</v>
      </c>
      <c r="AI344" s="115">
        <v>-18.45</v>
      </c>
      <c r="AJ344" s="115">
        <v>-22.49</v>
      </c>
      <c r="AK344" s="115">
        <v>-24.42</v>
      </c>
      <c r="AL344" s="115">
        <v>-21.12</v>
      </c>
      <c r="AM344" s="115">
        <v>-17.059999999999999</v>
      </c>
      <c r="AN344" s="115">
        <v>-13.56</v>
      </c>
      <c r="AO344" s="115">
        <v>-10.09</v>
      </c>
      <c r="AP344" s="115">
        <v>-9.8800000000000008</v>
      </c>
      <c r="AQ344" s="115">
        <v>-9.56</v>
      </c>
      <c r="AR344" s="115">
        <v>-8.42</v>
      </c>
      <c r="AS344" s="115">
        <v>-8.5500000000000007</v>
      </c>
      <c r="AT344" s="115">
        <v>-6.84</v>
      </c>
      <c r="AU344" s="115">
        <v>-17.43</v>
      </c>
      <c r="AV344" s="115">
        <v>-7.45</v>
      </c>
      <c r="AW344" s="115">
        <v>-6.34</v>
      </c>
      <c r="AX344" s="115">
        <v>-5.4</v>
      </c>
      <c r="AY344" s="115">
        <v>0</v>
      </c>
      <c r="AZ344" s="116">
        <v>-1.08</v>
      </c>
      <c r="BA344" s="115">
        <v>-4.68</v>
      </c>
      <c r="BB344" s="115">
        <v>-2.27</v>
      </c>
      <c r="BC344" s="115">
        <v>-1.85</v>
      </c>
      <c r="BD344" s="114"/>
      <c r="BE344" s="114"/>
      <c r="BF344" s="114"/>
      <c r="BG344" s="180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4"/>
      <c r="CE344" s="114"/>
      <c r="CF344" s="114"/>
      <c r="CG344" s="114"/>
      <c r="CH344" s="114"/>
      <c r="CI344" s="114"/>
      <c r="CJ344" s="114"/>
      <c r="CK344" s="114"/>
      <c r="CL344" s="114"/>
      <c r="CM344" s="114"/>
      <c r="CN344" s="114"/>
      <c r="CO344" s="114"/>
      <c r="CP344" s="114"/>
      <c r="CQ344" s="114"/>
      <c r="CR344" s="114"/>
      <c r="CS344" s="114"/>
      <c r="CT344" s="114"/>
      <c r="CU344" s="114"/>
      <c r="CV344" s="114"/>
      <c r="CW344" s="114"/>
      <c r="CX344" s="114"/>
      <c r="CY344" s="114"/>
      <c r="CZ344" s="114"/>
      <c r="DA344" s="114"/>
      <c r="DB344" s="114"/>
      <c r="DC344" s="114"/>
      <c r="DD344" s="114"/>
      <c r="DE344" s="114"/>
      <c r="DF344" s="114"/>
      <c r="DG344" s="114"/>
      <c r="DH344" s="114"/>
      <c r="DI344" s="114"/>
      <c r="DJ344" s="114"/>
      <c r="DK344" s="114"/>
      <c r="DL344" s="114"/>
      <c r="DM344" s="114"/>
      <c r="DN344" s="114"/>
      <c r="DO344" s="114"/>
      <c r="DP344" s="114"/>
      <c r="DQ344" s="114"/>
      <c r="DR344" s="114"/>
      <c r="DS344" s="114"/>
      <c r="DT344" s="114"/>
      <c r="DU344" s="114"/>
      <c r="DV344" s="114"/>
      <c r="DW344" s="114"/>
      <c r="DX344" s="114"/>
      <c r="DY344" s="114"/>
      <c r="DZ344" s="114"/>
      <c r="EA344" s="114"/>
      <c r="EB344" s="114"/>
      <c r="EC344" s="114"/>
      <c r="ED344" s="114"/>
      <c r="EE344" s="114"/>
      <c r="EF344" s="114"/>
      <c r="EG344" s="114"/>
      <c r="EH344" s="114"/>
      <c r="EI344" s="114"/>
      <c r="EJ344" s="114"/>
      <c r="EK344" s="114"/>
      <c r="EL344" s="114"/>
      <c r="EM344" s="114"/>
      <c r="EN344" s="114"/>
      <c r="EO344" s="114"/>
      <c r="EP344" s="114"/>
      <c r="EQ344" s="114"/>
      <c r="ER344" s="114"/>
      <c r="ES344" s="114"/>
      <c r="ET344" s="114"/>
      <c r="EU344" s="114"/>
      <c r="EV344" s="114"/>
      <c r="EW344" s="114"/>
      <c r="EX344" s="114"/>
      <c r="EY344" s="114"/>
      <c r="EZ344" s="114"/>
      <c r="FA344" s="114"/>
      <c r="FB344" s="114"/>
      <c r="FC344" s="114"/>
      <c r="FD344" s="114"/>
      <c r="FE344" s="114"/>
      <c r="FF344" s="114"/>
      <c r="FG344" s="114"/>
      <c r="FH344" s="114"/>
      <c r="FI344" s="114"/>
      <c r="FJ344" s="114"/>
      <c r="FK344" s="114"/>
      <c r="FL344" s="114"/>
      <c r="FM344" s="114"/>
      <c r="FN344" s="114"/>
      <c r="FO344" s="114"/>
      <c r="FP344" s="114"/>
      <c r="FQ344" s="114"/>
      <c r="FR344" s="114"/>
      <c r="FS344" s="114"/>
      <c r="FT344" s="114"/>
      <c r="FU344" s="114"/>
      <c r="FV344" s="114"/>
      <c r="FW344" s="114"/>
      <c r="FX344" s="114"/>
      <c r="FY344" s="114"/>
      <c r="FZ344" s="114"/>
      <c r="GA344" s="114"/>
      <c r="GB344" s="114"/>
      <c r="GC344" s="114"/>
      <c r="GD344" s="114"/>
      <c r="GE344" s="114"/>
      <c r="GF344" s="114"/>
      <c r="GG344" s="114"/>
      <c r="GH344" s="114"/>
      <c r="GI344" s="114"/>
      <c r="GJ344" s="114"/>
      <c r="GK344" s="114"/>
      <c r="GL344" s="114"/>
      <c r="GM344" s="114"/>
      <c r="GN344" s="114"/>
      <c r="GO344" s="114"/>
      <c r="GP344" s="114"/>
      <c r="GQ344" s="114"/>
      <c r="GR344" s="114"/>
      <c r="GS344" s="114"/>
      <c r="GT344" s="114"/>
      <c r="GU344" s="114"/>
      <c r="GV344" s="114"/>
      <c r="GW344" s="114"/>
      <c r="GX344" s="114"/>
      <c r="GY344" s="114"/>
      <c r="GZ344" s="114"/>
      <c r="HA344" s="114"/>
      <c r="HB344" s="114"/>
      <c r="HC344" s="114"/>
      <c r="HD344" s="114"/>
      <c r="HE344" s="114"/>
      <c r="HF344" s="114"/>
      <c r="HG344" s="114"/>
      <c r="HH344" s="114"/>
      <c r="HI344" s="114"/>
      <c r="HJ344" s="114"/>
      <c r="HK344" s="114"/>
      <c r="HL344" s="114"/>
      <c r="HM344" s="114"/>
      <c r="HN344" s="114"/>
      <c r="HO344" s="114"/>
      <c r="HP344" s="114"/>
      <c r="HQ344" s="114"/>
      <c r="HR344" s="114"/>
      <c r="HS344" s="114"/>
      <c r="HT344" s="114"/>
      <c r="HU344" s="114"/>
      <c r="HV344" s="114"/>
      <c r="HW344" s="114"/>
      <c r="HX344" s="114"/>
      <c r="HY344" s="114"/>
      <c r="HZ344" s="114"/>
      <c r="IA344" s="114"/>
      <c r="IB344" s="114"/>
      <c r="IC344" s="114"/>
      <c r="ID344" s="114"/>
      <c r="IE344" s="114"/>
      <c r="IF344" s="114"/>
      <c r="IG344" s="114"/>
      <c r="IH344" s="114"/>
      <c r="II344" s="114"/>
      <c r="IJ344" s="114"/>
      <c r="IK344" s="114"/>
      <c r="IL344" s="114"/>
      <c r="IM344" s="114"/>
      <c r="IN344" s="114"/>
      <c r="IO344" s="114"/>
      <c r="IP344" s="114"/>
      <c r="IQ344" s="114"/>
      <c r="IR344" s="114"/>
      <c r="IS344" s="114"/>
      <c r="IT344" s="114"/>
      <c r="IU344" s="114"/>
      <c r="IV344" s="114"/>
      <c r="IW344" s="114"/>
      <c r="IX344" s="114"/>
      <c r="IY344" s="114"/>
      <c r="IZ344" s="114"/>
      <c r="JA344" s="114"/>
      <c r="JB344" s="114"/>
      <c r="JC344" s="114"/>
      <c r="JD344" s="114"/>
      <c r="JE344" s="114"/>
    </row>
    <row r="345" spans="2:265" hidden="1">
      <c r="B345" s="124" t="s">
        <v>583</v>
      </c>
      <c r="C345" s="123" t="s">
        <v>582</v>
      </c>
      <c r="D345" s="122" t="s">
        <v>647</v>
      </c>
      <c r="E345" s="122" t="s">
        <v>575</v>
      </c>
      <c r="F345" s="122" t="s">
        <v>418</v>
      </c>
      <c r="G345" s="122" t="s">
        <v>391</v>
      </c>
      <c r="H345" s="121" t="s">
        <v>390</v>
      </c>
      <c r="I345" s="115">
        <v>0</v>
      </c>
      <c r="J345" s="115"/>
      <c r="K345" s="115"/>
      <c r="L345" s="115">
        <v>0</v>
      </c>
      <c r="M345" s="115">
        <v>0</v>
      </c>
      <c r="N345" s="115">
        <v>0</v>
      </c>
      <c r="O345" s="115">
        <v>0</v>
      </c>
      <c r="P345" s="115">
        <v>0</v>
      </c>
      <c r="Q345" s="115">
        <v>0</v>
      </c>
      <c r="R345" s="115">
        <v>0</v>
      </c>
      <c r="S345" s="115">
        <v>0</v>
      </c>
      <c r="T345" s="115">
        <v>0</v>
      </c>
      <c r="U345" s="115">
        <v>0</v>
      </c>
      <c r="V345" s="115">
        <v>0</v>
      </c>
      <c r="W345" s="115">
        <v>0</v>
      </c>
      <c r="X345" s="115">
        <v>0</v>
      </c>
      <c r="Y345" s="115">
        <v>0</v>
      </c>
      <c r="Z345" s="115">
        <v>0</v>
      </c>
      <c r="AA345" s="115">
        <v>0</v>
      </c>
      <c r="AB345" s="115">
        <v>0</v>
      </c>
      <c r="AC345" s="115">
        <v>0</v>
      </c>
      <c r="AD345" s="115">
        <v>0</v>
      </c>
      <c r="AE345" s="115">
        <v>0</v>
      </c>
      <c r="AF345" s="115">
        <v>0</v>
      </c>
      <c r="AG345" s="115">
        <v>0</v>
      </c>
      <c r="AH345" s="115">
        <v>0</v>
      </c>
      <c r="AI345" s="115">
        <v>0</v>
      </c>
      <c r="AJ345" s="115">
        <v>0</v>
      </c>
      <c r="AK345" s="115">
        <v>0</v>
      </c>
      <c r="AL345" s="115">
        <v>0</v>
      </c>
      <c r="AM345" s="115">
        <v>0</v>
      </c>
      <c r="AN345" s="115">
        <v>0</v>
      </c>
      <c r="AO345" s="115">
        <v>0</v>
      </c>
      <c r="AP345" s="115">
        <v>0</v>
      </c>
      <c r="AQ345" s="115">
        <v>0</v>
      </c>
      <c r="AR345" s="115">
        <v>-3.17</v>
      </c>
      <c r="AS345" s="115">
        <v>0</v>
      </c>
      <c r="AT345" s="115">
        <v>0</v>
      </c>
      <c r="AU345" s="115">
        <v>0</v>
      </c>
      <c r="AV345" s="115">
        <v>0</v>
      </c>
      <c r="AW345" s="115">
        <v>0</v>
      </c>
      <c r="AX345" s="115">
        <v>0</v>
      </c>
      <c r="AY345" s="115">
        <v>0</v>
      </c>
      <c r="AZ345" s="116">
        <v>0</v>
      </c>
      <c r="BA345" s="115">
        <v>0</v>
      </c>
      <c r="BB345" s="115">
        <v>0</v>
      </c>
      <c r="BC345" s="115">
        <v>0</v>
      </c>
      <c r="BD345" s="114"/>
      <c r="BE345" s="114"/>
      <c r="BF345" s="114"/>
      <c r="BG345" s="180"/>
      <c r="BH345" s="114"/>
      <c r="BI345" s="114"/>
      <c r="BJ345" s="114"/>
      <c r="BK345" s="114"/>
      <c r="BL345" s="114"/>
      <c r="BM345" s="114"/>
      <c r="BN345" s="114"/>
      <c r="BO345" s="114"/>
      <c r="BP345" s="114"/>
      <c r="BQ345" s="114"/>
      <c r="BR345" s="114"/>
      <c r="BS345" s="114"/>
      <c r="BT345" s="114"/>
      <c r="BU345" s="114"/>
      <c r="BV345" s="114"/>
      <c r="BW345" s="114"/>
      <c r="BX345" s="114"/>
      <c r="BY345" s="114"/>
      <c r="BZ345" s="114"/>
      <c r="CA345" s="114"/>
      <c r="CB345" s="114"/>
      <c r="CC345" s="114"/>
      <c r="CD345" s="114"/>
      <c r="CE345" s="114"/>
      <c r="CF345" s="114"/>
      <c r="CG345" s="114"/>
      <c r="CH345" s="114"/>
      <c r="CI345" s="114"/>
      <c r="CJ345" s="114"/>
      <c r="CK345" s="114"/>
      <c r="CL345" s="114"/>
      <c r="CM345" s="114"/>
      <c r="CN345" s="114"/>
      <c r="CO345" s="114"/>
      <c r="CP345" s="114"/>
      <c r="CQ345" s="114"/>
      <c r="CR345" s="114"/>
      <c r="CS345" s="114"/>
      <c r="CT345" s="114"/>
      <c r="CU345" s="114"/>
      <c r="CV345" s="114"/>
      <c r="CW345" s="114"/>
      <c r="CX345" s="114"/>
      <c r="CY345" s="114"/>
      <c r="CZ345" s="114"/>
      <c r="DA345" s="114"/>
      <c r="DB345" s="114"/>
      <c r="DC345" s="114"/>
      <c r="DD345" s="114"/>
      <c r="DE345" s="114"/>
      <c r="DF345" s="114"/>
      <c r="DG345" s="114"/>
      <c r="DH345" s="114"/>
      <c r="DI345" s="114"/>
      <c r="DJ345" s="114"/>
      <c r="DK345" s="114"/>
      <c r="DL345" s="114"/>
      <c r="DM345" s="114"/>
      <c r="DN345" s="114"/>
      <c r="DO345" s="114"/>
      <c r="DP345" s="114"/>
      <c r="DQ345" s="114"/>
      <c r="DR345" s="114"/>
      <c r="DS345" s="114"/>
      <c r="DT345" s="114"/>
      <c r="DU345" s="114"/>
      <c r="DV345" s="114"/>
      <c r="DW345" s="114"/>
      <c r="DX345" s="114"/>
      <c r="DY345" s="114"/>
      <c r="DZ345" s="114"/>
      <c r="EA345" s="114"/>
      <c r="EB345" s="114"/>
      <c r="EC345" s="114"/>
      <c r="ED345" s="114"/>
      <c r="EE345" s="114"/>
      <c r="EF345" s="114"/>
      <c r="EG345" s="114"/>
      <c r="EH345" s="114"/>
      <c r="EI345" s="114"/>
      <c r="EJ345" s="114"/>
      <c r="EK345" s="114"/>
      <c r="EL345" s="114"/>
      <c r="EM345" s="114"/>
      <c r="EN345" s="114"/>
      <c r="EO345" s="114"/>
      <c r="EP345" s="114"/>
      <c r="EQ345" s="114"/>
      <c r="ER345" s="114"/>
      <c r="ES345" s="114"/>
      <c r="ET345" s="114"/>
      <c r="EU345" s="114"/>
      <c r="EV345" s="114"/>
      <c r="EW345" s="114"/>
      <c r="EX345" s="114"/>
      <c r="EY345" s="114"/>
      <c r="EZ345" s="114"/>
      <c r="FA345" s="114"/>
      <c r="FB345" s="114"/>
      <c r="FC345" s="114"/>
      <c r="FD345" s="114"/>
      <c r="FE345" s="114"/>
      <c r="FF345" s="114"/>
      <c r="FG345" s="114"/>
      <c r="FH345" s="114"/>
      <c r="FI345" s="114"/>
      <c r="FJ345" s="114"/>
      <c r="FK345" s="114"/>
      <c r="FL345" s="114"/>
      <c r="FM345" s="114"/>
      <c r="FN345" s="114"/>
      <c r="FO345" s="114"/>
      <c r="FP345" s="114"/>
      <c r="FQ345" s="114"/>
      <c r="FR345" s="114"/>
      <c r="FS345" s="114"/>
      <c r="FT345" s="114"/>
      <c r="FU345" s="114"/>
      <c r="FV345" s="114"/>
      <c r="FW345" s="114"/>
      <c r="FX345" s="114"/>
      <c r="FY345" s="114"/>
      <c r="FZ345" s="114"/>
      <c r="GA345" s="114"/>
      <c r="GB345" s="114"/>
      <c r="GC345" s="114"/>
      <c r="GD345" s="114"/>
      <c r="GE345" s="114"/>
      <c r="GF345" s="114"/>
      <c r="GG345" s="114"/>
      <c r="GH345" s="114"/>
      <c r="GI345" s="114"/>
      <c r="GJ345" s="114"/>
      <c r="GK345" s="114"/>
      <c r="GL345" s="114"/>
      <c r="GM345" s="114"/>
      <c r="GN345" s="114"/>
      <c r="GO345" s="114"/>
      <c r="GP345" s="114"/>
      <c r="GQ345" s="114"/>
      <c r="GR345" s="114"/>
      <c r="GS345" s="114"/>
      <c r="GT345" s="114"/>
      <c r="GU345" s="114"/>
      <c r="GV345" s="114"/>
      <c r="GW345" s="114"/>
      <c r="GX345" s="114"/>
      <c r="GY345" s="114"/>
      <c r="GZ345" s="114"/>
      <c r="HA345" s="114"/>
      <c r="HB345" s="114"/>
      <c r="HC345" s="114"/>
      <c r="HD345" s="114"/>
      <c r="HE345" s="114"/>
      <c r="HF345" s="114"/>
      <c r="HG345" s="114"/>
      <c r="HH345" s="114"/>
      <c r="HI345" s="114"/>
      <c r="HJ345" s="114"/>
      <c r="HK345" s="114"/>
      <c r="HL345" s="114"/>
      <c r="HM345" s="114"/>
      <c r="HN345" s="114"/>
      <c r="HO345" s="114"/>
      <c r="HP345" s="114"/>
      <c r="HQ345" s="114"/>
      <c r="HR345" s="114"/>
      <c r="HS345" s="114"/>
      <c r="HT345" s="114"/>
      <c r="HU345" s="114"/>
      <c r="HV345" s="114"/>
      <c r="HW345" s="114"/>
      <c r="HX345" s="114"/>
      <c r="HY345" s="114"/>
      <c r="HZ345" s="114"/>
      <c r="IA345" s="114"/>
      <c r="IB345" s="114"/>
      <c r="IC345" s="114"/>
      <c r="ID345" s="114"/>
      <c r="IE345" s="114"/>
      <c r="IF345" s="114"/>
      <c r="IG345" s="114"/>
      <c r="IH345" s="114"/>
      <c r="II345" s="114"/>
      <c r="IJ345" s="114"/>
      <c r="IK345" s="114"/>
      <c r="IL345" s="114"/>
      <c r="IM345" s="114"/>
      <c r="IN345" s="114"/>
      <c r="IO345" s="114"/>
      <c r="IP345" s="114"/>
      <c r="IQ345" s="114"/>
      <c r="IR345" s="114"/>
      <c r="IS345" s="114"/>
      <c r="IT345" s="114"/>
      <c r="IU345" s="114"/>
      <c r="IV345" s="114"/>
      <c r="IW345" s="114"/>
      <c r="IX345" s="114"/>
      <c r="IY345" s="114"/>
      <c r="IZ345" s="114"/>
      <c r="JA345" s="114"/>
      <c r="JB345" s="114"/>
      <c r="JC345" s="114"/>
      <c r="JD345" s="114"/>
      <c r="JE345" s="114"/>
    </row>
    <row r="346" spans="2:265" hidden="1">
      <c r="B346" s="124" t="s">
        <v>529</v>
      </c>
      <c r="C346" s="123" t="s">
        <v>528</v>
      </c>
      <c r="D346" s="122" t="s">
        <v>647</v>
      </c>
      <c r="E346" s="122" t="s">
        <v>575</v>
      </c>
      <c r="F346" s="122" t="s">
        <v>415</v>
      </c>
      <c r="G346" s="122" t="s">
        <v>391</v>
      </c>
      <c r="H346" s="121" t="s">
        <v>390</v>
      </c>
      <c r="I346" s="115">
        <v>-15</v>
      </c>
      <c r="J346" s="115"/>
      <c r="K346" s="115"/>
      <c r="L346" s="115">
        <v>-15</v>
      </c>
      <c r="M346" s="115">
        <v>-15</v>
      </c>
      <c r="N346" s="115">
        <v>-15</v>
      </c>
      <c r="O346" s="115">
        <v>-15</v>
      </c>
      <c r="P346" s="115">
        <v>-15</v>
      </c>
      <c r="Q346" s="115">
        <v>-15</v>
      </c>
      <c r="R346" s="115">
        <v>-15</v>
      </c>
      <c r="S346" s="115">
        <v>-15</v>
      </c>
      <c r="T346" s="115">
        <v>-16</v>
      </c>
      <c r="U346" s="115">
        <v>-22</v>
      </c>
      <c r="V346" s="115">
        <v>-26</v>
      </c>
      <c r="W346" s="115">
        <v>-27</v>
      </c>
      <c r="X346" s="115">
        <v>-23</v>
      </c>
      <c r="Y346" s="115">
        <v>-27</v>
      </c>
      <c r="Z346" s="115">
        <v>-39</v>
      </c>
      <c r="AA346" s="115">
        <v>-50</v>
      </c>
      <c r="AB346" s="115">
        <v>-76</v>
      </c>
      <c r="AC346" s="115">
        <v>-79</v>
      </c>
      <c r="AD346" s="115">
        <v>-124</v>
      </c>
      <c r="AE346" s="115">
        <v>-115.78</v>
      </c>
      <c r="AF346" s="115">
        <v>-131.65</v>
      </c>
      <c r="AG346" s="115">
        <v>-148.16</v>
      </c>
      <c r="AH346" s="115">
        <v>-192.91</v>
      </c>
      <c r="AI346" s="115">
        <v>-222.01</v>
      </c>
      <c r="AJ346" s="115">
        <v>-235.6</v>
      </c>
      <c r="AK346" s="115">
        <v>-248.81</v>
      </c>
      <c r="AL346" s="115">
        <v>-279.39999999999998</v>
      </c>
      <c r="AM346" s="115">
        <v>-297.52999999999997</v>
      </c>
      <c r="AN346" s="115">
        <v>-315.12</v>
      </c>
      <c r="AO346" s="115">
        <v>-306.73</v>
      </c>
      <c r="AP346" s="115">
        <v>-323.89999999999998</v>
      </c>
      <c r="AQ346" s="115">
        <v>-373.06</v>
      </c>
      <c r="AR346" s="115">
        <v>-380.15</v>
      </c>
      <c r="AS346" s="115">
        <v>-365.8</v>
      </c>
      <c r="AT346" s="115">
        <v>-456.41</v>
      </c>
      <c r="AU346" s="115">
        <v>-466.33</v>
      </c>
      <c r="AV346" s="115">
        <v>-485.94</v>
      </c>
      <c r="AW346" s="115">
        <v>-568.24</v>
      </c>
      <c r="AX346" s="115">
        <v>-614.94000000000005</v>
      </c>
      <c r="AY346" s="115">
        <v>-712.62</v>
      </c>
      <c r="AZ346" s="116">
        <v>-715.41</v>
      </c>
      <c r="BA346" s="115">
        <v>-759.97</v>
      </c>
      <c r="BB346" s="115">
        <v>-821.92</v>
      </c>
      <c r="BC346" s="115">
        <v>-803.39</v>
      </c>
      <c r="BD346" s="114"/>
      <c r="BE346" s="114"/>
      <c r="BF346" s="114"/>
      <c r="BG346" s="180"/>
      <c r="BH346" s="114"/>
      <c r="BI346" s="114"/>
      <c r="BJ346" s="114"/>
      <c r="BK346" s="114"/>
      <c r="BL346" s="114"/>
      <c r="BM346" s="114"/>
      <c r="BN346" s="114"/>
      <c r="BO346" s="114"/>
      <c r="BP346" s="114"/>
      <c r="BQ346" s="114"/>
      <c r="BR346" s="114"/>
      <c r="BS346" s="114"/>
      <c r="BT346" s="114"/>
      <c r="BU346" s="114"/>
      <c r="BV346" s="114"/>
      <c r="BW346" s="114"/>
      <c r="BX346" s="114"/>
      <c r="BY346" s="114"/>
      <c r="BZ346" s="114"/>
      <c r="CA346" s="114"/>
      <c r="CB346" s="114"/>
      <c r="CC346" s="114"/>
      <c r="CD346" s="114"/>
      <c r="CE346" s="114"/>
      <c r="CF346" s="114"/>
      <c r="CG346" s="114"/>
      <c r="CH346" s="114"/>
      <c r="CI346" s="114"/>
      <c r="CJ346" s="114"/>
      <c r="CK346" s="114"/>
      <c r="CL346" s="114"/>
      <c r="CM346" s="114"/>
      <c r="CN346" s="114"/>
      <c r="CO346" s="114"/>
      <c r="CP346" s="114"/>
      <c r="CQ346" s="114"/>
      <c r="CR346" s="114"/>
      <c r="CS346" s="114"/>
      <c r="CT346" s="114"/>
      <c r="CU346" s="114"/>
      <c r="CV346" s="114"/>
      <c r="CW346" s="114"/>
      <c r="CX346" s="114"/>
      <c r="CY346" s="114"/>
      <c r="CZ346" s="114"/>
      <c r="DA346" s="114"/>
      <c r="DB346" s="114"/>
      <c r="DC346" s="114"/>
      <c r="DD346" s="114"/>
      <c r="DE346" s="114"/>
      <c r="DF346" s="114"/>
      <c r="DG346" s="114"/>
      <c r="DH346" s="114"/>
      <c r="DI346" s="114"/>
      <c r="DJ346" s="114"/>
      <c r="DK346" s="114"/>
      <c r="DL346" s="114"/>
      <c r="DM346" s="114"/>
      <c r="DN346" s="114"/>
      <c r="DO346" s="114"/>
      <c r="DP346" s="114"/>
      <c r="DQ346" s="114"/>
      <c r="DR346" s="114"/>
      <c r="DS346" s="114"/>
      <c r="DT346" s="114"/>
      <c r="DU346" s="114"/>
      <c r="DV346" s="114"/>
      <c r="DW346" s="114"/>
      <c r="DX346" s="114"/>
      <c r="DY346" s="114"/>
      <c r="DZ346" s="114"/>
      <c r="EA346" s="114"/>
      <c r="EB346" s="114"/>
      <c r="EC346" s="114"/>
      <c r="ED346" s="114"/>
      <c r="EE346" s="114"/>
      <c r="EF346" s="114"/>
      <c r="EG346" s="114"/>
      <c r="EH346" s="114"/>
      <c r="EI346" s="114"/>
      <c r="EJ346" s="114"/>
      <c r="EK346" s="114"/>
      <c r="EL346" s="114"/>
      <c r="EM346" s="114"/>
      <c r="EN346" s="114"/>
      <c r="EO346" s="114"/>
      <c r="EP346" s="114"/>
      <c r="EQ346" s="114"/>
      <c r="ER346" s="114"/>
      <c r="ES346" s="114"/>
      <c r="ET346" s="114"/>
      <c r="EU346" s="114"/>
      <c r="EV346" s="114"/>
      <c r="EW346" s="114"/>
      <c r="EX346" s="114"/>
      <c r="EY346" s="114"/>
      <c r="EZ346" s="114"/>
      <c r="FA346" s="114"/>
      <c r="FB346" s="114"/>
      <c r="FC346" s="114"/>
      <c r="FD346" s="114"/>
      <c r="FE346" s="114"/>
      <c r="FF346" s="114"/>
      <c r="FG346" s="114"/>
      <c r="FH346" s="114"/>
      <c r="FI346" s="114"/>
      <c r="FJ346" s="114"/>
      <c r="FK346" s="114"/>
      <c r="FL346" s="114"/>
      <c r="FM346" s="114"/>
      <c r="FN346" s="114"/>
      <c r="FO346" s="114"/>
      <c r="FP346" s="114"/>
      <c r="FQ346" s="114"/>
      <c r="FR346" s="114"/>
      <c r="FS346" s="114"/>
      <c r="FT346" s="114"/>
      <c r="FU346" s="114"/>
      <c r="FV346" s="114"/>
      <c r="FW346" s="114"/>
      <c r="FX346" s="114"/>
      <c r="FY346" s="114"/>
      <c r="FZ346" s="114"/>
      <c r="GA346" s="114"/>
      <c r="GB346" s="114"/>
      <c r="GC346" s="114"/>
      <c r="GD346" s="114"/>
      <c r="GE346" s="114"/>
      <c r="GF346" s="114"/>
      <c r="GG346" s="114"/>
      <c r="GH346" s="114"/>
      <c r="GI346" s="114"/>
      <c r="GJ346" s="114"/>
      <c r="GK346" s="114"/>
      <c r="GL346" s="114"/>
      <c r="GM346" s="114"/>
      <c r="GN346" s="114"/>
      <c r="GO346" s="114"/>
      <c r="GP346" s="114"/>
      <c r="GQ346" s="114"/>
      <c r="GR346" s="114"/>
      <c r="GS346" s="114"/>
      <c r="GT346" s="114"/>
      <c r="GU346" s="114"/>
      <c r="GV346" s="114"/>
      <c r="GW346" s="114"/>
      <c r="GX346" s="114"/>
      <c r="GY346" s="114"/>
      <c r="GZ346" s="114"/>
      <c r="HA346" s="114"/>
      <c r="HB346" s="114"/>
      <c r="HC346" s="114"/>
      <c r="HD346" s="114"/>
      <c r="HE346" s="114"/>
      <c r="HF346" s="114"/>
      <c r="HG346" s="114"/>
      <c r="HH346" s="114"/>
      <c r="HI346" s="114"/>
      <c r="HJ346" s="114"/>
      <c r="HK346" s="114"/>
      <c r="HL346" s="114"/>
      <c r="HM346" s="114"/>
      <c r="HN346" s="114"/>
      <c r="HO346" s="114"/>
      <c r="HP346" s="114"/>
      <c r="HQ346" s="114"/>
      <c r="HR346" s="114"/>
      <c r="HS346" s="114"/>
      <c r="HT346" s="114"/>
      <c r="HU346" s="114"/>
      <c r="HV346" s="114"/>
      <c r="HW346" s="114"/>
      <c r="HX346" s="114"/>
      <c r="HY346" s="114"/>
      <c r="HZ346" s="114"/>
      <c r="IA346" s="114"/>
      <c r="IB346" s="114"/>
      <c r="IC346" s="114"/>
      <c r="ID346" s="114"/>
      <c r="IE346" s="114"/>
      <c r="IF346" s="114"/>
      <c r="IG346" s="114"/>
      <c r="IH346" s="114"/>
      <c r="II346" s="114"/>
      <c r="IJ346" s="114"/>
      <c r="IK346" s="114"/>
      <c r="IL346" s="114"/>
      <c r="IM346" s="114"/>
      <c r="IN346" s="114"/>
      <c r="IO346" s="114"/>
      <c r="IP346" s="114"/>
      <c r="IQ346" s="114"/>
      <c r="IR346" s="114"/>
      <c r="IS346" s="114"/>
      <c r="IT346" s="114"/>
      <c r="IU346" s="114"/>
      <c r="IV346" s="114"/>
      <c r="IW346" s="114"/>
      <c r="IX346" s="114"/>
      <c r="IY346" s="114"/>
      <c r="IZ346" s="114"/>
      <c r="JA346" s="114"/>
      <c r="JB346" s="114"/>
      <c r="JC346" s="114"/>
      <c r="JD346" s="114"/>
      <c r="JE346" s="114"/>
    </row>
    <row r="347" spans="2:265" hidden="1">
      <c r="B347" s="124" t="s">
        <v>527</v>
      </c>
      <c r="C347" s="125" t="s">
        <v>526</v>
      </c>
      <c r="D347" s="182" t="s">
        <v>647</v>
      </c>
      <c r="E347" s="182" t="s">
        <v>575</v>
      </c>
      <c r="F347" s="182" t="s">
        <v>326</v>
      </c>
      <c r="G347" s="182" t="s">
        <v>391</v>
      </c>
      <c r="H347" s="181" t="s">
        <v>390</v>
      </c>
      <c r="I347" s="115">
        <v>0</v>
      </c>
      <c r="J347" s="115"/>
      <c r="K347" s="115"/>
      <c r="L347" s="115">
        <v>0</v>
      </c>
      <c r="M347" s="115">
        <v>0</v>
      </c>
      <c r="N347" s="115">
        <v>0</v>
      </c>
      <c r="O347" s="115">
        <v>0</v>
      </c>
      <c r="P347" s="115">
        <v>0</v>
      </c>
      <c r="Q347" s="115">
        <v>0</v>
      </c>
      <c r="R347" s="115">
        <v>0</v>
      </c>
      <c r="S347" s="115">
        <v>0</v>
      </c>
      <c r="T347" s="115">
        <v>0</v>
      </c>
      <c r="U347" s="115">
        <v>0</v>
      </c>
      <c r="V347" s="115">
        <v>0</v>
      </c>
      <c r="W347" s="115">
        <v>0</v>
      </c>
      <c r="X347" s="115">
        <v>0</v>
      </c>
      <c r="Y347" s="115">
        <v>0</v>
      </c>
      <c r="Z347" s="115">
        <v>0</v>
      </c>
      <c r="AA347" s="115">
        <v>0</v>
      </c>
      <c r="AB347" s="115">
        <v>0</v>
      </c>
      <c r="AC347" s="115">
        <v>0</v>
      </c>
      <c r="AD347" s="115">
        <v>0</v>
      </c>
      <c r="AE347" s="115">
        <v>0</v>
      </c>
      <c r="AF347" s="115">
        <v>0</v>
      </c>
      <c r="AG347" s="115">
        <v>0</v>
      </c>
      <c r="AH347" s="115">
        <v>0</v>
      </c>
      <c r="AI347" s="115">
        <v>0</v>
      </c>
      <c r="AJ347" s="115">
        <v>0</v>
      </c>
      <c r="AK347" s="115">
        <v>0</v>
      </c>
      <c r="AL347" s="115">
        <v>0</v>
      </c>
      <c r="AM347" s="115">
        <v>0</v>
      </c>
      <c r="AN347" s="115">
        <v>0</v>
      </c>
      <c r="AO347" s="115">
        <v>0</v>
      </c>
      <c r="AP347" s="115">
        <v>0</v>
      </c>
      <c r="AQ347" s="115">
        <v>0</v>
      </c>
      <c r="AR347" s="115">
        <v>0</v>
      </c>
      <c r="AS347" s="115">
        <v>0</v>
      </c>
      <c r="AT347" s="115">
        <v>0</v>
      </c>
      <c r="AU347" s="115">
        <v>0</v>
      </c>
      <c r="AV347" s="115">
        <v>0</v>
      </c>
      <c r="AW347" s="115">
        <v>0</v>
      </c>
      <c r="AX347" s="115">
        <v>0</v>
      </c>
      <c r="AY347" s="115">
        <v>-6.87</v>
      </c>
      <c r="AZ347" s="116">
        <v>-14.58</v>
      </c>
      <c r="BA347" s="115">
        <v>-67.63</v>
      </c>
      <c r="BB347" s="115">
        <v>-123.85</v>
      </c>
      <c r="BC347" s="115">
        <v>-213.05</v>
      </c>
      <c r="BD347" s="114"/>
      <c r="BE347" s="114"/>
      <c r="BF347" s="114"/>
      <c r="BG347" s="180"/>
      <c r="BH347" s="114"/>
      <c r="BI347" s="114"/>
      <c r="BJ347" s="114"/>
      <c r="BK347" s="114"/>
      <c r="BL347" s="114"/>
      <c r="BM347" s="114"/>
      <c r="BN347" s="114"/>
      <c r="BO347" s="114"/>
      <c r="BP347" s="114"/>
      <c r="BQ347" s="114"/>
      <c r="BR347" s="114"/>
      <c r="BS347" s="114"/>
      <c r="BT347" s="114"/>
      <c r="BU347" s="114"/>
      <c r="BV347" s="114"/>
      <c r="BW347" s="114"/>
      <c r="BX347" s="114"/>
      <c r="BY347" s="114"/>
      <c r="BZ347" s="114"/>
      <c r="CA347" s="114"/>
      <c r="CB347" s="114"/>
      <c r="CC347" s="114"/>
      <c r="CD347" s="114"/>
      <c r="CE347" s="114"/>
      <c r="CF347" s="114"/>
      <c r="CG347" s="114"/>
      <c r="CH347" s="114"/>
      <c r="CI347" s="114"/>
      <c r="CJ347" s="114"/>
      <c r="CK347" s="114"/>
      <c r="CL347" s="114"/>
      <c r="CM347" s="114"/>
      <c r="CN347" s="114"/>
      <c r="CO347" s="114"/>
      <c r="CP347" s="114"/>
      <c r="CQ347" s="114"/>
      <c r="CR347" s="114"/>
      <c r="CS347" s="114"/>
      <c r="CT347" s="114"/>
      <c r="CU347" s="114"/>
      <c r="CV347" s="114"/>
      <c r="CW347" s="114"/>
      <c r="CX347" s="114"/>
      <c r="CY347" s="114"/>
      <c r="CZ347" s="114"/>
      <c r="DA347" s="114"/>
      <c r="DB347" s="114"/>
      <c r="DC347" s="114"/>
      <c r="DD347" s="114"/>
      <c r="DE347" s="114"/>
      <c r="DF347" s="114"/>
      <c r="DG347" s="114"/>
      <c r="DH347" s="114"/>
      <c r="DI347" s="114"/>
      <c r="DJ347" s="114"/>
      <c r="DK347" s="114"/>
      <c r="DL347" s="114"/>
      <c r="DM347" s="114"/>
      <c r="DN347" s="114"/>
      <c r="DO347" s="114"/>
      <c r="DP347" s="114"/>
      <c r="DQ347" s="114"/>
      <c r="DR347" s="114"/>
      <c r="DS347" s="114"/>
      <c r="DT347" s="114"/>
      <c r="DU347" s="114"/>
      <c r="DV347" s="114"/>
      <c r="DW347" s="114"/>
      <c r="DX347" s="114"/>
      <c r="DY347" s="114"/>
      <c r="DZ347" s="114"/>
      <c r="EA347" s="114"/>
      <c r="EB347" s="114"/>
      <c r="EC347" s="114"/>
      <c r="ED347" s="114"/>
      <c r="EE347" s="114"/>
      <c r="EF347" s="114"/>
      <c r="EG347" s="114"/>
      <c r="EH347" s="114"/>
      <c r="EI347" s="114"/>
      <c r="EJ347" s="114"/>
      <c r="EK347" s="114"/>
      <c r="EL347" s="114"/>
      <c r="EM347" s="114"/>
      <c r="EN347" s="114"/>
      <c r="EO347" s="114"/>
      <c r="EP347" s="114"/>
      <c r="EQ347" s="114"/>
      <c r="ER347" s="114"/>
      <c r="ES347" s="114"/>
      <c r="ET347" s="114"/>
      <c r="EU347" s="114"/>
      <c r="EV347" s="114"/>
      <c r="EW347" s="114"/>
      <c r="EX347" s="114"/>
      <c r="EY347" s="114"/>
      <c r="EZ347" s="114"/>
      <c r="FA347" s="114"/>
      <c r="FB347" s="114"/>
      <c r="FC347" s="114"/>
      <c r="FD347" s="114"/>
      <c r="FE347" s="114"/>
      <c r="FF347" s="114"/>
      <c r="FG347" s="114"/>
      <c r="FH347" s="114"/>
      <c r="FI347" s="114"/>
      <c r="FJ347" s="114"/>
      <c r="FK347" s="114"/>
      <c r="FL347" s="114"/>
      <c r="FM347" s="114"/>
      <c r="FN347" s="114"/>
      <c r="FO347" s="114"/>
      <c r="FP347" s="114"/>
      <c r="FQ347" s="114"/>
      <c r="FR347" s="114"/>
      <c r="FS347" s="114"/>
      <c r="FT347" s="114"/>
      <c r="FU347" s="114"/>
      <c r="FV347" s="114"/>
      <c r="FW347" s="114"/>
      <c r="FX347" s="114"/>
      <c r="FY347" s="114"/>
      <c r="FZ347" s="114"/>
      <c r="GA347" s="114"/>
      <c r="GB347" s="114"/>
      <c r="GC347" s="114"/>
      <c r="GD347" s="114"/>
      <c r="GE347" s="114"/>
      <c r="GF347" s="114"/>
      <c r="GG347" s="114"/>
      <c r="GH347" s="114"/>
      <c r="GI347" s="114"/>
      <c r="GJ347" s="114"/>
      <c r="GK347" s="114"/>
      <c r="GL347" s="114"/>
      <c r="GM347" s="114"/>
      <c r="GN347" s="114"/>
      <c r="GO347" s="114"/>
      <c r="GP347" s="114"/>
      <c r="GQ347" s="114"/>
      <c r="GR347" s="114"/>
      <c r="GS347" s="114"/>
      <c r="GT347" s="114"/>
      <c r="GU347" s="114"/>
      <c r="GV347" s="114"/>
      <c r="GW347" s="114"/>
      <c r="GX347" s="114"/>
      <c r="GY347" s="114"/>
      <c r="GZ347" s="114"/>
      <c r="HA347" s="114"/>
      <c r="HB347" s="114"/>
      <c r="HC347" s="114"/>
      <c r="HD347" s="114"/>
      <c r="HE347" s="114"/>
      <c r="HF347" s="114"/>
      <c r="HG347" s="114"/>
      <c r="HH347" s="114"/>
      <c r="HI347" s="114"/>
      <c r="HJ347" s="114"/>
      <c r="HK347" s="114"/>
      <c r="HL347" s="114"/>
      <c r="HM347" s="114"/>
      <c r="HN347" s="114"/>
      <c r="HO347" s="114"/>
      <c r="HP347" s="114"/>
      <c r="HQ347" s="114"/>
      <c r="HR347" s="114"/>
      <c r="HS347" s="114"/>
      <c r="HT347" s="114"/>
      <c r="HU347" s="114"/>
      <c r="HV347" s="114"/>
      <c r="HW347" s="114"/>
      <c r="HX347" s="114"/>
      <c r="HY347" s="114"/>
      <c r="HZ347" s="114"/>
      <c r="IA347" s="114"/>
      <c r="IB347" s="114"/>
      <c r="IC347" s="114"/>
      <c r="ID347" s="114"/>
      <c r="IE347" s="114"/>
      <c r="IF347" s="114"/>
      <c r="IG347" s="114"/>
      <c r="IH347" s="114"/>
      <c r="II347" s="114"/>
      <c r="IJ347" s="114"/>
      <c r="IK347" s="114"/>
      <c r="IL347" s="114"/>
      <c r="IM347" s="114"/>
      <c r="IN347" s="114"/>
      <c r="IO347" s="114"/>
      <c r="IP347" s="114"/>
      <c r="IQ347" s="114"/>
      <c r="IR347" s="114"/>
      <c r="IS347" s="114"/>
      <c r="IT347" s="114"/>
      <c r="IU347" s="114"/>
      <c r="IV347" s="114"/>
      <c r="IW347" s="114"/>
      <c r="IX347" s="114"/>
      <c r="IY347" s="114"/>
      <c r="IZ347" s="114"/>
      <c r="JA347" s="114"/>
      <c r="JB347" s="114"/>
      <c r="JC347" s="114"/>
      <c r="JD347" s="114"/>
      <c r="JE347" s="114"/>
    </row>
    <row r="348" spans="2:265" hidden="1">
      <c r="B348" s="124" t="s">
        <v>581</v>
      </c>
      <c r="C348" s="123" t="s">
        <v>580</v>
      </c>
      <c r="D348" s="122" t="s">
        <v>647</v>
      </c>
      <c r="E348" s="122" t="s">
        <v>575</v>
      </c>
      <c r="F348" s="122" t="s">
        <v>410</v>
      </c>
      <c r="G348" s="122" t="s">
        <v>391</v>
      </c>
      <c r="H348" s="121" t="s">
        <v>390</v>
      </c>
      <c r="I348" s="115">
        <v>0</v>
      </c>
      <c r="J348" s="115"/>
      <c r="K348" s="115"/>
      <c r="L348" s="115">
        <v>0</v>
      </c>
      <c r="M348" s="115">
        <v>0</v>
      </c>
      <c r="N348" s="115">
        <v>0</v>
      </c>
      <c r="O348" s="115">
        <v>0</v>
      </c>
      <c r="P348" s="115">
        <v>0</v>
      </c>
      <c r="Q348" s="115">
        <v>0</v>
      </c>
      <c r="R348" s="115">
        <v>0</v>
      </c>
      <c r="S348" s="115">
        <v>0</v>
      </c>
      <c r="T348" s="115">
        <v>0</v>
      </c>
      <c r="U348" s="115">
        <v>0</v>
      </c>
      <c r="V348" s="115">
        <v>0</v>
      </c>
      <c r="W348" s="115">
        <v>0</v>
      </c>
      <c r="X348" s="115">
        <v>0</v>
      </c>
      <c r="Y348" s="115">
        <v>0</v>
      </c>
      <c r="Z348" s="115">
        <v>0</v>
      </c>
      <c r="AA348" s="115">
        <v>0</v>
      </c>
      <c r="AB348" s="115">
        <v>-180.9</v>
      </c>
      <c r="AC348" s="115">
        <v>-279</v>
      </c>
      <c r="AD348" s="115">
        <v>-554.85</v>
      </c>
      <c r="AE348" s="115">
        <v>-635.91999999999996</v>
      </c>
      <c r="AF348" s="115">
        <v>-765.24</v>
      </c>
      <c r="AG348" s="115">
        <v>-1051.8800000000001</v>
      </c>
      <c r="AH348" s="115">
        <v>-1151.75</v>
      </c>
      <c r="AI348" s="115">
        <v>-1135.8599999999999</v>
      </c>
      <c r="AJ348" s="115">
        <v>-1169.56</v>
      </c>
      <c r="AK348" s="115">
        <v>-1273.93</v>
      </c>
      <c r="AL348" s="115">
        <v>-1462.51</v>
      </c>
      <c r="AM348" s="115">
        <v>-1469.69</v>
      </c>
      <c r="AN348" s="115">
        <v>-1572.4</v>
      </c>
      <c r="AO348" s="115">
        <v>-1533.68</v>
      </c>
      <c r="AP348" s="115">
        <v>-1594.98</v>
      </c>
      <c r="AQ348" s="115">
        <v>-1599.69</v>
      </c>
      <c r="AR348" s="115">
        <v>-1665.76</v>
      </c>
      <c r="AS348" s="115">
        <v>-1536.05</v>
      </c>
      <c r="AT348" s="115">
        <v>-1470.16</v>
      </c>
      <c r="AU348" s="115">
        <v>-1260.27</v>
      </c>
      <c r="AV348" s="115">
        <v>-1187.49</v>
      </c>
      <c r="AW348" s="115">
        <v>-1283.23</v>
      </c>
      <c r="AX348" s="115">
        <v>-1312.2</v>
      </c>
      <c r="AY348" s="115">
        <v>-1248.28</v>
      </c>
      <c r="AZ348" s="116">
        <v>-955.14</v>
      </c>
      <c r="BA348" s="115">
        <v>-944.11</v>
      </c>
      <c r="BB348" s="115">
        <v>-872.68</v>
      </c>
      <c r="BC348" s="115">
        <v>-826.7</v>
      </c>
      <c r="BD348" s="114"/>
      <c r="BE348" s="114"/>
      <c r="BF348" s="114"/>
      <c r="BG348" s="180"/>
      <c r="BH348" s="114"/>
      <c r="BI348" s="114"/>
      <c r="BJ348" s="114"/>
      <c r="BK348" s="114"/>
      <c r="BL348" s="114"/>
      <c r="BM348" s="114"/>
      <c r="BN348" s="114"/>
      <c r="BO348" s="114"/>
      <c r="BP348" s="114"/>
      <c r="BQ348" s="114"/>
      <c r="BR348" s="114"/>
      <c r="BS348" s="114"/>
      <c r="BT348" s="114"/>
      <c r="BU348" s="114"/>
      <c r="BV348" s="114"/>
      <c r="BW348" s="114"/>
      <c r="BX348" s="114"/>
      <c r="BY348" s="114"/>
      <c r="BZ348" s="114"/>
      <c r="CA348" s="114"/>
      <c r="CB348" s="114"/>
      <c r="CC348" s="114"/>
      <c r="CD348" s="114"/>
      <c r="CE348" s="114"/>
      <c r="CF348" s="114"/>
      <c r="CG348" s="114"/>
      <c r="CH348" s="114"/>
      <c r="CI348" s="114"/>
      <c r="CJ348" s="114"/>
      <c r="CK348" s="114"/>
      <c r="CL348" s="114"/>
      <c r="CM348" s="114"/>
      <c r="CN348" s="114"/>
      <c r="CO348" s="114"/>
      <c r="CP348" s="114"/>
      <c r="CQ348" s="114"/>
      <c r="CR348" s="114"/>
      <c r="CS348" s="114"/>
      <c r="CT348" s="114"/>
      <c r="CU348" s="114"/>
      <c r="CV348" s="114"/>
      <c r="CW348" s="114"/>
      <c r="CX348" s="114"/>
      <c r="CY348" s="114"/>
      <c r="CZ348" s="114"/>
      <c r="DA348" s="114"/>
      <c r="DB348" s="114"/>
      <c r="DC348" s="114"/>
      <c r="DD348" s="114"/>
      <c r="DE348" s="114"/>
      <c r="DF348" s="114"/>
      <c r="DG348" s="114"/>
      <c r="DH348" s="114"/>
      <c r="DI348" s="114"/>
      <c r="DJ348" s="114"/>
      <c r="DK348" s="114"/>
      <c r="DL348" s="114"/>
      <c r="DM348" s="114"/>
      <c r="DN348" s="114"/>
      <c r="DO348" s="114"/>
      <c r="DP348" s="114"/>
      <c r="DQ348" s="114"/>
      <c r="DR348" s="114"/>
      <c r="DS348" s="114"/>
      <c r="DT348" s="114"/>
      <c r="DU348" s="114"/>
      <c r="DV348" s="114"/>
      <c r="DW348" s="114"/>
      <c r="DX348" s="114"/>
      <c r="DY348" s="114"/>
      <c r="DZ348" s="114"/>
      <c r="EA348" s="114"/>
      <c r="EB348" s="114"/>
      <c r="EC348" s="114"/>
      <c r="ED348" s="114"/>
      <c r="EE348" s="114"/>
      <c r="EF348" s="114"/>
      <c r="EG348" s="114"/>
      <c r="EH348" s="114"/>
      <c r="EI348" s="114"/>
      <c r="EJ348" s="114"/>
      <c r="EK348" s="114"/>
      <c r="EL348" s="114"/>
      <c r="EM348" s="114"/>
      <c r="EN348" s="114"/>
      <c r="EO348" s="114"/>
      <c r="EP348" s="114"/>
      <c r="EQ348" s="114"/>
      <c r="ER348" s="114"/>
      <c r="ES348" s="114"/>
      <c r="ET348" s="114"/>
      <c r="EU348" s="114"/>
      <c r="EV348" s="114"/>
      <c r="EW348" s="114"/>
      <c r="EX348" s="114"/>
      <c r="EY348" s="114"/>
      <c r="EZ348" s="114"/>
      <c r="FA348" s="114"/>
      <c r="FB348" s="114"/>
      <c r="FC348" s="114"/>
      <c r="FD348" s="114"/>
      <c r="FE348" s="114"/>
      <c r="FF348" s="114"/>
      <c r="FG348" s="114"/>
      <c r="FH348" s="114"/>
      <c r="FI348" s="114"/>
      <c r="FJ348" s="114"/>
      <c r="FK348" s="114"/>
      <c r="FL348" s="114"/>
      <c r="FM348" s="114"/>
      <c r="FN348" s="114"/>
      <c r="FO348" s="114"/>
      <c r="FP348" s="114"/>
      <c r="FQ348" s="114"/>
      <c r="FR348" s="114"/>
      <c r="FS348" s="114"/>
      <c r="FT348" s="114"/>
      <c r="FU348" s="114"/>
      <c r="FV348" s="114"/>
      <c r="FW348" s="114"/>
      <c r="FX348" s="114"/>
      <c r="FY348" s="114"/>
      <c r="FZ348" s="114"/>
      <c r="GA348" s="114"/>
      <c r="GB348" s="114"/>
      <c r="GC348" s="114"/>
      <c r="GD348" s="114"/>
      <c r="GE348" s="114"/>
      <c r="GF348" s="114"/>
      <c r="GG348" s="114"/>
      <c r="GH348" s="114"/>
      <c r="GI348" s="114"/>
      <c r="GJ348" s="114"/>
      <c r="GK348" s="114"/>
      <c r="GL348" s="114"/>
      <c r="GM348" s="114"/>
      <c r="GN348" s="114"/>
      <c r="GO348" s="114"/>
      <c r="GP348" s="114"/>
      <c r="GQ348" s="114"/>
      <c r="GR348" s="114"/>
      <c r="GS348" s="114"/>
      <c r="GT348" s="114"/>
      <c r="GU348" s="114"/>
      <c r="GV348" s="114"/>
      <c r="GW348" s="114"/>
      <c r="GX348" s="114"/>
      <c r="GY348" s="114"/>
      <c r="GZ348" s="114"/>
      <c r="HA348" s="114"/>
      <c r="HB348" s="114"/>
      <c r="HC348" s="114"/>
      <c r="HD348" s="114"/>
      <c r="HE348" s="114"/>
      <c r="HF348" s="114"/>
      <c r="HG348" s="114"/>
      <c r="HH348" s="114"/>
      <c r="HI348" s="114"/>
      <c r="HJ348" s="114"/>
      <c r="HK348" s="114"/>
      <c r="HL348" s="114"/>
      <c r="HM348" s="114"/>
      <c r="HN348" s="114"/>
      <c r="HO348" s="114"/>
      <c r="HP348" s="114"/>
      <c r="HQ348" s="114"/>
      <c r="HR348" s="114"/>
      <c r="HS348" s="114"/>
      <c r="HT348" s="114"/>
      <c r="HU348" s="114"/>
      <c r="HV348" s="114"/>
      <c r="HW348" s="114"/>
      <c r="HX348" s="114"/>
      <c r="HY348" s="114"/>
      <c r="HZ348" s="114"/>
      <c r="IA348" s="114"/>
      <c r="IB348" s="114"/>
      <c r="IC348" s="114"/>
      <c r="ID348" s="114"/>
      <c r="IE348" s="114"/>
      <c r="IF348" s="114"/>
      <c r="IG348" s="114"/>
      <c r="IH348" s="114"/>
      <c r="II348" s="114"/>
      <c r="IJ348" s="114"/>
      <c r="IK348" s="114"/>
      <c r="IL348" s="114"/>
      <c r="IM348" s="114"/>
      <c r="IN348" s="114"/>
      <c r="IO348" s="114"/>
      <c r="IP348" s="114"/>
      <c r="IQ348" s="114"/>
      <c r="IR348" s="114"/>
      <c r="IS348" s="114"/>
      <c r="IT348" s="114"/>
      <c r="IU348" s="114"/>
      <c r="IV348" s="114"/>
      <c r="IW348" s="114"/>
      <c r="IX348" s="114"/>
      <c r="IY348" s="114"/>
      <c r="IZ348" s="114"/>
      <c r="JA348" s="114"/>
      <c r="JB348" s="114"/>
      <c r="JC348" s="114"/>
      <c r="JD348" s="114"/>
      <c r="JE348" s="114"/>
    </row>
    <row r="349" spans="2:265" hidden="1">
      <c r="B349" s="124" t="s">
        <v>579</v>
      </c>
      <c r="C349" s="123" t="s">
        <v>578</v>
      </c>
      <c r="D349" s="122" t="s">
        <v>647</v>
      </c>
      <c r="E349" s="122" t="s">
        <v>575</v>
      </c>
      <c r="F349" s="122" t="s">
        <v>407</v>
      </c>
      <c r="G349" s="122" t="s">
        <v>391</v>
      </c>
      <c r="H349" s="121" t="s">
        <v>390</v>
      </c>
      <c r="I349" s="115">
        <v>0</v>
      </c>
      <c r="J349" s="115"/>
      <c r="K349" s="115"/>
      <c r="L349" s="115">
        <v>0</v>
      </c>
      <c r="M349" s="115">
        <v>0</v>
      </c>
      <c r="N349" s="115">
        <v>0</v>
      </c>
      <c r="O349" s="115">
        <v>0</v>
      </c>
      <c r="P349" s="115">
        <v>0</v>
      </c>
      <c r="Q349" s="115">
        <v>0</v>
      </c>
      <c r="R349" s="115">
        <v>0</v>
      </c>
      <c r="S349" s="115">
        <v>0</v>
      </c>
      <c r="T349" s="115">
        <v>0</v>
      </c>
      <c r="U349" s="115">
        <v>0</v>
      </c>
      <c r="V349" s="115">
        <v>0</v>
      </c>
      <c r="W349" s="115">
        <v>0</v>
      </c>
      <c r="X349" s="115">
        <v>0</v>
      </c>
      <c r="Y349" s="115">
        <v>0</v>
      </c>
      <c r="Z349" s="115">
        <v>0</v>
      </c>
      <c r="AA349" s="115">
        <v>0</v>
      </c>
      <c r="AB349" s="115">
        <v>-221.1</v>
      </c>
      <c r="AC349" s="115">
        <v>-341</v>
      </c>
      <c r="AD349" s="115">
        <v>-678.15</v>
      </c>
      <c r="AE349" s="115">
        <v>-777.23</v>
      </c>
      <c r="AF349" s="115">
        <v>-935.3</v>
      </c>
      <c r="AG349" s="115">
        <v>-1285.6300000000001</v>
      </c>
      <c r="AH349" s="115">
        <v>-1407.69</v>
      </c>
      <c r="AI349" s="115">
        <v>-1388.28</v>
      </c>
      <c r="AJ349" s="115">
        <v>-1429.46</v>
      </c>
      <c r="AK349" s="115">
        <v>-1557.02</v>
      </c>
      <c r="AL349" s="115">
        <v>-1787.51</v>
      </c>
      <c r="AM349" s="115">
        <v>-1796.29</v>
      </c>
      <c r="AN349" s="115">
        <v>-1921.83</v>
      </c>
      <c r="AO349" s="115">
        <v>-1874.5</v>
      </c>
      <c r="AP349" s="115">
        <v>-1949.42</v>
      </c>
      <c r="AQ349" s="115">
        <v>-1955.18</v>
      </c>
      <c r="AR349" s="115">
        <v>-2035.93</v>
      </c>
      <c r="AS349" s="115">
        <v>-1877.4</v>
      </c>
      <c r="AT349" s="115">
        <v>-1796.87</v>
      </c>
      <c r="AU349" s="115">
        <v>-1540.33</v>
      </c>
      <c r="AV349" s="115">
        <v>-1451.37</v>
      </c>
      <c r="AW349" s="115">
        <v>-1568.4</v>
      </c>
      <c r="AX349" s="115">
        <v>-1603.8</v>
      </c>
      <c r="AY349" s="115">
        <v>-1525.68</v>
      </c>
      <c r="AZ349" s="116">
        <v>-1167.3900000000001</v>
      </c>
      <c r="BA349" s="115">
        <v>-1153.9100000000001</v>
      </c>
      <c r="BB349" s="115">
        <v>-1066.6099999999999</v>
      </c>
      <c r="BC349" s="115">
        <v>-1010.41</v>
      </c>
      <c r="BD349" s="114"/>
      <c r="BE349" s="114"/>
      <c r="BF349" s="114"/>
      <c r="BG349" s="180"/>
      <c r="BH349" s="114"/>
      <c r="BI349" s="114"/>
      <c r="BJ349" s="114"/>
      <c r="BK349" s="114"/>
      <c r="BL349" s="114"/>
      <c r="BM349" s="114"/>
      <c r="BN349" s="114"/>
      <c r="BO349" s="114"/>
      <c r="BP349" s="114"/>
      <c r="BQ349" s="114"/>
      <c r="BR349" s="114"/>
      <c r="BS349" s="114"/>
      <c r="BT349" s="114"/>
      <c r="BU349" s="114"/>
      <c r="BV349" s="114"/>
      <c r="BW349" s="114"/>
      <c r="BX349" s="114"/>
      <c r="BY349" s="114"/>
      <c r="BZ349" s="114"/>
      <c r="CA349" s="114"/>
      <c r="CB349" s="114"/>
      <c r="CC349" s="114"/>
      <c r="CD349" s="114"/>
      <c r="CE349" s="114"/>
      <c r="CF349" s="114"/>
      <c r="CG349" s="114"/>
      <c r="CH349" s="114"/>
      <c r="CI349" s="114"/>
      <c r="CJ349" s="114"/>
      <c r="CK349" s="114"/>
      <c r="CL349" s="114"/>
      <c r="CM349" s="114"/>
      <c r="CN349" s="114"/>
      <c r="CO349" s="114"/>
      <c r="CP349" s="114"/>
      <c r="CQ349" s="114"/>
      <c r="CR349" s="114"/>
      <c r="CS349" s="114"/>
      <c r="CT349" s="114"/>
      <c r="CU349" s="114"/>
      <c r="CV349" s="114"/>
      <c r="CW349" s="114"/>
      <c r="CX349" s="114"/>
      <c r="CY349" s="114"/>
      <c r="CZ349" s="114"/>
      <c r="DA349" s="114"/>
      <c r="DB349" s="114"/>
      <c r="DC349" s="114"/>
      <c r="DD349" s="114"/>
      <c r="DE349" s="114"/>
      <c r="DF349" s="114"/>
      <c r="DG349" s="114"/>
      <c r="DH349" s="114"/>
      <c r="DI349" s="114"/>
      <c r="DJ349" s="114"/>
      <c r="DK349" s="114"/>
      <c r="DL349" s="114"/>
      <c r="DM349" s="114"/>
      <c r="DN349" s="114"/>
      <c r="DO349" s="114"/>
      <c r="DP349" s="114"/>
      <c r="DQ349" s="114"/>
      <c r="DR349" s="114"/>
      <c r="DS349" s="114"/>
      <c r="DT349" s="114"/>
      <c r="DU349" s="114"/>
      <c r="DV349" s="114"/>
      <c r="DW349" s="114"/>
      <c r="DX349" s="114"/>
      <c r="DY349" s="114"/>
      <c r="DZ349" s="114"/>
      <c r="EA349" s="114"/>
      <c r="EB349" s="114"/>
      <c r="EC349" s="114"/>
      <c r="ED349" s="114"/>
      <c r="EE349" s="114"/>
      <c r="EF349" s="114"/>
      <c r="EG349" s="114"/>
      <c r="EH349" s="114"/>
      <c r="EI349" s="114"/>
      <c r="EJ349" s="114"/>
      <c r="EK349" s="114"/>
      <c r="EL349" s="114"/>
      <c r="EM349" s="114"/>
      <c r="EN349" s="114"/>
      <c r="EO349" s="114"/>
      <c r="EP349" s="114"/>
      <c r="EQ349" s="114"/>
      <c r="ER349" s="114"/>
      <c r="ES349" s="114"/>
      <c r="ET349" s="114"/>
      <c r="EU349" s="114"/>
      <c r="EV349" s="114"/>
      <c r="EW349" s="114"/>
      <c r="EX349" s="114"/>
      <c r="EY349" s="114"/>
      <c r="EZ349" s="114"/>
      <c r="FA349" s="114"/>
      <c r="FB349" s="114"/>
      <c r="FC349" s="114"/>
      <c r="FD349" s="114"/>
      <c r="FE349" s="114"/>
      <c r="FF349" s="114"/>
      <c r="FG349" s="114"/>
      <c r="FH349" s="114"/>
      <c r="FI349" s="114"/>
      <c r="FJ349" s="114"/>
      <c r="FK349" s="114"/>
      <c r="FL349" s="114"/>
      <c r="FM349" s="114"/>
      <c r="FN349" s="114"/>
      <c r="FO349" s="114"/>
      <c r="FP349" s="114"/>
      <c r="FQ349" s="114"/>
      <c r="FR349" s="114"/>
      <c r="FS349" s="114"/>
      <c r="FT349" s="114"/>
      <c r="FU349" s="114"/>
      <c r="FV349" s="114"/>
      <c r="FW349" s="114"/>
      <c r="FX349" s="114"/>
      <c r="FY349" s="114"/>
      <c r="FZ349" s="114"/>
      <c r="GA349" s="114"/>
      <c r="GB349" s="114"/>
      <c r="GC349" s="114"/>
      <c r="GD349" s="114"/>
      <c r="GE349" s="114"/>
      <c r="GF349" s="114"/>
      <c r="GG349" s="114"/>
      <c r="GH349" s="114"/>
      <c r="GI349" s="114"/>
      <c r="GJ349" s="114"/>
      <c r="GK349" s="114"/>
      <c r="GL349" s="114"/>
      <c r="GM349" s="114"/>
      <c r="GN349" s="114"/>
      <c r="GO349" s="114"/>
      <c r="GP349" s="114"/>
      <c r="GQ349" s="114"/>
      <c r="GR349" s="114"/>
      <c r="GS349" s="114"/>
      <c r="GT349" s="114"/>
      <c r="GU349" s="114"/>
      <c r="GV349" s="114"/>
      <c r="GW349" s="114"/>
      <c r="GX349" s="114"/>
      <c r="GY349" s="114"/>
      <c r="GZ349" s="114"/>
      <c r="HA349" s="114"/>
      <c r="HB349" s="114"/>
      <c r="HC349" s="114"/>
      <c r="HD349" s="114"/>
      <c r="HE349" s="114"/>
      <c r="HF349" s="114"/>
      <c r="HG349" s="114"/>
      <c r="HH349" s="114"/>
      <c r="HI349" s="114"/>
      <c r="HJ349" s="114"/>
      <c r="HK349" s="114"/>
      <c r="HL349" s="114"/>
      <c r="HM349" s="114"/>
      <c r="HN349" s="114"/>
      <c r="HO349" s="114"/>
      <c r="HP349" s="114"/>
      <c r="HQ349" s="114"/>
      <c r="HR349" s="114"/>
      <c r="HS349" s="114"/>
      <c r="HT349" s="114"/>
      <c r="HU349" s="114"/>
      <c r="HV349" s="114"/>
      <c r="HW349" s="114"/>
      <c r="HX349" s="114"/>
      <c r="HY349" s="114"/>
      <c r="HZ349" s="114"/>
      <c r="IA349" s="114"/>
      <c r="IB349" s="114"/>
      <c r="IC349" s="114"/>
      <c r="ID349" s="114"/>
      <c r="IE349" s="114"/>
      <c r="IF349" s="114"/>
      <c r="IG349" s="114"/>
      <c r="IH349" s="114"/>
      <c r="II349" s="114"/>
      <c r="IJ349" s="114"/>
      <c r="IK349" s="114"/>
      <c r="IL349" s="114"/>
      <c r="IM349" s="114"/>
      <c r="IN349" s="114"/>
      <c r="IO349" s="114"/>
      <c r="IP349" s="114"/>
      <c r="IQ349" s="114"/>
      <c r="IR349" s="114"/>
      <c r="IS349" s="114"/>
      <c r="IT349" s="114"/>
      <c r="IU349" s="114"/>
      <c r="IV349" s="114"/>
      <c r="IW349" s="114"/>
      <c r="IX349" s="114"/>
      <c r="IY349" s="114"/>
      <c r="IZ349" s="114"/>
      <c r="JA349" s="114"/>
      <c r="JB349" s="114"/>
      <c r="JC349" s="114"/>
      <c r="JD349" s="114"/>
      <c r="JE349" s="114"/>
    </row>
    <row r="350" spans="2:265" hidden="1">
      <c r="B350" s="167" t="s">
        <v>623</v>
      </c>
      <c r="C350" s="123" t="s">
        <v>622</v>
      </c>
      <c r="D350" s="165"/>
      <c r="E350" s="165"/>
      <c r="F350" s="165"/>
      <c r="G350" s="165"/>
      <c r="H350" s="121"/>
      <c r="I350" s="115" t="s">
        <v>502</v>
      </c>
      <c r="J350" s="115"/>
      <c r="K350" s="115"/>
      <c r="L350" s="115" t="s">
        <v>502</v>
      </c>
      <c r="M350" s="115" t="s">
        <v>502</v>
      </c>
      <c r="N350" s="115" t="s">
        <v>502</v>
      </c>
      <c r="O350" s="115" t="s">
        <v>502</v>
      </c>
      <c r="P350" s="115" t="s">
        <v>502</v>
      </c>
      <c r="Q350" s="115" t="s">
        <v>502</v>
      </c>
      <c r="R350" s="115" t="s">
        <v>502</v>
      </c>
      <c r="S350" s="115" t="s">
        <v>502</v>
      </c>
      <c r="T350" s="115" t="s">
        <v>502</v>
      </c>
      <c r="U350" s="115" t="s">
        <v>502</v>
      </c>
      <c r="V350" s="115" t="s">
        <v>502</v>
      </c>
      <c r="W350" s="115" t="s">
        <v>502</v>
      </c>
      <c r="X350" s="115" t="s">
        <v>502</v>
      </c>
      <c r="Y350" s="115" t="s">
        <v>502</v>
      </c>
      <c r="Z350" s="115" t="s">
        <v>502</v>
      </c>
      <c r="AA350" s="115" t="s">
        <v>502</v>
      </c>
      <c r="AB350" s="115" t="s">
        <v>502</v>
      </c>
      <c r="AC350" s="115" t="s">
        <v>502</v>
      </c>
      <c r="AD350" s="115" t="s">
        <v>502</v>
      </c>
      <c r="AE350" s="115" t="s">
        <v>502</v>
      </c>
      <c r="AF350" s="115" t="s">
        <v>502</v>
      </c>
      <c r="AG350" s="115" t="s">
        <v>502</v>
      </c>
      <c r="AH350" s="115" t="s">
        <v>502</v>
      </c>
      <c r="AI350" s="115" t="s">
        <v>502</v>
      </c>
      <c r="AJ350" s="115" t="s">
        <v>502</v>
      </c>
      <c r="AK350" s="115" t="s">
        <v>502</v>
      </c>
      <c r="AL350" s="115" t="s">
        <v>502</v>
      </c>
      <c r="AM350" s="115" t="s">
        <v>502</v>
      </c>
      <c r="AN350" s="115" t="s">
        <v>502</v>
      </c>
      <c r="AO350" s="115" t="s">
        <v>502</v>
      </c>
      <c r="AP350" s="115" t="s">
        <v>502</v>
      </c>
      <c r="AQ350" s="115" t="s">
        <v>502</v>
      </c>
      <c r="AR350" s="115" t="s">
        <v>502</v>
      </c>
      <c r="AS350" s="115" t="s">
        <v>502</v>
      </c>
      <c r="AT350" s="115" t="s">
        <v>502</v>
      </c>
      <c r="AU350" s="115" t="s">
        <v>502</v>
      </c>
      <c r="AV350" s="115" t="s">
        <v>502</v>
      </c>
      <c r="AW350" s="115" t="s">
        <v>502</v>
      </c>
      <c r="AX350" s="115" t="s">
        <v>502</v>
      </c>
      <c r="AY350" s="115" t="s">
        <v>502</v>
      </c>
      <c r="AZ350" s="116" t="s">
        <v>502</v>
      </c>
      <c r="BA350" s="115" t="s">
        <v>502</v>
      </c>
      <c r="BB350" s="115" t="s">
        <v>502</v>
      </c>
      <c r="BC350" s="115" t="s">
        <v>502</v>
      </c>
      <c r="BD350" s="114"/>
      <c r="BE350" s="114"/>
      <c r="BF350" s="114"/>
      <c r="BG350" s="120"/>
    </row>
    <row r="351" spans="2:265" hidden="1">
      <c r="B351" s="124" t="s">
        <v>535</v>
      </c>
      <c r="C351" s="123" t="s">
        <v>534</v>
      </c>
      <c r="D351" s="122" t="s">
        <v>647</v>
      </c>
      <c r="E351" s="122" t="s">
        <v>650</v>
      </c>
      <c r="F351" s="122" t="s">
        <v>322</v>
      </c>
      <c r="G351" s="122" t="s">
        <v>391</v>
      </c>
      <c r="H351" s="121" t="s">
        <v>390</v>
      </c>
      <c r="I351" s="115">
        <v>0</v>
      </c>
      <c r="J351" s="115"/>
      <c r="K351" s="115"/>
      <c r="L351" s="115">
        <v>0</v>
      </c>
      <c r="M351" s="115">
        <v>0</v>
      </c>
      <c r="N351" s="115">
        <v>0</v>
      </c>
      <c r="O351" s="115">
        <v>0</v>
      </c>
      <c r="P351" s="115">
        <v>0</v>
      </c>
      <c r="Q351" s="115">
        <v>0</v>
      </c>
      <c r="R351" s="115">
        <v>0</v>
      </c>
      <c r="S351" s="115">
        <v>0</v>
      </c>
      <c r="T351" s="115">
        <v>0</v>
      </c>
      <c r="U351" s="115">
        <v>0</v>
      </c>
      <c r="V351" s="115">
        <v>0</v>
      </c>
      <c r="W351" s="115">
        <v>-1</v>
      </c>
      <c r="X351" s="115">
        <v>-2</v>
      </c>
      <c r="Y351" s="115">
        <v>-7</v>
      </c>
      <c r="Z351" s="115">
        <v>-9</v>
      </c>
      <c r="AA351" s="115">
        <v>-19</v>
      </c>
      <c r="AB351" s="115">
        <v>-32</v>
      </c>
      <c r="AC351" s="115">
        <v>-59</v>
      </c>
      <c r="AD351" s="115">
        <v>-102</v>
      </c>
      <c r="AE351" s="115">
        <v>-31.46</v>
      </c>
      <c r="AF351" s="115">
        <v>-22.71</v>
      </c>
      <c r="AG351" s="115">
        <v>-46.43</v>
      </c>
      <c r="AH351" s="115">
        <v>-469.95</v>
      </c>
      <c r="AI351" s="115">
        <v>-353.6</v>
      </c>
      <c r="AJ351" s="115">
        <v>-397.06</v>
      </c>
      <c r="AK351" s="115">
        <v>-471.79</v>
      </c>
      <c r="AL351" s="115">
        <v>-455.95</v>
      </c>
      <c r="AM351" s="115">
        <v>-1101.18</v>
      </c>
      <c r="AN351" s="115">
        <v>-563.80999999999995</v>
      </c>
      <c r="AO351" s="115">
        <v>-607.89</v>
      </c>
      <c r="AP351" s="115">
        <v>-563.61</v>
      </c>
      <c r="AQ351" s="115">
        <v>-524.23</v>
      </c>
      <c r="AR351" s="115">
        <v>-559.1</v>
      </c>
      <c r="AS351" s="115">
        <v>-522.99</v>
      </c>
      <c r="AT351" s="115">
        <v>-448.74</v>
      </c>
      <c r="AU351" s="115">
        <v>-540.51</v>
      </c>
      <c r="AV351" s="115">
        <v>-463.07</v>
      </c>
      <c r="AW351" s="115">
        <v>-473.84</v>
      </c>
      <c r="AX351" s="115">
        <v>-486.85</v>
      </c>
      <c r="AY351" s="115">
        <v>-418.71</v>
      </c>
      <c r="AZ351" s="116">
        <v>-367.57</v>
      </c>
      <c r="BA351" s="115">
        <v>-412.2</v>
      </c>
      <c r="BB351" s="115">
        <v>-442.12</v>
      </c>
      <c r="BC351" s="115">
        <v>-436.72</v>
      </c>
      <c r="BD351" s="114"/>
      <c r="BE351" s="114"/>
      <c r="BF351" s="114"/>
      <c r="BG351" s="120"/>
    </row>
    <row r="352" spans="2:265" hidden="1">
      <c r="B352" s="124" t="s">
        <v>533</v>
      </c>
      <c r="C352" s="123" t="s">
        <v>532</v>
      </c>
      <c r="D352" s="122" t="s">
        <v>647</v>
      </c>
      <c r="E352" s="122" t="s">
        <v>621</v>
      </c>
      <c r="F352" s="122" t="s">
        <v>317</v>
      </c>
      <c r="G352" s="122" t="s">
        <v>391</v>
      </c>
      <c r="H352" s="121" t="s">
        <v>390</v>
      </c>
      <c r="I352" s="115">
        <v>0</v>
      </c>
      <c r="J352" s="115"/>
      <c r="K352" s="115"/>
      <c r="L352" s="115">
        <v>0</v>
      </c>
      <c r="M352" s="115">
        <v>0</v>
      </c>
      <c r="N352" s="115">
        <v>0</v>
      </c>
      <c r="O352" s="115">
        <v>0</v>
      </c>
      <c r="P352" s="115">
        <v>0</v>
      </c>
      <c r="Q352" s="115">
        <v>0</v>
      </c>
      <c r="R352" s="115">
        <v>0</v>
      </c>
      <c r="S352" s="115">
        <v>0</v>
      </c>
      <c r="T352" s="115">
        <v>0</v>
      </c>
      <c r="U352" s="115">
        <v>0</v>
      </c>
      <c r="V352" s="115">
        <v>0</v>
      </c>
      <c r="W352" s="115">
        <v>0</v>
      </c>
      <c r="X352" s="115">
        <v>0</v>
      </c>
      <c r="Y352" s="115">
        <v>0</v>
      </c>
      <c r="Z352" s="115">
        <v>0</v>
      </c>
      <c r="AA352" s="115">
        <v>0</v>
      </c>
      <c r="AB352" s="115">
        <v>0</v>
      </c>
      <c r="AC352" s="115">
        <v>0</v>
      </c>
      <c r="AD352" s="115">
        <v>0</v>
      </c>
      <c r="AE352" s="115">
        <v>-182.1</v>
      </c>
      <c r="AF352" s="115">
        <v>-152.18</v>
      </c>
      <c r="AG352" s="115">
        <v>-389.68</v>
      </c>
      <c r="AH352" s="115">
        <v>-432.72</v>
      </c>
      <c r="AI352" s="115">
        <v>-507.56</v>
      </c>
      <c r="AJ352" s="115">
        <v>-633.86</v>
      </c>
      <c r="AK352" s="115">
        <v>-637.29</v>
      </c>
      <c r="AL352" s="115">
        <v>-593.09</v>
      </c>
      <c r="AM352" s="115">
        <v>-629.69000000000005</v>
      </c>
      <c r="AN352" s="115">
        <v>-342.49</v>
      </c>
      <c r="AO352" s="115">
        <v>-439.9</v>
      </c>
      <c r="AP352" s="115">
        <v>-656.4</v>
      </c>
      <c r="AQ352" s="115">
        <v>-637.63</v>
      </c>
      <c r="AR352" s="115">
        <v>-595.85</v>
      </c>
      <c r="AS352" s="115">
        <v>-782.85</v>
      </c>
      <c r="AT352" s="115">
        <v>-743.42</v>
      </c>
      <c r="AU352" s="115">
        <v>-643.35</v>
      </c>
      <c r="AV352" s="115">
        <v>-490.7</v>
      </c>
      <c r="AW352" s="115">
        <v>-518.67999999999995</v>
      </c>
      <c r="AX352" s="115">
        <v>-870.22</v>
      </c>
      <c r="AY352" s="115">
        <v>-838.86</v>
      </c>
      <c r="AZ352" s="116">
        <v>-320.77999999999997</v>
      </c>
      <c r="BA352" s="115">
        <v>-389.95</v>
      </c>
      <c r="BB352" s="115">
        <v>-440.14</v>
      </c>
      <c r="BC352" s="115">
        <v>-597.58000000000004</v>
      </c>
      <c r="BD352" s="114"/>
      <c r="BE352" s="114"/>
      <c r="BF352" s="114"/>
      <c r="BG352" s="120"/>
    </row>
    <row r="353" spans="2:59" hidden="1">
      <c r="B353" s="167" t="s">
        <v>606</v>
      </c>
      <c r="C353" s="123" t="s">
        <v>605</v>
      </c>
      <c r="D353" s="165"/>
      <c r="E353" s="165"/>
      <c r="F353" s="165"/>
      <c r="G353" s="165"/>
      <c r="H353" s="121"/>
      <c r="I353" s="115" t="s">
        <v>502</v>
      </c>
      <c r="J353" s="115"/>
      <c r="K353" s="115"/>
      <c r="L353" s="115" t="s">
        <v>502</v>
      </c>
      <c r="M353" s="115" t="s">
        <v>502</v>
      </c>
      <c r="N353" s="115" t="s">
        <v>502</v>
      </c>
      <c r="O353" s="115" t="s">
        <v>502</v>
      </c>
      <c r="P353" s="115" t="s">
        <v>502</v>
      </c>
      <c r="Q353" s="115" t="s">
        <v>502</v>
      </c>
      <c r="R353" s="115" t="s">
        <v>502</v>
      </c>
      <c r="S353" s="115" t="s">
        <v>502</v>
      </c>
      <c r="T353" s="115" t="s">
        <v>502</v>
      </c>
      <c r="U353" s="115" t="s">
        <v>502</v>
      </c>
      <c r="V353" s="115" t="s">
        <v>502</v>
      </c>
      <c r="W353" s="115" t="s">
        <v>502</v>
      </c>
      <c r="X353" s="115" t="s">
        <v>502</v>
      </c>
      <c r="Y353" s="115" t="s">
        <v>502</v>
      </c>
      <c r="Z353" s="115" t="s">
        <v>502</v>
      </c>
      <c r="AA353" s="115" t="s">
        <v>502</v>
      </c>
      <c r="AB353" s="115" t="s">
        <v>502</v>
      </c>
      <c r="AC353" s="115" t="s">
        <v>502</v>
      </c>
      <c r="AD353" s="115" t="s">
        <v>502</v>
      </c>
      <c r="AE353" s="115" t="s">
        <v>502</v>
      </c>
      <c r="AF353" s="115" t="s">
        <v>502</v>
      </c>
      <c r="AG353" s="115" t="s">
        <v>502</v>
      </c>
      <c r="AH353" s="115" t="s">
        <v>502</v>
      </c>
      <c r="AI353" s="115" t="s">
        <v>502</v>
      </c>
      <c r="AJ353" s="115" t="s">
        <v>502</v>
      </c>
      <c r="AK353" s="115" t="s">
        <v>502</v>
      </c>
      <c r="AL353" s="115" t="s">
        <v>502</v>
      </c>
      <c r="AM353" s="115" t="s">
        <v>502</v>
      </c>
      <c r="AN353" s="115" t="s">
        <v>502</v>
      </c>
      <c r="AO353" s="115" t="s">
        <v>502</v>
      </c>
      <c r="AP353" s="115" t="s">
        <v>502</v>
      </c>
      <c r="AQ353" s="115" t="s">
        <v>502</v>
      </c>
      <c r="AR353" s="115" t="s">
        <v>502</v>
      </c>
      <c r="AS353" s="115" t="s">
        <v>502</v>
      </c>
      <c r="AT353" s="115" t="s">
        <v>502</v>
      </c>
      <c r="AU353" s="115" t="s">
        <v>502</v>
      </c>
      <c r="AV353" s="115" t="s">
        <v>502</v>
      </c>
      <c r="AW353" s="115" t="s">
        <v>502</v>
      </c>
      <c r="AX353" s="115" t="s">
        <v>502</v>
      </c>
      <c r="AY353" s="115" t="s">
        <v>502</v>
      </c>
      <c r="AZ353" s="116" t="s">
        <v>502</v>
      </c>
      <c r="BA353" s="115" t="s">
        <v>502</v>
      </c>
      <c r="BB353" s="115" t="s">
        <v>502</v>
      </c>
      <c r="BC353" s="115" t="s">
        <v>502</v>
      </c>
      <c r="BD353" s="114"/>
      <c r="BE353" s="114"/>
      <c r="BF353" s="114"/>
      <c r="BG353" s="120"/>
    </row>
    <row r="354" spans="2:59" hidden="1">
      <c r="B354" s="124" t="s">
        <v>649</v>
      </c>
      <c r="C354" s="123" t="s">
        <v>604</v>
      </c>
      <c r="D354" s="122" t="s">
        <v>647</v>
      </c>
      <c r="E354" s="122" t="s">
        <v>542</v>
      </c>
      <c r="F354" s="122" t="s">
        <v>322</v>
      </c>
      <c r="G354" s="122" t="s">
        <v>391</v>
      </c>
      <c r="H354" s="121" t="s">
        <v>390</v>
      </c>
      <c r="I354" s="115">
        <v>18</v>
      </c>
      <c r="J354" s="115"/>
      <c r="K354" s="115"/>
      <c r="L354" s="115">
        <v>18</v>
      </c>
      <c r="M354" s="115">
        <v>18</v>
      </c>
      <c r="N354" s="115">
        <v>18</v>
      </c>
      <c r="O354" s="115">
        <v>18</v>
      </c>
      <c r="P354" s="115">
        <v>18</v>
      </c>
      <c r="Q354" s="115">
        <v>18</v>
      </c>
      <c r="R354" s="115">
        <v>18</v>
      </c>
      <c r="S354" s="115">
        <v>18</v>
      </c>
      <c r="T354" s="115">
        <v>19</v>
      </c>
      <c r="U354" s="115">
        <v>27</v>
      </c>
      <c r="V354" s="115">
        <v>32</v>
      </c>
      <c r="W354" s="115">
        <v>48</v>
      </c>
      <c r="X354" s="115">
        <v>123</v>
      </c>
      <c r="Y354" s="115">
        <v>365</v>
      </c>
      <c r="Z354" s="115">
        <v>499</v>
      </c>
      <c r="AA354" s="115">
        <v>988</v>
      </c>
      <c r="AB354" s="115">
        <v>1694</v>
      </c>
      <c r="AC354" s="115">
        <v>3146</v>
      </c>
      <c r="AD354" s="115">
        <v>5431</v>
      </c>
      <c r="AE354" s="115">
        <v>8488.73</v>
      </c>
      <c r="AF354" s="115">
        <v>11868.79</v>
      </c>
      <c r="AG354" s="115">
        <v>17581.939999999999</v>
      </c>
      <c r="AH354" s="115">
        <v>20098.330000000002</v>
      </c>
      <c r="AI354" s="115">
        <v>21541.87</v>
      </c>
      <c r="AJ354" s="115">
        <v>22084.27</v>
      </c>
      <c r="AK354" s="115">
        <v>21546.55</v>
      </c>
      <c r="AL354" s="115">
        <v>23359.97</v>
      </c>
      <c r="AM354" s="115">
        <v>23223.01</v>
      </c>
      <c r="AN354" s="115">
        <v>22903.55</v>
      </c>
      <c r="AO354" s="115">
        <v>23264.86</v>
      </c>
      <c r="AP354" s="115">
        <v>21253.67</v>
      </c>
      <c r="AQ354" s="115">
        <v>19819.71</v>
      </c>
      <c r="AR354" s="115">
        <v>17522.66</v>
      </c>
      <c r="AS354" s="115">
        <v>17697.560000000001</v>
      </c>
      <c r="AT354" s="115">
        <v>16500.23</v>
      </c>
      <c r="AU354" s="115">
        <v>19216.490000000002</v>
      </c>
      <c r="AV354" s="115">
        <v>16154.61</v>
      </c>
      <c r="AW354" s="115">
        <v>12012.67</v>
      </c>
      <c r="AX354" s="115">
        <v>10453.540000000001</v>
      </c>
      <c r="AY354" s="115">
        <v>7161.73</v>
      </c>
      <c r="AZ354" s="116">
        <v>5765.46</v>
      </c>
      <c r="BA354" s="115">
        <v>7748.35</v>
      </c>
      <c r="BB354" s="115">
        <v>8312.7199999999993</v>
      </c>
      <c r="BC354" s="115">
        <v>9277.49</v>
      </c>
      <c r="BD354" s="114"/>
      <c r="BE354" s="114"/>
      <c r="BF354" s="114"/>
      <c r="BG354" s="120"/>
    </row>
    <row r="355" spans="2:59" hidden="1">
      <c r="B355" s="124" t="s">
        <v>648</v>
      </c>
      <c r="C355" s="123" t="s">
        <v>603</v>
      </c>
      <c r="D355" s="122" t="s">
        <v>647</v>
      </c>
      <c r="E355" s="122" t="s">
        <v>571</v>
      </c>
      <c r="F355" s="122" t="s">
        <v>317</v>
      </c>
      <c r="G355" s="122" t="s">
        <v>391</v>
      </c>
      <c r="H355" s="121" t="s">
        <v>390</v>
      </c>
      <c r="I355" s="115">
        <v>30</v>
      </c>
      <c r="J355" s="115"/>
      <c r="K355" s="115"/>
      <c r="L355" s="115">
        <v>30</v>
      </c>
      <c r="M355" s="115">
        <v>30</v>
      </c>
      <c r="N355" s="115">
        <v>30</v>
      </c>
      <c r="O355" s="115">
        <v>30</v>
      </c>
      <c r="P355" s="115">
        <v>30</v>
      </c>
      <c r="Q355" s="115">
        <v>30</v>
      </c>
      <c r="R355" s="115">
        <v>30</v>
      </c>
      <c r="S355" s="115">
        <v>30</v>
      </c>
      <c r="T355" s="115">
        <v>31</v>
      </c>
      <c r="U355" s="115">
        <v>44</v>
      </c>
      <c r="V355" s="115">
        <v>53</v>
      </c>
      <c r="W355" s="115">
        <v>122</v>
      </c>
      <c r="X355" s="115">
        <v>294</v>
      </c>
      <c r="Y355" s="115">
        <v>765</v>
      </c>
      <c r="Z355" s="115">
        <v>1092</v>
      </c>
      <c r="AA355" s="115">
        <v>2145</v>
      </c>
      <c r="AB355" s="115">
        <v>3594</v>
      </c>
      <c r="AC355" s="115">
        <v>6349</v>
      </c>
      <c r="AD355" s="115">
        <v>10281</v>
      </c>
      <c r="AE355" s="115">
        <v>14750.29</v>
      </c>
      <c r="AF355" s="115">
        <v>19512.740000000002</v>
      </c>
      <c r="AG355" s="115">
        <v>26869.919999999998</v>
      </c>
      <c r="AH355" s="115">
        <v>29189.65</v>
      </c>
      <c r="AI355" s="115">
        <v>31298.05</v>
      </c>
      <c r="AJ355" s="115">
        <v>32086.14</v>
      </c>
      <c r="AK355" s="115">
        <v>32389.37</v>
      </c>
      <c r="AL355" s="115">
        <v>34574.47</v>
      </c>
      <c r="AM355" s="115">
        <v>34758.28</v>
      </c>
      <c r="AN355" s="115">
        <v>34685.629999999997</v>
      </c>
      <c r="AO355" s="115">
        <v>34535.75</v>
      </c>
      <c r="AP355" s="115">
        <v>32070.44</v>
      </c>
      <c r="AQ355" s="115">
        <v>29688.959999999999</v>
      </c>
      <c r="AR355" s="115">
        <v>26830.31</v>
      </c>
      <c r="AS355" s="115">
        <v>26512.99</v>
      </c>
      <c r="AT355" s="115">
        <v>24498.38</v>
      </c>
      <c r="AU355" s="115">
        <v>27818.18</v>
      </c>
      <c r="AV355" s="115">
        <v>24350.19</v>
      </c>
      <c r="AW355" s="115">
        <v>20052.09</v>
      </c>
      <c r="AX355" s="115">
        <v>19058.259999999998</v>
      </c>
      <c r="AY355" s="115">
        <v>14831.51</v>
      </c>
      <c r="AZ355" s="116">
        <v>13456.33</v>
      </c>
      <c r="BA355" s="115">
        <v>15947.02</v>
      </c>
      <c r="BB355" s="115">
        <v>17888.32</v>
      </c>
      <c r="BC355" s="115">
        <v>18222.68</v>
      </c>
      <c r="BD355" s="114"/>
      <c r="BE355" s="114"/>
      <c r="BF355" s="114"/>
      <c r="BG355" s="120"/>
    </row>
    <row r="356" spans="2:59" hidden="1">
      <c r="B356" s="131" t="s">
        <v>646</v>
      </c>
      <c r="C356" s="130" t="s">
        <v>645</v>
      </c>
      <c r="D356" s="165"/>
      <c r="E356" s="165"/>
      <c r="F356" s="165"/>
      <c r="G356" s="165"/>
      <c r="H356" s="121"/>
      <c r="I356" s="115" t="s">
        <v>502</v>
      </c>
      <c r="J356" s="115"/>
      <c r="K356" s="115"/>
      <c r="L356" s="115" t="s">
        <v>502</v>
      </c>
      <c r="M356" s="115" t="s">
        <v>502</v>
      </c>
      <c r="N356" s="115" t="s">
        <v>502</v>
      </c>
      <c r="O356" s="115" t="s">
        <v>502</v>
      </c>
      <c r="P356" s="115" t="s">
        <v>502</v>
      </c>
      <c r="Q356" s="115" t="s">
        <v>502</v>
      </c>
      <c r="R356" s="115" t="s">
        <v>502</v>
      </c>
      <c r="S356" s="115" t="s">
        <v>502</v>
      </c>
      <c r="T356" s="115" t="s">
        <v>502</v>
      </c>
      <c r="U356" s="115" t="s">
        <v>502</v>
      </c>
      <c r="V356" s="115" t="s">
        <v>502</v>
      </c>
      <c r="W356" s="115" t="s">
        <v>502</v>
      </c>
      <c r="X356" s="115" t="s">
        <v>502</v>
      </c>
      <c r="Y356" s="115" t="s">
        <v>502</v>
      </c>
      <c r="Z356" s="115" t="s">
        <v>502</v>
      </c>
      <c r="AA356" s="115" t="s">
        <v>502</v>
      </c>
      <c r="AB356" s="115" t="s">
        <v>502</v>
      </c>
      <c r="AC356" s="115" t="s">
        <v>502</v>
      </c>
      <c r="AD356" s="115" t="s">
        <v>502</v>
      </c>
      <c r="AE356" s="115" t="s">
        <v>502</v>
      </c>
      <c r="AF356" s="115" t="s">
        <v>502</v>
      </c>
      <c r="AG356" s="115" t="s">
        <v>502</v>
      </c>
      <c r="AH356" s="115" t="s">
        <v>502</v>
      </c>
      <c r="AI356" s="115" t="s">
        <v>502</v>
      </c>
      <c r="AJ356" s="115" t="s">
        <v>502</v>
      </c>
      <c r="AK356" s="115" t="s">
        <v>502</v>
      </c>
      <c r="AL356" s="115" t="s">
        <v>502</v>
      </c>
      <c r="AM356" s="115" t="s">
        <v>502</v>
      </c>
      <c r="AN356" s="115" t="s">
        <v>502</v>
      </c>
      <c r="AO356" s="115" t="s">
        <v>502</v>
      </c>
      <c r="AP356" s="115" t="s">
        <v>502</v>
      </c>
      <c r="AQ356" s="115" t="s">
        <v>502</v>
      </c>
      <c r="AR356" s="115" t="s">
        <v>502</v>
      </c>
      <c r="AS356" s="115" t="s">
        <v>502</v>
      </c>
      <c r="AT356" s="115" t="s">
        <v>502</v>
      </c>
      <c r="AU356" s="115" t="s">
        <v>502</v>
      </c>
      <c r="AV356" s="115" t="s">
        <v>502</v>
      </c>
      <c r="AW356" s="115" t="s">
        <v>502</v>
      </c>
      <c r="AX356" s="115" t="s">
        <v>502</v>
      </c>
      <c r="AY356" s="115" t="s">
        <v>502</v>
      </c>
      <c r="AZ356" s="116" t="s">
        <v>502</v>
      </c>
      <c r="BA356" s="115" t="s">
        <v>502</v>
      </c>
      <c r="BB356" s="115" t="s">
        <v>502</v>
      </c>
      <c r="BC356" s="115" t="s">
        <v>502</v>
      </c>
      <c r="BD356" s="114"/>
      <c r="BE356" s="114"/>
      <c r="BF356" s="114"/>
      <c r="BG356" s="127"/>
    </row>
    <row r="357" spans="2:59" hidden="1">
      <c r="B357" s="167" t="s">
        <v>612</v>
      </c>
      <c r="C357" s="123" t="s">
        <v>638</v>
      </c>
      <c r="D357" s="165"/>
      <c r="E357" s="165"/>
      <c r="F357" s="165"/>
      <c r="G357" s="165"/>
      <c r="H357" s="121"/>
      <c r="I357" s="115" t="s">
        <v>502</v>
      </c>
      <c r="J357" s="115"/>
      <c r="K357" s="115"/>
      <c r="L357" s="115" t="s">
        <v>502</v>
      </c>
      <c r="M357" s="115" t="s">
        <v>502</v>
      </c>
      <c r="N357" s="115" t="s">
        <v>502</v>
      </c>
      <c r="O357" s="115" t="s">
        <v>502</v>
      </c>
      <c r="P357" s="115" t="s">
        <v>502</v>
      </c>
      <c r="Q357" s="115" t="s">
        <v>502</v>
      </c>
      <c r="R357" s="115" t="s">
        <v>502</v>
      </c>
      <c r="S357" s="115" t="s">
        <v>502</v>
      </c>
      <c r="T357" s="115" t="s">
        <v>502</v>
      </c>
      <c r="U357" s="115" t="s">
        <v>502</v>
      </c>
      <c r="V357" s="115" t="s">
        <v>502</v>
      </c>
      <c r="W357" s="115" t="s">
        <v>502</v>
      </c>
      <c r="X357" s="115" t="s">
        <v>502</v>
      </c>
      <c r="Y357" s="115" t="s">
        <v>502</v>
      </c>
      <c r="Z357" s="115" t="s">
        <v>502</v>
      </c>
      <c r="AA357" s="115" t="s">
        <v>502</v>
      </c>
      <c r="AB357" s="115" t="s">
        <v>502</v>
      </c>
      <c r="AC357" s="115" t="s">
        <v>502</v>
      </c>
      <c r="AD357" s="115" t="s">
        <v>502</v>
      </c>
      <c r="AE357" s="115" t="s">
        <v>502</v>
      </c>
      <c r="AF357" s="115" t="s">
        <v>502</v>
      </c>
      <c r="AG357" s="115" t="s">
        <v>502</v>
      </c>
      <c r="AH357" s="115" t="s">
        <v>502</v>
      </c>
      <c r="AI357" s="115" t="s">
        <v>502</v>
      </c>
      <c r="AJ357" s="115" t="s">
        <v>502</v>
      </c>
      <c r="AK357" s="115" t="s">
        <v>502</v>
      </c>
      <c r="AL357" s="115" t="s">
        <v>502</v>
      </c>
      <c r="AM357" s="115" t="s">
        <v>502</v>
      </c>
      <c r="AN357" s="115" t="s">
        <v>502</v>
      </c>
      <c r="AO357" s="115" t="s">
        <v>502</v>
      </c>
      <c r="AP357" s="115" t="s">
        <v>502</v>
      </c>
      <c r="AQ357" s="115" t="s">
        <v>502</v>
      </c>
      <c r="AR357" s="115" t="s">
        <v>502</v>
      </c>
      <c r="AS357" s="115" t="s">
        <v>502</v>
      </c>
      <c r="AT357" s="115" t="s">
        <v>502</v>
      </c>
      <c r="AU357" s="115" t="s">
        <v>502</v>
      </c>
      <c r="AV357" s="115" t="s">
        <v>502</v>
      </c>
      <c r="AW357" s="115" t="s">
        <v>502</v>
      </c>
      <c r="AX357" s="115" t="s">
        <v>502</v>
      </c>
      <c r="AY357" s="115" t="s">
        <v>502</v>
      </c>
      <c r="AZ357" s="116" t="s">
        <v>502</v>
      </c>
      <c r="BA357" s="115" t="s">
        <v>502</v>
      </c>
      <c r="BB357" s="115" t="s">
        <v>502</v>
      </c>
      <c r="BC357" s="115" t="s">
        <v>502</v>
      </c>
      <c r="BD357" s="114"/>
      <c r="BE357" s="114"/>
      <c r="BF357" s="114"/>
      <c r="BG357" s="120"/>
    </row>
    <row r="358" spans="2:59" hidden="1">
      <c r="B358" s="124" t="s">
        <v>644</v>
      </c>
      <c r="C358" s="123" t="s">
        <v>643</v>
      </c>
      <c r="D358" s="122" t="s">
        <v>641</v>
      </c>
      <c r="E358" s="122" t="s">
        <v>607</v>
      </c>
      <c r="F358" s="122" t="s">
        <v>642</v>
      </c>
      <c r="G358" s="122" t="s">
        <v>391</v>
      </c>
      <c r="H358" s="121" t="s">
        <v>390</v>
      </c>
      <c r="I358" s="115">
        <v>0</v>
      </c>
      <c r="J358" s="115"/>
      <c r="K358" s="115"/>
      <c r="L358" s="115">
        <v>0</v>
      </c>
      <c r="M358" s="115">
        <v>0</v>
      </c>
      <c r="N358" s="115">
        <v>0</v>
      </c>
      <c r="O358" s="115">
        <v>-10.8</v>
      </c>
      <c r="P358" s="115">
        <v>-21.6</v>
      </c>
      <c r="Q358" s="115">
        <v>-37.799999999999997</v>
      </c>
      <c r="R358" s="115">
        <v>-37.799999999999997</v>
      </c>
      <c r="S358" s="115">
        <v>-66.599999999999994</v>
      </c>
      <c r="T358" s="115">
        <v>-97.56</v>
      </c>
      <c r="U358" s="115">
        <v>-119.52</v>
      </c>
      <c r="V358" s="115">
        <v>-185.04</v>
      </c>
      <c r="W358" s="115">
        <v>-452.16</v>
      </c>
      <c r="X358" s="115">
        <v>-625.67999999999995</v>
      </c>
      <c r="Y358" s="115">
        <v>-1050.1199999999999</v>
      </c>
      <c r="Z358" s="115">
        <v>-1542.24</v>
      </c>
      <c r="AA358" s="115">
        <v>-2197.08</v>
      </c>
      <c r="AB358" s="115">
        <v>-2664.36</v>
      </c>
      <c r="AC358" s="115">
        <v>-3295.44</v>
      </c>
      <c r="AD358" s="115">
        <v>-3723.12</v>
      </c>
      <c r="AE358" s="115">
        <v>-4093.2</v>
      </c>
      <c r="AF358" s="115">
        <v>-4238.28</v>
      </c>
      <c r="AG358" s="115">
        <v>-4416.84</v>
      </c>
      <c r="AH358" s="115">
        <v>-6963.12</v>
      </c>
      <c r="AI358" s="115">
        <v>-10151.64</v>
      </c>
      <c r="AJ358" s="115">
        <v>-10904.4</v>
      </c>
      <c r="AK358" s="115">
        <v>-15268.32</v>
      </c>
      <c r="AL358" s="115">
        <v>-15501.67</v>
      </c>
      <c r="AM358" s="115">
        <v>-17556.98</v>
      </c>
      <c r="AN358" s="115">
        <v>-20018.82</v>
      </c>
      <c r="AO358" s="115">
        <v>-23699.200000000001</v>
      </c>
      <c r="AP358" s="115">
        <v>-23810.400000000001</v>
      </c>
      <c r="AQ358" s="115">
        <v>-21988.65</v>
      </c>
      <c r="AR358" s="115">
        <v>-25816.32</v>
      </c>
      <c r="AS358" s="115">
        <v>-24940.080000000002</v>
      </c>
      <c r="AT358" s="115">
        <v>-24193.8</v>
      </c>
      <c r="AU358" s="115">
        <v>-28113.919999999998</v>
      </c>
      <c r="AV358" s="115">
        <v>-35187.06</v>
      </c>
      <c r="AW358" s="115">
        <v>-36971.78</v>
      </c>
      <c r="AX358" s="115">
        <v>-40043.79</v>
      </c>
      <c r="AY358" s="115">
        <v>-47082.61</v>
      </c>
      <c r="AZ358" s="116">
        <v>-50879.13</v>
      </c>
      <c r="BA358" s="115">
        <v>-46014.23</v>
      </c>
      <c r="BB358" s="115">
        <v>-53208</v>
      </c>
      <c r="BC358" s="115">
        <v>-50035.69</v>
      </c>
      <c r="BD358" s="114"/>
      <c r="BE358" s="114"/>
      <c r="BF358" s="114"/>
      <c r="BG358" s="120"/>
    </row>
    <row r="359" spans="2:59" hidden="1">
      <c r="B359" s="167" t="s">
        <v>546</v>
      </c>
      <c r="C359" s="123" t="s">
        <v>545</v>
      </c>
      <c r="D359" s="165"/>
      <c r="E359" s="165"/>
      <c r="F359" s="165"/>
      <c r="G359" s="165"/>
      <c r="H359" s="121"/>
      <c r="I359" s="115" t="s">
        <v>502</v>
      </c>
      <c r="J359" s="115"/>
      <c r="K359" s="115"/>
      <c r="L359" s="115" t="s">
        <v>502</v>
      </c>
      <c r="M359" s="115" t="s">
        <v>502</v>
      </c>
      <c r="N359" s="115" t="s">
        <v>502</v>
      </c>
      <c r="O359" s="115" t="s">
        <v>502</v>
      </c>
      <c r="P359" s="115" t="s">
        <v>502</v>
      </c>
      <c r="Q359" s="115" t="s">
        <v>502</v>
      </c>
      <c r="R359" s="115" t="s">
        <v>502</v>
      </c>
      <c r="S359" s="115" t="s">
        <v>502</v>
      </c>
      <c r="T359" s="115" t="s">
        <v>502</v>
      </c>
      <c r="U359" s="115" t="s">
        <v>502</v>
      </c>
      <c r="V359" s="115" t="s">
        <v>502</v>
      </c>
      <c r="W359" s="115" t="s">
        <v>502</v>
      </c>
      <c r="X359" s="115" t="s">
        <v>502</v>
      </c>
      <c r="Y359" s="115" t="s">
        <v>502</v>
      </c>
      <c r="Z359" s="115" t="s">
        <v>502</v>
      </c>
      <c r="AA359" s="115" t="s">
        <v>502</v>
      </c>
      <c r="AB359" s="115" t="s">
        <v>502</v>
      </c>
      <c r="AC359" s="115" t="s">
        <v>502</v>
      </c>
      <c r="AD359" s="115" t="s">
        <v>502</v>
      </c>
      <c r="AE359" s="115" t="s">
        <v>502</v>
      </c>
      <c r="AF359" s="115" t="s">
        <v>502</v>
      </c>
      <c r="AG359" s="115" t="s">
        <v>502</v>
      </c>
      <c r="AH359" s="115" t="s">
        <v>502</v>
      </c>
      <c r="AI359" s="115" t="s">
        <v>502</v>
      </c>
      <c r="AJ359" s="115" t="s">
        <v>502</v>
      </c>
      <c r="AK359" s="115" t="s">
        <v>502</v>
      </c>
      <c r="AL359" s="115" t="s">
        <v>502</v>
      </c>
      <c r="AM359" s="115" t="s">
        <v>502</v>
      </c>
      <c r="AN359" s="115" t="s">
        <v>502</v>
      </c>
      <c r="AO359" s="115" t="s">
        <v>502</v>
      </c>
      <c r="AP359" s="115" t="s">
        <v>502</v>
      </c>
      <c r="AQ359" s="115" t="s">
        <v>502</v>
      </c>
      <c r="AR359" s="115" t="s">
        <v>502</v>
      </c>
      <c r="AS359" s="115" t="s">
        <v>502</v>
      </c>
      <c r="AT359" s="115" t="s">
        <v>502</v>
      </c>
      <c r="AU359" s="115" t="s">
        <v>502</v>
      </c>
      <c r="AV359" s="115" t="s">
        <v>502</v>
      </c>
      <c r="AW359" s="115" t="s">
        <v>502</v>
      </c>
      <c r="AX359" s="115" t="s">
        <v>502</v>
      </c>
      <c r="AY359" s="115" t="s">
        <v>502</v>
      </c>
      <c r="AZ359" s="116" t="s">
        <v>502</v>
      </c>
      <c r="BA359" s="115" t="s">
        <v>502</v>
      </c>
      <c r="BB359" s="115" t="s">
        <v>502</v>
      </c>
      <c r="BC359" s="115" t="s">
        <v>502</v>
      </c>
      <c r="BD359" s="114"/>
      <c r="BE359" s="114"/>
      <c r="BF359" s="114"/>
      <c r="BG359" s="120"/>
    </row>
    <row r="360" spans="2:59" hidden="1">
      <c r="B360" s="124" t="s">
        <v>535</v>
      </c>
      <c r="C360" s="123" t="s">
        <v>534</v>
      </c>
      <c r="D360" s="122" t="s">
        <v>641</v>
      </c>
      <c r="E360" s="122" t="s">
        <v>542</v>
      </c>
      <c r="F360" s="122" t="s">
        <v>322</v>
      </c>
      <c r="G360" s="122" t="s">
        <v>391</v>
      </c>
      <c r="H360" s="121" t="s">
        <v>390</v>
      </c>
      <c r="I360" s="115">
        <v>0</v>
      </c>
      <c r="J360" s="115"/>
      <c r="K360" s="115"/>
      <c r="L360" s="115">
        <v>0</v>
      </c>
      <c r="M360" s="115">
        <v>0</v>
      </c>
      <c r="N360" s="115">
        <v>0</v>
      </c>
      <c r="O360" s="115">
        <v>10.8</v>
      </c>
      <c r="P360" s="115">
        <v>21.6</v>
      </c>
      <c r="Q360" s="115">
        <v>37.799999999999997</v>
      </c>
      <c r="R360" s="115">
        <v>37.799999999999997</v>
      </c>
      <c r="S360" s="115">
        <v>66.599999999999994</v>
      </c>
      <c r="T360" s="115">
        <v>97.56</v>
      </c>
      <c r="U360" s="115">
        <v>119.52</v>
      </c>
      <c r="V360" s="115">
        <v>185.04</v>
      </c>
      <c r="W360" s="115">
        <v>452.16</v>
      </c>
      <c r="X360" s="115">
        <v>625.67999999999995</v>
      </c>
      <c r="Y360" s="115">
        <v>1050.1199999999999</v>
      </c>
      <c r="Z360" s="115">
        <v>1542.24</v>
      </c>
      <c r="AA360" s="115">
        <v>2197.08</v>
      </c>
      <c r="AB360" s="115">
        <v>2664.36</v>
      </c>
      <c r="AC360" s="115">
        <v>3295.44</v>
      </c>
      <c r="AD360" s="115">
        <v>3723.12</v>
      </c>
      <c r="AE360" s="115">
        <v>4093.2</v>
      </c>
      <c r="AF360" s="115">
        <v>4238.28</v>
      </c>
      <c r="AG360" s="115">
        <v>4416.84</v>
      </c>
      <c r="AH360" s="115">
        <v>6963.12</v>
      </c>
      <c r="AI360" s="115">
        <v>10151.64</v>
      </c>
      <c r="AJ360" s="115">
        <v>10904.4</v>
      </c>
      <c r="AK360" s="115">
        <v>15268.32</v>
      </c>
      <c r="AL360" s="115">
        <v>15501.67</v>
      </c>
      <c r="AM360" s="115">
        <v>17556.98</v>
      </c>
      <c r="AN360" s="115">
        <v>20018.82</v>
      </c>
      <c r="AO360" s="115">
        <v>23699.200000000001</v>
      </c>
      <c r="AP360" s="115">
        <v>23810.400000000001</v>
      </c>
      <c r="AQ360" s="115">
        <v>21988.65</v>
      </c>
      <c r="AR360" s="115">
        <v>25816.32</v>
      </c>
      <c r="AS360" s="115">
        <v>24940.080000000002</v>
      </c>
      <c r="AT360" s="115">
        <v>24193.8</v>
      </c>
      <c r="AU360" s="115">
        <v>28113.919999999998</v>
      </c>
      <c r="AV360" s="115">
        <v>35187.06</v>
      </c>
      <c r="AW360" s="115">
        <v>36971.78</v>
      </c>
      <c r="AX360" s="115">
        <v>40043.79</v>
      </c>
      <c r="AY360" s="115">
        <v>47082.61</v>
      </c>
      <c r="AZ360" s="116">
        <v>50879.13</v>
      </c>
      <c r="BA360" s="115">
        <v>46014.23</v>
      </c>
      <c r="BB360" s="115">
        <v>53208</v>
      </c>
      <c r="BC360" s="115">
        <v>50035.69</v>
      </c>
      <c r="BD360" s="114"/>
      <c r="BE360" s="114"/>
      <c r="BF360" s="114"/>
      <c r="BG360" s="120"/>
    </row>
    <row r="361" spans="2:59" hidden="1">
      <c r="B361" s="131" t="s">
        <v>640</v>
      </c>
      <c r="C361" s="130" t="s">
        <v>639</v>
      </c>
      <c r="D361" s="165"/>
      <c r="E361" s="165"/>
      <c r="F361" s="165"/>
      <c r="G361" s="165"/>
      <c r="H361" s="121"/>
      <c r="I361" s="115" t="s">
        <v>502</v>
      </c>
      <c r="J361" s="115"/>
      <c r="K361" s="115"/>
      <c r="L361" s="115" t="s">
        <v>502</v>
      </c>
      <c r="M361" s="115" t="s">
        <v>502</v>
      </c>
      <c r="N361" s="115" t="s">
        <v>502</v>
      </c>
      <c r="O361" s="115" t="s">
        <v>502</v>
      </c>
      <c r="P361" s="115" t="s">
        <v>502</v>
      </c>
      <c r="Q361" s="115" t="s">
        <v>502</v>
      </c>
      <c r="R361" s="115" t="s">
        <v>502</v>
      </c>
      <c r="S361" s="115" t="s">
        <v>502</v>
      </c>
      <c r="T361" s="115" t="s">
        <v>502</v>
      </c>
      <c r="U361" s="115" t="s">
        <v>502</v>
      </c>
      <c r="V361" s="115" t="s">
        <v>502</v>
      </c>
      <c r="W361" s="115" t="s">
        <v>502</v>
      </c>
      <c r="X361" s="115" t="s">
        <v>502</v>
      </c>
      <c r="Y361" s="115" t="s">
        <v>502</v>
      </c>
      <c r="Z361" s="115" t="s">
        <v>502</v>
      </c>
      <c r="AA361" s="115" t="s">
        <v>502</v>
      </c>
      <c r="AB361" s="115" t="s">
        <v>502</v>
      </c>
      <c r="AC361" s="115" t="s">
        <v>502</v>
      </c>
      <c r="AD361" s="115" t="s">
        <v>502</v>
      </c>
      <c r="AE361" s="115" t="s">
        <v>502</v>
      </c>
      <c r="AF361" s="115" t="s">
        <v>502</v>
      </c>
      <c r="AG361" s="115" t="s">
        <v>502</v>
      </c>
      <c r="AH361" s="115" t="s">
        <v>502</v>
      </c>
      <c r="AI361" s="115" t="s">
        <v>502</v>
      </c>
      <c r="AJ361" s="115" t="s">
        <v>502</v>
      </c>
      <c r="AK361" s="115" t="s">
        <v>502</v>
      </c>
      <c r="AL361" s="115" t="s">
        <v>502</v>
      </c>
      <c r="AM361" s="115" t="s">
        <v>502</v>
      </c>
      <c r="AN361" s="115" t="s">
        <v>502</v>
      </c>
      <c r="AO361" s="115" t="s">
        <v>502</v>
      </c>
      <c r="AP361" s="115" t="s">
        <v>502</v>
      </c>
      <c r="AQ361" s="115" t="s">
        <v>502</v>
      </c>
      <c r="AR361" s="115" t="s">
        <v>502</v>
      </c>
      <c r="AS361" s="115" t="s">
        <v>502</v>
      </c>
      <c r="AT361" s="115" t="s">
        <v>502</v>
      </c>
      <c r="AU361" s="115" t="s">
        <v>502</v>
      </c>
      <c r="AV361" s="115" t="s">
        <v>502</v>
      </c>
      <c r="AW361" s="115" t="s">
        <v>502</v>
      </c>
      <c r="AX361" s="115" t="s">
        <v>502</v>
      </c>
      <c r="AY361" s="115" t="s">
        <v>502</v>
      </c>
      <c r="AZ361" s="116" t="s">
        <v>502</v>
      </c>
      <c r="BA361" s="115" t="s">
        <v>502</v>
      </c>
      <c r="BB361" s="115" t="s">
        <v>502</v>
      </c>
      <c r="BC361" s="115" t="s">
        <v>502</v>
      </c>
      <c r="BD361" s="114"/>
      <c r="BE361" s="114"/>
      <c r="BF361" s="114"/>
      <c r="BG361" s="127"/>
    </row>
    <row r="362" spans="2:59" hidden="1">
      <c r="B362" s="167" t="s">
        <v>612</v>
      </c>
      <c r="C362" s="123" t="s">
        <v>638</v>
      </c>
      <c r="D362" s="165"/>
      <c r="E362" s="165"/>
      <c r="F362" s="165"/>
      <c r="G362" s="165"/>
      <c r="H362" s="121"/>
      <c r="I362" s="115" t="s">
        <v>502</v>
      </c>
      <c r="J362" s="115"/>
      <c r="K362" s="115"/>
      <c r="L362" s="115" t="s">
        <v>502</v>
      </c>
      <c r="M362" s="115" t="s">
        <v>502</v>
      </c>
      <c r="N362" s="115" t="s">
        <v>502</v>
      </c>
      <c r="O362" s="115" t="s">
        <v>502</v>
      </c>
      <c r="P362" s="115" t="s">
        <v>502</v>
      </c>
      <c r="Q362" s="115" t="s">
        <v>502</v>
      </c>
      <c r="R362" s="115" t="s">
        <v>502</v>
      </c>
      <c r="S362" s="115" t="s">
        <v>502</v>
      </c>
      <c r="T362" s="115" t="s">
        <v>502</v>
      </c>
      <c r="U362" s="115" t="s">
        <v>502</v>
      </c>
      <c r="V362" s="115" t="s">
        <v>502</v>
      </c>
      <c r="W362" s="115" t="s">
        <v>502</v>
      </c>
      <c r="X362" s="115" t="s">
        <v>502</v>
      </c>
      <c r="Y362" s="115" t="s">
        <v>502</v>
      </c>
      <c r="Z362" s="115" t="s">
        <v>502</v>
      </c>
      <c r="AA362" s="115" t="s">
        <v>502</v>
      </c>
      <c r="AB362" s="115" t="s">
        <v>502</v>
      </c>
      <c r="AC362" s="115" t="s">
        <v>502</v>
      </c>
      <c r="AD362" s="115" t="s">
        <v>502</v>
      </c>
      <c r="AE362" s="115" t="s">
        <v>502</v>
      </c>
      <c r="AF362" s="115" t="s">
        <v>502</v>
      </c>
      <c r="AG362" s="115" t="s">
        <v>502</v>
      </c>
      <c r="AH362" s="115" t="s">
        <v>502</v>
      </c>
      <c r="AI362" s="115" t="s">
        <v>502</v>
      </c>
      <c r="AJ362" s="115" t="s">
        <v>502</v>
      </c>
      <c r="AK362" s="115" t="s">
        <v>502</v>
      </c>
      <c r="AL362" s="115" t="s">
        <v>502</v>
      </c>
      <c r="AM362" s="115" t="s">
        <v>502</v>
      </c>
      <c r="AN362" s="115" t="s">
        <v>502</v>
      </c>
      <c r="AO362" s="115" t="s">
        <v>502</v>
      </c>
      <c r="AP362" s="115" t="s">
        <v>502</v>
      </c>
      <c r="AQ362" s="115" t="s">
        <v>502</v>
      </c>
      <c r="AR362" s="115" t="s">
        <v>502</v>
      </c>
      <c r="AS362" s="115" t="s">
        <v>502</v>
      </c>
      <c r="AT362" s="115" t="s">
        <v>502</v>
      </c>
      <c r="AU362" s="115" t="s">
        <v>502</v>
      </c>
      <c r="AV362" s="115" t="s">
        <v>502</v>
      </c>
      <c r="AW362" s="115" t="s">
        <v>502</v>
      </c>
      <c r="AX362" s="115" t="s">
        <v>502</v>
      </c>
      <c r="AY362" s="115" t="s">
        <v>502</v>
      </c>
      <c r="AZ362" s="116" t="s">
        <v>502</v>
      </c>
      <c r="BA362" s="115" t="s">
        <v>502</v>
      </c>
      <c r="BB362" s="115" t="s">
        <v>502</v>
      </c>
      <c r="BC362" s="115" t="s">
        <v>502</v>
      </c>
      <c r="BD362" s="114"/>
      <c r="BE362" s="114"/>
      <c r="BF362" s="114"/>
      <c r="BG362" s="120"/>
    </row>
    <row r="363" spans="2:59" hidden="1">
      <c r="B363" s="124" t="s">
        <v>637</v>
      </c>
      <c r="C363" s="123" t="s">
        <v>636</v>
      </c>
      <c r="D363" s="122" t="s">
        <v>634</v>
      </c>
      <c r="E363" s="122" t="s">
        <v>607</v>
      </c>
      <c r="F363" s="122" t="s">
        <v>635</v>
      </c>
      <c r="G363" s="122" t="s">
        <v>391</v>
      </c>
      <c r="H363" s="121" t="s">
        <v>390</v>
      </c>
      <c r="I363" s="115">
        <v>-75.599999999999994</v>
      </c>
      <c r="J363" s="115"/>
      <c r="K363" s="115"/>
      <c r="L363" s="115">
        <v>-75.599999999999994</v>
      </c>
      <c r="M363" s="115">
        <v>-68.400000000000006</v>
      </c>
      <c r="N363" s="115">
        <v>-93.6</v>
      </c>
      <c r="O363" s="115">
        <v>-97.2</v>
      </c>
      <c r="P363" s="115">
        <v>-104.4</v>
      </c>
      <c r="Q363" s="115">
        <v>-122.76</v>
      </c>
      <c r="R363" s="115">
        <v>-127.8</v>
      </c>
      <c r="S363" s="115">
        <v>-109.08</v>
      </c>
      <c r="T363" s="115">
        <v>-120.6</v>
      </c>
      <c r="U363" s="115">
        <v>-108.72</v>
      </c>
      <c r="V363" s="115">
        <v>-106.92</v>
      </c>
      <c r="W363" s="115">
        <v>-102.96</v>
      </c>
      <c r="X363" s="115">
        <v>-105.84</v>
      </c>
      <c r="Y363" s="115">
        <v>-118.08</v>
      </c>
      <c r="Z363" s="115">
        <v>-82.44</v>
      </c>
      <c r="AA363" s="115">
        <v>-100.8</v>
      </c>
      <c r="AB363" s="115">
        <v>-91.44</v>
      </c>
      <c r="AC363" s="115">
        <v>-99.72</v>
      </c>
      <c r="AD363" s="115">
        <v>-99</v>
      </c>
      <c r="AE363" s="115">
        <v>-117.36</v>
      </c>
      <c r="AF363" s="115">
        <v>-109.08</v>
      </c>
      <c r="AG363" s="115">
        <v>-69.48</v>
      </c>
      <c r="AH363" s="115">
        <v>-69.12</v>
      </c>
      <c r="AI363" s="115">
        <v>-98.28</v>
      </c>
      <c r="AJ363" s="115">
        <v>-109.8</v>
      </c>
      <c r="AK363" s="115">
        <v>-108.72</v>
      </c>
      <c r="AL363" s="115">
        <v>-99.36</v>
      </c>
      <c r="AM363" s="115">
        <v>-114.48</v>
      </c>
      <c r="AN363" s="115">
        <v>-76.319999999999993</v>
      </c>
      <c r="AO363" s="115">
        <v>-95.4</v>
      </c>
      <c r="AP363" s="115">
        <v>-81</v>
      </c>
      <c r="AQ363" s="115">
        <v>-84.24</v>
      </c>
      <c r="AR363" s="115">
        <v>-101.52</v>
      </c>
      <c r="AS363" s="115">
        <v>-92.88</v>
      </c>
      <c r="AT363" s="115">
        <v>-68.040000000000006</v>
      </c>
      <c r="AU363" s="115">
        <v>-74.31</v>
      </c>
      <c r="AV363" s="115">
        <v>-60.73</v>
      </c>
      <c r="AW363" s="115">
        <v>-62.91</v>
      </c>
      <c r="AX363" s="115">
        <v>-48.31</v>
      </c>
      <c r="AY363" s="115">
        <v>-54.37</v>
      </c>
      <c r="AZ363" s="116">
        <v>-64.91</v>
      </c>
      <c r="BA363" s="115">
        <v>-69.38</v>
      </c>
      <c r="BB363" s="115">
        <v>-64.34</v>
      </c>
      <c r="BC363" s="115">
        <v>-53.5</v>
      </c>
      <c r="BD363" s="114"/>
      <c r="BE363" s="114"/>
      <c r="BF363" s="114"/>
      <c r="BG363" s="120"/>
    </row>
    <row r="364" spans="2:59" hidden="1">
      <c r="B364" s="167" t="s">
        <v>546</v>
      </c>
      <c r="C364" s="123" t="s">
        <v>545</v>
      </c>
      <c r="D364" s="165"/>
      <c r="E364" s="165"/>
      <c r="F364" s="165"/>
      <c r="G364" s="165"/>
      <c r="H364" s="121"/>
      <c r="I364" s="115" t="s">
        <v>502</v>
      </c>
      <c r="J364" s="115"/>
      <c r="K364" s="115"/>
      <c r="L364" s="115" t="s">
        <v>502</v>
      </c>
      <c r="M364" s="115" t="s">
        <v>502</v>
      </c>
      <c r="N364" s="115" t="s">
        <v>502</v>
      </c>
      <c r="O364" s="115" t="s">
        <v>502</v>
      </c>
      <c r="P364" s="115" t="s">
        <v>502</v>
      </c>
      <c r="Q364" s="115" t="s">
        <v>502</v>
      </c>
      <c r="R364" s="115" t="s">
        <v>502</v>
      </c>
      <c r="S364" s="115" t="s">
        <v>502</v>
      </c>
      <c r="T364" s="115" t="s">
        <v>502</v>
      </c>
      <c r="U364" s="115" t="s">
        <v>502</v>
      </c>
      <c r="V364" s="115" t="s">
        <v>502</v>
      </c>
      <c r="W364" s="115" t="s">
        <v>502</v>
      </c>
      <c r="X364" s="115" t="s">
        <v>502</v>
      </c>
      <c r="Y364" s="115" t="s">
        <v>502</v>
      </c>
      <c r="Z364" s="115" t="s">
        <v>502</v>
      </c>
      <c r="AA364" s="115" t="s">
        <v>502</v>
      </c>
      <c r="AB364" s="115" t="s">
        <v>502</v>
      </c>
      <c r="AC364" s="115" t="s">
        <v>502</v>
      </c>
      <c r="AD364" s="115" t="s">
        <v>502</v>
      </c>
      <c r="AE364" s="115" t="s">
        <v>502</v>
      </c>
      <c r="AF364" s="115" t="s">
        <v>502</v>
      </c>
      <c r="AG364" s="115" t="s">
        <v>502</v>
      </c>
      <c r="AH364" s="115" t="s">
        <v>502</v>
      </c>
      <c r="AI364" s="115" t="s">
        <v>502</v>
      </c>
      <c r="AJ364" s="115" t="s">
        <v>502</v>
      </c>
      <c r="AK364" s="115" t="s">
        <v>502</v>
      </c>
      <c r="AL364" s="115" t="s">
        <v>502</v>
      </c>
      <c r="AM364" s="115" t="s">
        <v>502</v>
      </c>
      <c r="AN364" s="115" t="s">
        <v>502</v>
      </c>
      <c r="AO364" s="115" t="s">
        <v>502</v>
      </c>
      <c r="AP364" s="115" t="s">
        <v>502</v>
      </c>
      <c r="AQ364" s="115" t="s">
        <v>502</v>
      </c>
      <c r="AR364" s="115" t="s">
        <v>502</v>
      </c>
      <c r="AS364" s="115" t="s">
        <v>502</v>
      </c>
      <c r="AT364" s="115" t="s">
        <v>502</v>
      </c>
      <c r="AU364" s="115" t="s">
        <v>502</v>
      </c>
      <c r="AV364" s="115" t="s">
        <v>502</v>
      </c>
      <c r="AW364" s="115" t="s">
        <v>502</v>
      </c>
      <c r="AX364" s="115" t="s">
        <v>502</v>
      </c>
      <c r="AY364" s="115" t="s">
        <v>502</v>
      </c>
      <c r="AZ364" s="116" t="s">
        <v>502</v>
      </c>
      <c r="BA364" s="115" t="s">
        <v>502</v>
      </c>
      <c r="BB364" s="115" t="s">
        <v>502</v>
      </c>
      <c r="BC364" s="115" t="s">
        <v>502</v>
      </c>
      <c r="BD364" s="114"/>
      <c r="BE364" s="114"/>
      <c r="BF364" s="114"/>
      <c r="BG364" s="120"/>
    </row>
    <row r="365" spans="2:59" hidden="1">
      <c r="B365" s="124" t="s">
        <v>535</v>
      </c>
      <c r="C365" s="123" t="s">
        <v>534</v>
      </c>
      <c r="D365" s="122" t="s">
        <v>634</v>
      </c>
      <c r="E365" s="122" t="s">
        <v>542</v>
      </c>
      <c r="F365" s="122" t="s">
        <v>322</v>
      </c>
      <c r="G365" s="122" t="s">
        <v>391</v>
      </c>
      <c r="H365" s="121" t="s">
        <v>390</v>
      </c>
      <c r="I365" s="115">
        <v>75.599999999999994</v>
      </c>
      <c r="J365" s="115"/>
      <c r="K365" s="115"/>
      <c r="L365" s="115">
        <v>75.599999999999994</v>
      </c>
      <c r="M365" s="115">
        <v>68.400000000000006</v>
      </c>
      <c r="N365" s="115">
        <v>93.6</v>
      </c>
      <c r="O365" s="115">
        <v>97.2</v>
      </c>
      <c r="P365" s="115">
        <v>104.4</v>
      </c>
      <c r="Q365" s="115">
        <v>122.76</v>
      </c>
      <c r="R365" s="115">
        <v>127.8</v>
      </c>
      <c r="S365" s="115">
        <v>109.08</v>
      </c>
      <c r="T365" s="115">
        <v>120.6</v>
      </c>
      <c r="U365" s="115">
        <v>108.72</v>
      </c>
      <c r="V365" s="115">
        <v>106.92</v>
      </c>
      <c r="W365" s="115">
        <v>102.96</v>
      </c>
      <c r="X365" s="115">
        <v>105.84</v>
      </c>
      <c r="Y365" s="115">
        <v>118.08</v>
      </c>
      <c r="Z365" s="115">
        <v>82.44</v>
      </c>
      <c r="AA365" s="115">
        <v>100.8</v>
      </c>
      <c r="AB365" s="115">
        <v>91.44</v>
      </c>
      <c r="AC365" s="115">
        <v>99.72</v>
      </c>
      <c r="AD365" s="115">
        <v>99</v>
      </c>
      <c r="AE365" s="115">
        <v>117.36</v>
      </c>
      <c r="AF365" s="115">
        <v>109.08</v>
      </c>
      <c r="AG365" s="115">
        <v>69.48</v>
      </c>
      <c r="AH365" s="115">
        <v>69.12</v>
      </c>
      <c r="AI365" s="115">
        <v>98.28</v>
      </c>
      <c r="AJ365" s="115">
        <v>109.8</v>
      </c>
      <c r="AK365" s="115">
        <v>108.72</v>
      </c>
      <c r="AL365" s="115">
        <v>99.36</v>
      </c>
      <c r="AM365" s="115">
        <v>114.48</v>
      </c>
      <c r="AN365" s="115">
        <v>76.319999999999993</v>
      </c>
      <c r="AO365" s="115">
        <v>95.4</v>
      </c>
      <c r="AP365" s="115">
        <v>81</v>
      </c>
      <c r="AQ365" s="115">
        <v>84.24</v>
      </c>
      <c r="AR365" s="115">
        <v>101.52</v>
      </c>
      <c r="AS365" s="115">
        <v>92.88</v>
      </c>
      <c r="AT365" s="115">
        <v>68.040000000000006</v>
      </c>
      <c r="AU365" s="115">
        <v>74.31</v>
      </c>
      <c r="AV365" s="115">
        <v>60.73</v>
      </c>
      <c r="AW365" s="115">
        <v>62.91</v>
      </c>
      <c r="AX365" s="115">
        <v>48.31</v>
      </c>
      <c r="AY365" s="115">
        <v>54.37</v>
      </c>
      <c r="AZ365" s="116">
        <v>64.91</v>
      </c>
      <c r="BA365" s="115">
        <v>69.38</v>
      </c>
      <c r="BB365" s="115">
        <v>64.34</v>
      </c>
      <c r="BC365" s="115">
        <v>53.5</v>
      </c>
      <c r="BD365" s="114"/>
      <c r="BE365" s="114"/>
      <c r="BF365" s="114"/>
      <c r="BG365" s="120"/>
    </row>
    <row r="366" spans="2:59" hidden="1">
      <c r="B366" s="131" t="s">
        <v>633</v>
      </c>
      <c r="C366" s="130" t="s">
        <v>632</v>
      </c>
      <c r="D366" s="165"/>
      <c r="E366" s="165"/>
      <c r="F366" s="165"/>
      <c r="G366" s="165"/>
      <c r="H366" s="121"/>
      <c r="I366" s="115" t="s">
        <v>502</v>
      </c>
      <c r="J366" s="115"/>
      <c r="K366" s="115"/>
      <c r="L366" s="115" t="s">
        <v>502</v>
      </c>
      <c r="M366" s="115" t="s">
        <v>502</v>
      </c>
      <c r="N366" s="115" t="s">
        <v>502</v>
      </c>
      <c r="O366" s="115" t="s">
        <v>502</v>
      </c>
      <c r="P366" s="115" t="s">
        <v>502</v>
      </c>
      <c r="Q366" s="115" t="s">
        <v>502</v>
      </c>
      <c r="R366" s="115" t="s">
        <v>502</v>
      </c>
      <c r="S366" s="115" t="s">
        <v>502</v>
      </c>
      <c r="T366" s="115" t="s">
        <v>502</v>
      </c>
      <c r="U366" s="115" t="s">
        <v>502</v>
      </c>
      <c r="V366" s="115" t="s">
        <v>502</v>
      </c>
      <c r="W366" s="115" t="s">
        <v>502</v>
      </c>
      <c r="X366" s="115" t="s">
        <v>502</v>
      </c>
      <c r="Y366" s="115" t="s">
        <v>502</v>
      </c>
      <c r="Z366" s="115" t="s">
        <v>502</v>
      </c>
      <c r="AA366" s="115" t="s">
        <v>502</v>
      </c>
      <c r="AB366" s="115" t="s">
        <v>502</v>
      </c>
      <c r="AC366" s="115" t="s">
        <v>502</v>
      </c>
      <c r="AD366" s="115" t="s">
        <v>502</v>
      </c>
      <c r="AE366" s="115" t="s">
        <v>502</v>
      </c>
      <c r="AF366" s="115" t="s">
        <v>502</v>
      </c>
      <c r="AG366" s="115" t="s">
        <v>502</v>
      </c>
      <c r="AH366" s="115" t="s">
        <v>502</v>
      </c>
      <c r="AI366" s="115" t="s">
        <v>502</v>
      </c>
      <c r="AJ366" s="115" t="s">
        <v>502</v>
      </c>
      <c r="AK366" s="115" t="s">
        <v>502</v>
      </c>
      <c r="AL366" s="115" t="s">
        <v>502</v>
      </c>
      <c r="AM366" s="115" t="s">
        <v>502</v>
      </c>
      <c r="AN366" s="115" t="s">
        <v>502</v>
      </c>
      <c r="AO366" s="115" t="s">
        <v>502</v>
      </c>
      <c r="AP366" s="115" t="s">
        <v>502</v>
      </c>
      <c r="AQ366" s="115" t="s">
        <v>502</v>
      </c>
      <c r="AR366" s="115" t="s">
        <v>502</v>
      </c>
      <c r="AS366" s="115" t="s">
        <v>502</v>
      </c>
      <c r="AT366" s="115" t="s">
        <v>502</v>
      </c>
      <c r="AU366" s="115" t="s">
        <v>502</v>
      </c>
      <c r="AV366" s="115" t="s">
        <v>502</v>
      </c>
      <c r="AW366" s="115" t="s">
        <v>502</v>
      </c>
      <c r="AX366" s="115" t="s">
        <v>502</v>
      </c>
      <c r="AY366" s="115" t="s">
        <v>502</v>
      </c>
      <c r="AZ366" s="116" t="s">
        <v>502</v>
      </c>
      <c r="BA366" s="115" t="s">
        <v>502</v>
      </c>
      <c r="BB366" s="115" t="s">
        <v>502</v>
      </c>
      <c r="BC366" s="115" t="s">
        <v>502</v>
      </c>
      <c r="BD366" s="114"/>
      <c r="BE366" s="114"/>
      <c r="BF366" s="114"/>
      <c r="BG366" s="127"/>
    </row>
    <row r="367" spans="2:59" hidden="1">
      <c r="B367" s="167" t="s">
        <v>599</v>
      </c>
      <c r="C367" s="123" t="s">
        <v>598</v>
      </c>
      <c r="D367" s="165"/>
      <c r="E367" s="165"/>
      <c r="F367" s="165"/>
      <c r="G367" s="165"/>
      <c r="H367" s="121"/>
      <c r="I367" s="115" t="s">
        <v>502</v>
      </c>
      <c r="J367" s="115"/>
      <c r="K367" s="115"/>
      <c r="L367" s="115" t="s">
        <v>502</v>
      </c>
      <c r="M367" s="115" t="s">
        <v>502</v>
      </c>
      <c r="N367" s="115" t="s">
        <v>502</v>
      </c>
      <c r="O367" s="115" t="s">
        <v>502</v>
      </c>
      <c r="P367" s="115" t="s">
        <v>502</v>
      </c>
      <c r="Q367" s="115" t="s">
        <v>502</v>
      </c>
      <c r="R367" s="115" t="s">
        <v>502</v>
      </c>
      <c r="S367" s="115" t="s">
        <v>502</v>
      </c>
      <c r="T367" s="115" t="s">
        <v>502</v>
      </c>
      <c r="U367" s="115" t="s">
        <v>502</v>
      </c>
      <c r="V367" s="115" t="s">
        <v>502</v>
      </c>
      <c r="W367" s="115" t="s">
        <v>502</v>
      </c>
      <c r="X367" s="115" t="s">
        <v>502</v>
      </c>
      <c r="Y367" s="115" t="s">
        <v>502</v>
      </c>
      <c r="Z367" s="115" t="s">
        <v>502</v>
      </c>
      <c r="AA367" s="115" t="s">
        <v>502</v>
      </c>
      <c r="AB367" s="115" t="s">
        <v>502</v>
      </c>
      <c r="AC367" s="115" t="s">
        <v>502</v>
      </c>
      <c r="AD367" s="115" t="s">
        <v>502</v>
      </c>
      <c r="AE367" s="115" t="s">
        <v>502</v>
      </c>
      <c r="AF367" s="115" t="s">
        <v>502</v>
      </c>
      <c r="AG367" s="115" t="s">
        <v>502</v>
      </c>
      <c r="AH367" s="115" t="s">
        <v>502</v>
      </c>
      <c r="AI367" s="115" t="s">
        <v>502</v>
      </c>
      <c r="AJ367" s="115" t="s">
        <v>502</v>
      </c>
      <c r="AK367" s="115" t="s">
        <v>502</v>
      </c>
      <c r="AL367" s="115" t="s">
        <v>502</v>
      </c>
      <c r="AM367" s="115" t="s">
        <v>502</v>
      </c>
      <c r="AN367" s="115" t="s">
        <v>502</v>
      </c>
      <c r="AO367" s="115" t="s">
        <v>502</v>
      </c>
      <c r="AP367" s="115" t="s">
        <v>502</v>
      </c>
      <c r="AQ367" s="115" t="s">
        <v>502</v>
      </c>
      <c r="AR367" s="115" t="s">
        <v>502</v>
      </c>
      <c r="AS367" s="115" t="s">
        <v>502</v>
      </c>
      <c r="AT367" s="115" t="s">
        <v>502</v>
      </c>
      <c r="AU367" s="115" t="s">
        <v>502</v>
      </c>
      <c r="AV367" s="115" t="s">
        <v>502</v>
      </c>
      <c r="AW367" s="115" t="s">
        <v>502</v>
      </c>
      <c r="AX367" s="115" t="s">
        <v>502</v>
      </c>
      <c r="AY367" s="115" t="s">
        <v>502</v>
      </c>
      <c r="AZ367" s="116" t="s">
        <v>502</v>
      </c>
      <c r="BA367" s="115" t="s">
        <v>502</v>
      </c>
      <c r="BB367" s="115" t="s">
        <v>502</v>
      </c>
      <c r="BC367" s="115" t="s">
        <v>502</v>
      </c>
      <c r="BD367" s="114"/>
      <c r="BE367" s="150"/>
      <c r="BF367" s="150"/>
      <c r="BG367" s="120"/>
    </row>
    <row r="368" spans="2:59" hidden="1">
      <c r="B368" s="124" t="s">
        <v>566</v>
      </c>
      <c r="C368" s="123" t="s">
        <v>565</v>
      </c>
      <c r="D368" s="122" t="s">
        <v>620</v>
      </c>
      <c r="E368" s="122" t="s">
        <v>575</v>
      </c>
      <c r="F368" s="122" t="s">
        <v>466</v>
      </c>
      <c r="G368" s="122" t="s">
        <v>391</v>
      </c>
      <c r="H368" s="121" t="s">
        <v>390</v>
      </c>
      <c r="I368" s="115">
        <v>0</v>
      </c>
      <c r="J368" s="115"/>
      <c r="K368" s="115"/>
      <c r="L368" s="115">
        <v>0</v>
      </c>
      <c r="M368" s="115">
        <v>0</v>
      </c>
      <c r="N368" s="115">
        <v>0</v>
      </c>
      <c r="O368" s="115">
        <v>0</v>
      </c>
      <c r="P368" s="115">
        <v>0</v>
      </c>
      <c r="Q368" s="115">
        <v>0</v>
      </c>
      <c r="R368" s="115">
        <v>0</v>
      </c>
      <c r="S368" s="115">
        <v>0</v>
      </c>
      <c r="T368" s="115">
        <v>0</v>
      </c>
      <c r="U368" s="115">
        <v>0</v>
      </c>
      <c r="V368" s="115">
        <v>0</v>
      </c>
      <c r="W368" s="115">
        <v>0</v>
      </c>
      <c r="X368" s="115">
        <v>0</v>
      </c>
      <c r="Y368" s="115">
        <v>0</v>
      </c>
      <c r="Z368" s="115">
        <v>0</v>
      </c>
      <c r="AA368" s="115">
        <v>0</v>
      </c>
      <c r="AB368" s="115">
        <v>0</v>
      </c>
      <c r="AC368" s="115">
        <v>0</v>
      </c>
      <c r="AD368" s="115">
        <v>0</v>
      </c>
      <c r="AE368" s="115">
        <v>0</v>
      </c>
      <c r="AF368" s="115">
        <v>0</v>
      </c>
      <c r="AG368" s="115">
        <v>0</v>
      </c>
      <c r="AH368" s="115">
        <v>0</v>
      </c>
      <c r="AI368" s="115">
        <v>0</v>
      </c>
      <c r="AJ368" s="115">
        <v>0</v>
      </c>
      <c r="AK368" s="115">
        <v>0</v>
      </c>
      <c r="AL368" s="115">
        <v>0</v>
      </c>
      <c r="AM368" s="115">
        <v>0</v>
      </c>
      <c r="AN368" s="115">
        <v>0</v>
      </c>
      <c r="AO368" s="115">
        <v>0</v>
      </c>
      <c r="AP368" s="115">
        <v>0</v>
      </c>
      <c r="AQ368" s="115">
        <v>0</v>
      </c>
      <c r="AR368" s="115">
        <v>0</v>
      </c>
      <c r="AS368" s="115">
        <v>0</v>
      </c>
      <c r="AT368" s="115">
        <v>0</v>
      </c>
      <c r="AU368" s="115">
        <v>0</v>
      </c>
      <c r="AV368" s="115">
        <v>0</v>
      </c>
      <c r="AW368" s="115">
        <v>0</v>
      </c>
      <c r="AX368" s="115">
        <v>0</v>
      </c>
      <c r="AY368" s="115">
        <v>0</v>
      </c>
      <c r="AZ368" s="116">
        <v>0</v>
      </c>
      <c r="BA368" s="115">
        <v>0</v>
      </c>
      <c r="BB368" s="115">
        <v>0</v>
      </c>
      <c r="BC368" s="115">
        <v>0</v>
      </c>
      <c r="BD368" s="114"/>
      <c r="BE368" s="114"/>
      <c r="BF368" s="114"/>
      <c r="BG368" s="120"/>
    </row>
    <row r="369" spans="2:65" hidden="1">
      <c r="B369" s="124" t="s">
        <v>564</v>
      </c>
      <c r="C369" s="123" t="s">
        <v>564</v>
      </c>
      <c r="D369" s="122" t="s">
        <v>620</v>
      </c>
      <c r="E369" s="122" t="s">
        <v>575</v>
      </c>
      <c r="F369" s="122" t="s">
        <v>362</v>
      </c>
      <c r="G369" s="122" t="s">
        <v>391</v>
      </c>
      <c r="H369" s="121" t="s">
        <v>390</v>
      </c>
      <c r="I369" s="115">
        <v>-46</v>
      </c>
      <c r="J369" s="115"/>
      <c r="K369" s="115"/>
      <c r="L369" s="115">
        <v>0</v>
      </c>
      <c r="M369" s="115">
        <v>-35</v>
      </c>
      <c r="N369" s="115">
        <v>0</v>
      </c>
      <c r="O369" s="115">
        <v>0</v>
      </c>
      <c r="P369" s="115">
        <v>0</v>
      </c>
      <c r="Q369" s="115">
        <v>-2</v>
      </c>
      <c r="R369" s="115">
        <v>-2</v>
      </c>
      <c r="S369" s="115">
        <v>-153</v>
      </c>
      <c r="T369" s="115">
        <v>-141</v>
      </c>
      <c r="U369" s="115">
        <v>-135</v>
      </c>
      <c r="V369" s="115">
        <v>-63</v>
      </c>
      <c r="W369" s="115">
        <v>-23</v>
      </c>
      <c r="X369" s="115">
        <v>-12</v>
      </c>
      <c r="Y369" s="115">
        <v>-10</v>
      </c>
      <c r="Z369" s="115">
        <v>-10</v>
      </c>
      <c r="AA369" s="115">
        <v>-9</v>
      </c>
      <c r="AB369" s="115">
        <v>-13</v>
      </c>
      <c r="AC369" s="115">
        <v>-10</v>
      </c>
      <c r="AD369" s="115">
        <v>0</v>
      </c>
      <c r="AE369" s="115">
        <v>-2.73</v>
      </c>
      <c r="AF369" s="115">
        <v>-0.74</v>
      </c>
      <c r="AG369" s="115">
        <v>0</v>
      </c>
      <c r="AH369" s="115">
        <v>0</v>
      </c>
      <c r="AI369" s="115">
        <v>0</v>
      </c>
      <c r="AJ369" s="115">
        <v>-0.01</v>
      </c>
      <c r="AK369" s="115">
        <v>-0.25</v>
      </c>
      <c r="AL369" s="115">
        <v>0</v>
      </c>
      <c r="AM369" s="115">
        <v>0</v>
      </c>
      <c r="AN369" s="115">
        <v>0</v>
      </c>
      <c r="AO369" s="115">
        <v>0</v>
      </c>
      <c r="AP369" s="115">
        <v>-0.03</v>
      </c>
      <c r="AQ369" s="115">
        <v>0</v>
      </c>
      <c r="AR369" s="115">
        <v>0</v>
      </c>
      <c r="AS369" s="115">
        <v>0</v>
      </c>
      <c r="AT369" s="115">
        <v>0</v>
      </c>
      <c r="AU369" s="115">
        <v>0</v>
      </c>
      <c r="AV369" s="115">
        <v>0</v>
      </c>
      <c r="AW369" s="115">
        <v>0</v>
      </c>
      <c r="AX369" s="115">
        <v>0</v>
      </c>
      <c r="AY369" s="115">
        <v>0</v>
      </c>
      <c r="AZ369" s="116">
        <v>0</v>
      </c>
      <c r="BA369" s="115">
        <v>0</v>
      </c>
      <c r="BB369" s="115">
        <v>0</v>
      </c>
      <c r="BC369" s="115">
        <v>0</v>
      </c>
      <c r="BD369" s="114"/>
      <c r="BE369" s="114"/>
      <c r="BF369" s="114"/>
      <c r="BG369" s="120"/>
    </row>
    <row r="370" spans="2:65" hidden="1">
      <c r="B370" s="124" t="s">
        <v>561</v>
      </c>
      <c r="C370" s="123" t="s">
        <v>560</v>
      </c>
      <c r="D370" s="122" t="s">
        <v>620</v>
      </c>
      <c r="E370" s="122" t="s">
        <v>575</v>
      </c>
      <c r="F370" s="122" t="s">
        <v>354</v>
      </c>
      <c r="G370" s="122" t="s">
        <v>391</v>
      </c>
      <c r="H370" s="121" t="s">
        <v>390</v>
      </c>
      <c r="I370" s="115">
        <v>-402</v>
      </c>
      <c r="J370" s="115"/>
      <c r="K370" s="115"/>
      <c r="L370" s="115">
        <v>-489</v>
      </c>
      <c r="M370" s="115">
        <v>-328</v>
      </c>
      <c r="N370" s="115">
        <v>-515</v>
      </c>
      <c r="O370" s="115">
        <v>-600</v>
      </c>
      <c r="P370" s="115">
        <v>-446</v>
      </c>
      <c r="Q370" s="115">
        <v>-287</v>
      </c>
      <c r="R370" s="115">
        <v>-295</v>
      </c>
      <c r="S370" s="115">
        <v>-389</v>
      </c>
      <c r="T370" s="115">
        <v>-330</v>
      </c>
      <c r="U370" s="115">
        <v>-1260</v>
      </c>
      <c r="V370" s="115">
        <v>-886</v>
      </c>
      <c r="W370" s="115">
        <v>-732</v>
      </c>
      <c r="X370" s="115">
        <v>-739</v>
      </c>
      <c r="Y370" s="115">
        <v>-707</v>
      </c>
      <c r="Z370" s="115">
        <v>-2952</v>
      </c>
      <c r="AA370" s="115">
        <v>-1941</v>
      </c>
      <c r="AB370" s="115">
        <v>-813</v>
      </c>
      <c r="AC370" s="115">
        <v>-744</v>
      </c>
      <c r="AD370" s="115">
        <v>-947</v>
      </c>
      <c r="AE370" s="115">
        <v>-1130.47</v>
      </c>
      <c r="AF370" s="115">
        <v>-867.14</v>
      </c>
      <c r="AG370" s="115">
        <v>-1538.18</v>
      </c>
      <c r="AH370" s="115">
        <v>-1144.0899999999999</v>
      </c>
      <c r="AI370" s="115">
        <v>-1163.79</v>
      </c>
      <c r="AJ370" s="115">
        <v>-713.08</v>
      </c>
      <c r="AK370" s="115">
        <v>-1163.3</v>
      </c>
      <c r="AL370" s="115">
        <v>-1261.32</v>
      </c>
      <c r="AM370" s="115">
        <v>-552.67999999999995</v>
      </c>
      <c r="AN370" s="115">
        <v>-1465.42</v>
      </c>
      <c r="AO370" s="115">
        <v>-1107.07</v>
      </c>
      <c r="AP370" s="115">
        <v>-729.92</v>
      </c>
      <c r="AQ370" s="115">
        <v>-585.72</v>
      </c>
      <c r="AR370" s="115">
        <v>-831.31</v>
      </c>
      <c r="AS370" s="115">
        <v>-1072.6600000000001</v>
      </c>
      <c r="AT370" s="115">
        <v>-1406.03</v>
      </c>
      <c r="AU370" s="115">
        <v>-2724.06</v>
      </c>
      <c r="AV370" s="115">
        <v>-1579.47</v>
      </c>
      <c r="AW370" s="115">
        <v>-1496.46</v>
      </c>
      <c r="AX370" s="115">
        <v>-1370.64</v>
      </c>
      <c r="AY370" s="115">
        <v>-551.14</v>
      </c>
      <c r="AZ370" s="116">
        <v>-514.58000000000004</v>
      </c>
      <c r="BA370" s="115">
        <v>-585.1</v>
      </c>
      <c r="BB370" s="115">
        <v>-420.69</v>
      </c>
      <c r="BC370" s="115">
        <v>-625.57000000000005</v>
      </c>
      <c r="BD370" s="114"/>
      <c r="BE370" s="114"/>
      <c r="BF370" s="114"/>
      <c r="BG370" s="120"/>
    </row>
    <row r="371" spans="2:65" hidden="1">
      <c r="B371" s="124" t="s">
        <v>597</v>
      </c>
      <c r="C371" s="123" t="s">
        <v>596</v>
      </c>
      <c r="D371" s="122" t="s">
        <v>620</v>
      </c>
      <c r="E371" s="122" t="s">
        <v>575</v>
      </c>
      <c r="F371" s="122" t="s">
        <v>351</v>
      </c>
      <c r="G371" s="122" t="s">
        <v>391</v>
      </c>
      <c r="H371" s="121" t="s">
        <v>390</v>
      </c>
      <c r="I371" s="115">
        <v>-62686</v>
      </c>
      <c r="J371" s="115"/>
      <c r="K371" s="115"/>
      <c r="L371" s="115">
        <v>-47991</v>
      </c>
      <c r="M371" s="115">
        <v>-51863</v>
      </c>
      <c r="N371" s="115">
        <v>-52949</v>
      </c>
      <c r="O371" s="115">
        <v>-53328</v>
      </c>
      <c r="P371" s="115">
        <v>-55195</v>
      </c>
      <c r="Q371" s="115">
        <v>-48280</v>
      </c>
      <c r="R371" s="115">
        <v>-42961</v>
      </c>
      <c r="S371" s="115">
        <v>-40106</v>
      </c>
      <c r="T371" s="115">
        <v>-34007</v>
      </c>
      <c r="U371" s="115">
        <v>-28461</v>
      </c>
      <c r="V371" s="115">
        <v>-24385</v>
      </c>
      <c r="W371" s="115">
        <v>-14948</v>
      </c>
      <c r="X371" s="115">
        <v>-10813</v>
      </c>
      <c r="Y371" s="115">
        <v>-4709</v>
      </c>
      <c r="Z371" s="115">
        <v>-2318</v>
      </c>
      <c r="AA371" s="115">
        <v>-1289</v>
      </c>
      <c r="AB371" s="115">
        <v>-1519</v>
      </c>
      <c r="AC371" s="115">
        <v>-424</v>
      </c>
      <c r="AD371" s="115">
        <v>-210</v>
      </c>
      <c r="AE371" s="115">
        <v>-742.97</v>
      </c>
      <c r="AF371" s="115">
        <v>-672.52</v>
      </c>
      <c r="AG371" s="115">
        <v>-935.12</v>
      </c>
      <c r="AH371" s="115">
        <v>-599.36</v>
      </c>
      <c r="AI371" s="115">
        <v>-435.76</v>
      </c>
      <c r="AJ371" s="115">
        <v>-577.34</v>
      </c>
      <c r="AK371" s="115">
        <v>-420.91</v>
      </c>
      <c r="AL371" s="115">
        <v>-349.01</v>
      </c>
      <c r="AM371" s="115">
        <v>-278.25</v>
      </c>
      <c r="AN371" s="115">
        <v>-387.37</v>
      </c>
      <c r="AO371" s="115">
        <v>-290.55</v>
      </c>
      <c r="AP371" s="115">
        <v>-424.29</v>
      </c>
      <c r="AQ371" s="115">
        <v>-149.82</v>
      </c>
      <c r="AR371" s="115">
        <v>-417.14</v>
      </c>
      <c r="AS371" s="115">
        <v>-271.33999999999997</v>
      </c>
      <c r="AT371" s="115">
        <v>-326.66000000000003</v>
      </c>
      <c r="AU371" s="115">
        <v>-511.25</v>
      </c>
      <c r="AV371" s="115">
        <v>-259.66000000000003</v>
      </c>
      <c r="AW371" s="115">
        <v>-196.84</v>
      </c>
      <c r="AX371" s="115">
        <v>-78.75</v>
      </c>
      <c r="AY371" s="115">
        <v>-123.66</v>
      </c>
      <c r="AZ371" s="116">
        <v>-102.76</v>
      </c>
      <c r="BA371" s="115">
        <v>-158.24</v>
      </c>
      <c r="BB371" s="115">
        <v>-143.59</v>
      </c>
      <c r="BC371" s="115">
        <v>-163.21</v>
      </c>
      <c r="BD371" s="114"/>
      <c r="BE371" s="114"/>
      <c r="BF371" s="114"/>
      <c r="BG371" s="120"/>
    </row>
    <row r="372" spans="2:65" hidden="1">
      <c r="B372" s="124" t="s">
        <v>595</v>
      </c>
      <c r="C372" s="123" t="s">
        <v>594</v>
      </c>
      <c r="D372" s="122" t="s">
        <v>620</v>
      </c>
      <c r="E372" s="122" t="s">
        <v>575</v>
      </c>
      <c r="F372" s="122" t="s">
        <v>427</v>
      </c>
      <c r="G372" s="122" t="s">
        <v>391</v>
      </c>
      <c r="H372" s="121" t="s">
        <v>390</v>
      </c>
      <c r="I372" s="115">
        <v>0</v>
      </c>
      <c r="J372" s="115"/>
      <c r="K372" s="115"/>
      <c r="L372" s="115">
        <v>0</v>
      </c>
      <c r="M372" s="115">
        <v>0</v>
      </c>
      <c r="N372" s="115">
        <v>0</v>
      </c>
      <c r="O372" s="115">
        <v>0</v>
      </c>
      <c r="P372" s="115">
        <v>0</v>
      </c>
      <c r="Q372" s="115">
        <v>-717</v>
      </c>
      <c r="R372" s="115">
        <v>-717</v>
      </c>
      <c r="S372" s="115">
        <v>-717</v>
      </c>
      <c r="T372" s="115">
        <v>-717</v>
      </c>
      <c r="U372" s="115">
        <v>-717</v>
      </c>
      <c r="V372" s="115">
        <v>-717</v>
      </c>
      <c r="W372" s="115">
        <v>-717</v>
      </c>
      <c r="X372" s="115">
        <v>-717</v>
      </c>
      <c r="Y372" s="115">
        <v>-717</v>
      </c>
      <c r="Z372" s="115">
        <v>-717</v>
      </c>
      <c r="AA372" s="115">
        <v>-717</v>
      </c>
      <c r="AB372" s="115">
        <v>-717</v>
      </c>
      <c r="AC372" s="115">
        <v>-717</v>
      </c>
      <c r="AD372" s="115">
        <v>-669</v>
      </c>
      <c r="AE372" s="115">
        <v>-674.19</v>
      </c>
      <c r="AF372" s="115">
        <v>-654.20000000000005</v>
      </c>
      <c r="AG372" s="115">
        <v>-804.43</v>
      </c>
      <c r="AH372" s="115">
        <v>-750.24</v>
      </c>
      <c r="AI372" s="115">
        <v>-739.93</v>
      </c>
      <c r="AJ372" s="115">
        <v>-819.73</v>
      </c>
      <c r="AK372" s="115">
        <v>-579.87</v>
      </c>
      <c r="AL372" s="115">
        <v>-689.79</v>
      </c>
      <c r="AM372" s="115">
        <v>-665.39</v>
      </c>
      <c r="AN372" s="115">
        <v>-406.05</v>
      </c>
      <c r="AO372" s="115">
        <v>-279.74</v>
      </c>
      <c r="AP372" s="115">
        <v>-277.24</v>
      </c>
      <c r="AQ372" s="115">
        <v>-336.13</v>
      </c>
      <c r="AR372" s="115">
        <v>-55.4</v>
      </c>
      <c r="AS372" s="115">
        <v>-26.51</v>
      </c>
      <c r="AT372" s="115">
        <v>-2.08</v>
      </c>
      <c r="AU372" s="115">
        <v>-2.68</v>
      </c>
      <c r="AV372" s="115">
        <v>-2.76</v>
      </c>
      <c r="AW372" s="115">
        <v>-0.17</v>
      </c>
      <c r="AX372" s="115">
        <v>-2.7</v>
      </c>
      <c r="AY372" s="115">
        <v>-2.5499999999999998</v>
      </c>
      <c r="AZ372" s="116">
        <v>-2.04</v>
      </c>
      <c r="BA372" s="115">
        <v>-0.71</v>
      </c>
      <c r="BB372" s="115">
        <v>-0.88</v>
      </c>
      <c r="BC372" s="115">
        <v>-1.1299999999999999</v>
      </c>
      <c r="BD372" s="114"/>
      <c r="BE372" s="148"/>
      <c r="BF372" s="114"/>
      <c r="BG372" s="120"/>
    </row>
    <row r="373" spans="2:65" hidden="1">
      <c r="B373" s="124" t="s">
        <v>631</v>
      </c>
      <c r="C373" s="123" t="s">
        <v>630</v>
      </c>
      <c r="D373" s="122" t="s">
        <v>620</v>
      </c>
      <c r="E373" s="122" t="s">
        <v>575</v>
      </c>
      <c r="F373" s="122" t="s">
        <v>348</v>
      </c>
      <c r="G373" s="122" t="s">
        <v>391</v>
      </c>
      <c r="H373" s="121" t="s">
        <v>390</v>
      </c>
      <c r="I373" s="115">
        <v>0</v>
      </c>
      <c r="J373" s="115"/>
      <c r="K373" s="115"/>
      <c r="L373" s="115">
        <v>0</v>
      </c>
      <c r="M373" s="115">
        <v>0</v>
      </c>
      <c r="N373" s="115">
        <v>0</v>
      </c>
      <c r="O373" s="115">
        <v>0</v>
      </c>
      <c r="P373" s="115">
        <v>0</v>
      </c>
      <c r="Q373" s="115">
        <v>0</v>
      </c>
      <c r="R373" s="115">
        <v>0</v>
      </c>
      <c r="S373" s="115">
        <v>0</v>
      </c>
      <c r="T373" s="115">
        <v>0</v>
      </c>
      <c r="U373" s="115">
        <v>0</v>
      </c>
      <c r="V373" s="115">
        <v>0</v>
      </c>
      <c r="W373" s="115">
        <v>0</v>
      </c>
      <c r="X373" s="115">
        <v>-165</v>
      </c>
      <c r="Y373" s="115">
        <v>-63</v>
      </c>
      <c r="Z373" s="115">
        <v>0</v>
      </c>
      <c r="AA373" s="115">
        <v>0</v>
      </c>
      <c r="AB373" s="115">
        <v>0</v>
      </c>
      <c r="AC373" s="115">
        <v>0</v>
      </c>
      <c r="AD373" s="115">
        <v>0</v>
      </c>
      <c r="AE373" s="115">
        <v>0</v>
      </c>
      <c r="AF373" s="115">
        <v>0</v>
      </c>
      <c r="AG373" s="115">
        <v>0</v>
      </c>
      <c r="AH373" s="115">
        <v>0</v>
      </c>
      <c r="AI373" s="115">
        <v>0</v>
      </c>
      <c r="AJ373" s="115">
        <v>0</v>
      </c>
      <c r="AK373" s="115">
        <v>0</v>
      </c>
      <c r="AL373" s="115">
        <v>0</v>
      </c>
      <c r="AM373" s="115">
        <v>0</v>
      </c>
      <c r="AN373" s="115">
        <v>0</v>
      </c>
      <c r="AO373" s="115">
        <v>0</v>
      </c>
      <c r="AP373" s="115">
        <v>0</v>
      </c>
      <c r="AQ373" s="115">
        <v>0</v>
      </c>
      <c r="AR373" s="115">
        <v>0</v>
      </c>
      <c r="AS373" s="115">
        <v>0</v>
      </c>
      <c r="AT373" s="115">
        <v>0</v>
      </c>
      <c r="AU373" s="115">
        <v>0</v>
      </c>
      <c r="AV373" s="115">
        <v>0</v>
      </c>
      <c r="AW373" s="115">
        <v>0</v>
      </c>
      <c r="AX373" s="115">
        <v>0</v>
      </c>
      <c r="AY373" s="115">
        <v>0</v>
      </c>
      <c r="AZ373" s="116">
        <v>0</v>
      </c>
      <c r="BA373" s="115">
        <v>0</v>
      </c>
      <c r="BB373" s="115">
        <v>0</v>
      </c>
      <c r="BC373" s="115">
        <v>0</v>
      </c>
      <c r="BD373" s="114"/>
      <c r="BE373" s="114"/>
      <c r="BF373" s="114"/>
      <c r="BG373" s="120"/>
    </row>
    <row r="374" spans="2:65" hidden="1">
      <c r="B374" s="124" t="s">
        <v>537</v>
      </c>
      <c r="C374" s="123" t="s">
        <v>536</v>
      </c>
      <c r="D374" s="122" t="s">
        <v>620</v>
      </c>
      <c r="E374" s="122" t="s">
        <v>575</v>
      </c>
      <c r="F374" s="122" t="s">
        <v>345</v>
      </c>
      <c r="G374" s="122" t="s">
        <v>391</v>
      </c>
      <c r="H374" s="121" t="s">
        <v>390</v>
      </c>
      <c r="I374" s="115">
        <v>0</v>
      </c>
      <c r="J374" s="115"/>
      <c r="K374" s="115"/>
      <c r="L374" s="115">
        <v>0</v>
      </c>
      <c r="M374" s="115">
        <v>0</v>
      </c>
      <c r="N374" s="115">
        <v>0</v>
      </c>
      <c r="O374" s="115">
        <v>0</v>
      </c>
      <c r="P374" s="115">
        <v>0</v>
      </c>
      <c r="Q374" s="115">
        <v>0</v>
      </c>
      <c r="R374" s="115">
        <v>0</v>
      </c>
      <c r="S374" s="115">
        <v>0</v>
      </c>
      <c r="T374" s="115">
        <v>-296</v>
      </c>
      <c r="U374" s="115">
        <v>-1647</v>
      </c>
      <c r="V374" s="115">
        <v>-6082</v>
      </c>
      <c r="W374" s="115">
        <v>-12317</v>
      </c>
      <c r="X374" s="115">
        <v>-15041</v>
      </c>
      <c r="Y374" s="115">
        <v>-13816</v>
      </c>
      <c r="Z374" s="115">
        <v>-11291</v>
      </c>
      <c r="AA374" s="115">
        <v>-11033</v>
      </c>
      <c r="AB374" s="115">
        <v>-13655</v>
      </c>
      <c r="AC374" s="115">
        <v>-12350</v>
      </c>
      <c r="AD374" s="115">
        <v>-11420</v>
      </c>
      <c r="AE374" s="115">
        <v>-9825.27</v>
      </c>
      <c r="AF374" s="115">
        <v>-8366.64</v>
      </c>
      <c r="AG374" s="115">
        <v>-6424.78</v>
      </c>
      <c r="AH374" s="115">
        <v>-4298.1899999999996</v>
      </c>
      <c r="AI374" s="115">
        <v>-3533.52</v>
      </c>
      <c r="AJ374" s="115">
        <v>-2932.5</v>
      </c>
      <c r="AK374" s="115">
        <v>-2461.08</v>
      </c>
      <c r="AL374" s="115">
        <v>-3022.82</v>
      </c>
      <c r="AM374" s="115">
        <v>-2545.0500000000002</v>
      </c>
      <c r="AN374" s="115">
        <v>-3234.28</v>
      </c>
      <c r="AO374" s="115">
        <v>-2941.01</v>
      </c>
      <c r="AP374" s="115">
        <v>-4265.1099999999997</v>
      </c>
      <c r="AQ374" s="115">
        <v>-4450.68</v>
      </c>
      <c r="AR374" s="115">
        <v>-6400.06</v>
      </c>
      <c r="AS374" s="115">
        <v>-6459.75</v>
      </c>
      <c r="AT374" s="115">
        <v>-8342.36</v>
      </c>
      <c r="AU374" s="115">
        <v>-9523.26</v>
      </c>
      <c r="AV374" s="115">
        <v>-8135.29</v>
      </c>
      <c r="AW374" s="115">
        <v>-12315.18</v>
      </c>
      <c r="AX374" s="115">
        <v>-12588.13</v>
      </c>
      <c r="AY374" s="115">
        <v>-14351.46</v>
      </c>
      <c r="AZ374" s="116">
        <v>-16226.84</v>
      </c>
      <c r="BA374" s="115">
        <v>-16063.17</v>
      </c>
      <c r="BB374" s="115">
        <v>-12823.05</v>
      </c>
      <c r="BC374" s="115">
        <v>-12675.35</v>
      </c>
      <c r="BD374" s="114"/>
      <c r="BE374" s="114"/>
      <c r="BF374" s="114"/>
      <c r="BG374" s="120"/>
    </row>
    <row r="375" spans="2:65" hidden="1">
      <c r="B375" s="124" t="s">
        <v>629</v>
      </c>
      <c r="C375" s="123" t="s">
        <v>628</v>
      </c>
      <c r="D375" s="122" t="s">
        <v>620</v>
      </c>
      <c r="E375" s="122" t="s">
        <v>575</v>
      </c>
      <c r="F375" s="122" t="s">
        <v>627</v>
      </c>
      <c r="G375" s="122" t="s">
        <v>391</v>
      </c>
      <c r="H375" s="121" t="s">
        <v>390</v>
      </c>
      <c r="I375" s="115">
        <v>0</v>
      </c>
      <c r="J375" s="115"/>
      <c r="K375" s="115"/>
      <c r="L375" s="115">
        <v>0</v>
      </c>
      <c r="M375" s="115">
        <v>0</v>
      </c>
      <c r="N375" s="115">
        <v>0</v>
      </c>
      <c r="O375" s="115">
        <v>0</v>
      </c>
      <c r="P375" s="115">
        <v>0</v>
      </c>
      <c r="Q375" s="115">
        <v>-32</v>
      </c>
      <c r="R375" s="115">
        <v>0</v>
      </c>
      <c r="S375" s="115">
        <v>0</v>
      </c>
      <c r="T375" s="115">
        <v>0</v>
      </c>
      <c r="U375" s="115">
        <v>0</v>
      </c>
      <c r="V375" s="115">
        <v>0</v>
      </c>
      <c r="W375" s="115">
        <v>0</v>
      </c>
      <c r="X375" s="115">
        <v>-102</v>
      </c>
      <c r="Y375" s="115">
        <v>-278</v>
      </c>
      <c r="Z375" s="115">
        <v>0</v>
      </c>
      <c r="AA375" s="115">
        <v>-448</v>
      </c>
      <c r="AB375" s="115">
        <v>-546</v>
      </c>
      <c r="AC375" s="115">
        <v>-490</v>
      </c>
      <c r="AD375" s="115">
        <v>-367</v>
      </c>
      <c r="AE375" s="115">
        <v>-6</v>
      </c>
      <c r="AF375" s="115">
        <v>0</v>
      </c>
      <c r="AG375" s="115">
        <v>0</v>
      </c>
      <c r="AH375" s="115">
        <v>0</v>
      </c>
      <c r="AI375" s="115">
        <v>0</v>
      </c>
      <c r="AJ375" s="115">
        <v>0</v>
      </c>
      <c r="AK375" s="115">
        <v>0</v>
      </c>
      <c r="AL375" s="115">
        <v>0</v>
      </c>
      <c r="AM375" s="115">
        <v>0</v>
      </c>
      <c r="AN375" s="115">
        <v>0</v>
      </c>
      <c r="AO375" s="115">
        <v>0</v>
      </c>
      <c r="AP375" s="115">
        <v>0</v>
      </c>
      <c r="AQ375" s="115">
        <v>0</v>
      </c>
      <c r="AR375" s="115">
        <v>0</v>
      </c>
      <c r="AS375" s="115">
        <v>0</v>
      </c>
      <c r="AT375" s="115">
        <v>0</v>
      </c>
      <c r="AU375" s="115">
        <v>0</v>
      </c>
      <c r="AV375" s="115">
        <v>0</v>
      </c>
      <c r="AW375" s="115">
        <v>0</v>
      </c>
      <c r="AX375" s="115">
        <v>0</v>
      </c>
      <c r="AY375" s="115">
        <v>0</v>
      </c>
      <c r="AZ375" s="116">
        <v>0</v>
      </c>
      <c r="BA375" s="115">
        <v>0</v>
      </c>
      <c r="BB375" s="115">
        <v>0</v>
      </c>
      <c r="BC375" s="115">
        <v>0</v>
      </c>
      <c r="BD375" s="114"/>
      <c r="BE375" s="114"/>
      <c r="BF375" s="114"/>
      <c r="BG375" s="120"/>
    </row>
    <row r="376" spans="2:65" hidden="1">
      <c r="B376" s="124" t="s">
        <v>559</v>
      </c>
      <c r="C376" s="123" t="s">
        <v>558</v>
      </c>
      <c r="D376" s="122" t="s">
        <v>620</v>
      </c>
      <c r="E376" s="122" t="s">
        <v>575</v>
      </c>
      <c r="F376" s="122" t="s">
        <v>342</v>
      </c>
      <c r="G376" s="122" t="s">
        <v>391</v>
      </c>
      <c r="H376" s="121" t="s">
        <v>390</v>
      </c>
      <c r="I376" s="115">
        <v>-26</v>
      </c>
      <c r="J376" s="115"/>
      <c r="K376" s="115"/>
      <c r="L376" s="115">
        <v>-26</v>
      </c>
      <c r="M376" s="115">
        <v>-26</v>
      </c>
      <c r="N376" s="115">
        <v>-26</v>
      </c>
      <c r="O376" s="115">
        <v>-104</v>
      </c>
      <c r="P376" s="115">
        <v>-130</v>
      </c>
      <c r="Q376" s="115">
        <v>-70</v>
      </c>
      <c r="R376" s="115">
        <v>-1704</v>
      </c>
      <c r="S376" s="115">
        <v>-2583</v>
      </c>
      <c r="T376" s="115">
        <v>-5222</v>
      </c>
      <c r="U376" s="115">
        <v>-8517</v>
      </c>
      <c r="V376" s="115">
        <v>-12092</v>
      </c>
      <c r="W376" s="115">
        <v>-11344</v>
      </c>
      <c r="X376" s="115">
        <v>-9241</v>
      </c>
      <c r="Y376" s="115">
        <v>-8208</v>
      </c>
      <c r="Z376" s="115">
        <v>-6800</v>
      </c>
      <c r="AA376" s="115">
        <v>-5569</v>
      </c>
      <c r="AB376" s="115">
        <v>-6089</v>
      </c>
      <c r="AC376" s="115">
        <v>-4683</v>
      </c>
      <c r="AD376" s="115">
        <v>-3214</v>
      </c>
      <c r="AE376" s="115">
        <v>-2453.63</v>
      </c>
      <c r="AF376" s="115">
        <v>-1632.65</v>
      </c>
      <c r="AG376" s="115">
        <v>-652.30999999999995</v>
      </c>
      <c r="AH376" s="115">
        <v>-152.56</v>
      </c>
      <c r="AI376" s="115">
        <v>-90.29</v>
      </c>
      <c r="AJ376" s="115">
        <v>-40.68</v>
      </c>
      <c r="AK376" s="115">
        <v>-40.19</v>
      </c>
      <c r="AL376" s="115">
        <v>-26.29</v>
      </c>
      <c r="AM376" s="115">
        <v>-15.84</v>
      </c>
      <c r="AN376" s="115">
        <v>-34.21</v>
      </c>
      <c r="AO376" s="115">
        <v>-24.27</v>
      </c>
      <c r="AP376" s="115">
        <v>-49.69</v>
      </c>
      <c r="AQ376" s="115">
        <v>-116.25</v>
      </c>
      <c r="AR376" s="115">
        <v>-97.42</v>
      </c>
      <c r="AS376" s="115">
        <v>-95.34</v>
      </c>
      <c r="AT376" s="115">
        <v>-103.8</v>
      </c>
      <c r="AU376" s="115">
        <v>-133.99</v>
      </c>
      <c r="AV376" s="115">
        <v>-81.91</v>
      </c>
      <c r="AW376" s="115">
        <v>-103.96</v>
      </c>
      <c r="AX376" s="115">
        <v>-95.13</v>
      </c>
      <c r="AY376" s="115">
        <v>-78.81</v>
      </c>
      <c r="AZ376" s="116">
        <v>-87.61</v>
      </c>
      <c r="BA376" s="115">
        <v>-49.91</v>
      </c>
      <c r="BB376" s="115">
        <v>-109.52</v>
      </c>
      <c r="BC376" s="115">
        <v>-110.08</v>
      </c>
      <c r="BD376" s="114"/>
      <c r="BE376" s="114"/>
      <c r="BF376" s="114"/>
      <c r="BG376" s="120"/>
    </row>
    <row r="377" spans="2:65" hidden="1">
      <c r="B377" s="124" t="s">
        <v>617</v>
      </c>
      <c r="C377" s="123" t="s">
        <v>616</v>
      </c>
      <c r="D377" s="122" t="s">
        <v>620</v>
      </c>
      <c r="E377" s="122" t="s">
        <v>575</v>
      </c>
      <c r="F377" s="122" t="s">
        <v>331</v>
      </c>
      <c r="G377" s="122" t="s">
        <v>391</v>
      </c>
      <c r="H377" s="121" t="s">
        <v>390</v>
      </c>
      <c r="I377" s="115">
        <v>0</v>
      </c>
      <c r="J377" s="115"/>
      <c r="K377" s="115"/>
      <c r="L377" s="115">
        <v>0</v>
      </c>
      <c r="M377" s="115">
        <v>0</v>
      </c>
      <c r="N377" s="115">
        <v>0</v>
      </c>
      <c r="O377" s="115">
        <v>0</v>
      </c>
      <c r="P377" s="115">
        <v>0</v>
      </c>
      <c r="Q377" s="115">
        <v>0</v>
      </c>
      <c r="R377" s="115">
        <v>0</v>
      </c>
      <c r="S377" s="115">
        <v>0</v>
      </c>
      <c r="T377" s="115">
        <v>0</v>
      </c>
      <c r="U377" s="115">
        <v>0</v>
      </c>
      <c r="V377" s="115">
        <v>0</v>
      </c>
      <c r="W377" s="115">
        <v>0</v>
      </c>
      <c r="X377" s="115">
        <v>0</v>
      </c>
      <c r="Y377" s="115">
        <v>0</v>
      </c>
      <c r="Z377" s="115">
        <v>-4</v>
      </c>
      <c r="AA377" s="115">
        <v>-6</v>
      </c>
      <c r="AB377" s="115">
        <v>-6</v>
      </c>
      <c r="AC377" s="115">
        <v>-6</v>
      </c>
      <c r="AD377" s="115">
        <v>-6</v>
      </c>
      <c r="AE377" s="115">
        <v>-5.75</v>
      </c>
      <c r="AF377" s="115">
        <v>-6.36</v>
      </c>
      <c r="AG377" s="115">
        <v>-5.6</v>
      </c>
      <c r="AH377" s="115">
        <v>-18.84</v>
      </c>
      <c r="AI377" s="115">
        <v>-16.05</v>
      </c>
      <c r="AJ377" s="115">
        <v>-22.67</v>
      </c>
      <c r="AK377" s="115">
        <v>-24.28</v>
      </c>
      <c r="AL377" s="115">
        <v>-27.29</v>
      </c>
      <c r="AM377" s="115">
        <v>-36.630000000000003</v>
      </c>
      <c r="AN377" s="115">
        <v>-50.51</v>
      </c>
      <c r="AO377" s="115">
        <v>-49.92</v>
      </c>
      <c r="AP377" s="115">
        <v>-52.96</v>
      </c>
      <c r="AQ377" s="115">
        <v>-46.27</v>
      </c>
      <c r="AR377" s="115">
        <v>-56.12</v>
      </c>
      <c r="AS377" s="115">
        <v>-67.33</v>
      </c>
      <c r="AT377" s="115">
        <v>-105.25</v>
      </c>
      <c r="AU377" s="115">
        <v>-143.27000000000001</v>
      </c>
      <c r="AV377" s="115">
        <v>-217.32</v>
      </c>
      <c r="AW377" s="115">
        <v>-345.47</v>
      </c>
      <c r="AX377" s="115">
        <v>-475.17</v>
      </c>
      <c r="AY377" s="115">
        <v>-736.05</v>
      </c>
      <c r="AZ377" s="116">
        <v>-956.47</v>
      </c>
      <c r="BA377" s="115">
        <v>-1391.99</v>
      </c>
      <c r="BB377" s="115">
        <v>-1765.8</v>
      </c>
      <c r="BC377" s="115">
        <v>-2160.71</v>
      </c>
      <c r="BD377" s="114"/>
      <c r="BE377" s="114"/>
      <c r="BF377" s="114"/>
      <c r="BG377" s="120"/>
    </row>
    <row r="378" spans="2:65" hidden="1">
      <c r="B378" s="124" t="s">
        <v>626</v>
      </c>
      <c r="C378" s="123" t="s">
        <v>625</v>
      </c>
      <c r="D378" s="122" t="s">
        <v>620</v>
      </c>
      <c r="E378" s="122" t="s">
        <v>575</v>
      </c>
      <c r="F378" s="122" t="s">
        <v>624</v>
      </c>
      <c r="G378" s="122" t="s">
        <v>391</v>
      </c>
      <c r="H378" s="121" t="s">
        <v>390</v>
      </c>
      <c r="I378" s="115">
        <v>0</v>
      </c>
      <c r="J378" s="115"/>
      <c r="K378" s="115"/>
      <c r="L378" s="115">
        <v>0</v>
      </c>
      <c r="M378" s="115">
        <v>0</v>
      </c>
      <c r="N378" s="115">
        <v>0</v>
      </c>
      <c r="O378" s="115">
        <v>0</v>
      </c>
      <c r="P378" s="115">
        <v>0</v>
      </c>
      <c r="Q378" s="115">
        <v>0</v>
      </c>
      <c r="R378" s="115">
        <v>0</v>
      </c>
      <c r="S378" s="115">
        <v>0</v>
      </c>
      <c r="T378" s="115">
        <v>0</v>
      </c>
      <c r="U378" s="115">
        <v>0</v>
      </c>
      <c r="V378" s="115">
        <v>0</v>
      </c>
      <c r="W378" s="115">
        <v>0</v>
      </c>
      <c r="X378" s="115">
        <v>0</v>
      </c>
      <c r="Y378" s="115">
        <v>0</v>
      </c>
      <c r="Z378" s="115">
        <v>-45</v>
      </c>
      <c r="AA378" s="115">
        <v>-48</v>
      </c>
      <c r="AB378" s="115">
        <v>-45</v>
      </c>
      <c r="AC378" s="115">
        <v>-45</v>
      </c>
      <c r="AD378" s="115">
        <v>-45</v>
      </c>
      <c r="AE378" s="115">
        <v>-42.4</v>
      </c>
      <c r="AF378" s="115">
        <v>-46.93</v>
      </c>
      <c r="AG378" s="115">
        <v>-32.200000000000003</v>
      </c>
      <c r="AH378" s="115">
        <v>-50.31</v>
      </c>
      <c r="AI378" s="115">
        <v>-53.72</v>
      </c>
      <c r="AJ378" s="115">
        <v>-53.86</v>
      </c>
      <c r="AK378" s="115">
        <v>-58.04</v>
      </c>
      <c r="AL378" s="115">
        <v>-71.37</v>
      </c>
      <c r="AM378" s="115">
        <v>-84.74</v>
      </c>
      <c r="AN378" s="115">
        <v>-82.44</v>
      </c>
      <c r="AO378" s="115">
        <v>-81.77</v>
      </c>
      <c r="AP378" s="115">
        <v>-171.99</v>
      </c>
      <c r="AQ378" s="115">
        <v>-287.16000000000003</v>
      </c>
      <c r="AR378" s="115">
        <v>-287.37</v>
      </c>
      <c r="AS378" s="115">
        <v>-249.63</v>
      </c>
      <c r="AT378" s="115">
        <v>-241.27</v>
      </c>
      <c r="AU378" s="115">
        <v>-212.33</v>
      </c>
      <c r="AV378" s="115">
        <v>-165.64</v>
      </c>
      <c r="AW378" s="115">
        <v>-287.58</v>
      </c>
      <c r="AX378" s="115">
        <v>-228.97</v>
      </c>
      <c r="AY378" s="115">
        <v>-165.75</v>
      </c>
      <c r="AZ378" s="116">
        <v>-140.15</v>
      </c>
      <c r="BA378" s="115">
        <v>-224.9</v>
      </c>
      <c r="BB378" s="115">
        <v>-152.47</v>
      </c>
      <c r="BC378" s="115">
        <v>-110.11</v>
      </c>
      <c r="BD378" s="114"/>
      <c r="BE378" s="114"/>
      <c r="BF378" s="114"/>
      <c r="BG378" s="120"/>
    </row>
    <row r="379" spans="2:65" hidden="1">
      <c r="B379" s="124" t="s">
        <v>593</v>
      </c>
      <c r="C379" s="123" t="s">
        <v>592</v>
      </c>
      <c r="D379" s="122" t="s">
        <v>620</v>
      </c>
      <c r="E379" s="122" t="s">
        <v>575</v>
      </c>
      <c r="F379" s="122" t="s">
        <v>386</v>
      </c>
      <c r="G379" s="122" t="s">
        <v>391</v>
      </c>
      <c r="H379" s="121" t="s">
        <v>390</v>
      </c>
      <c r="I379" s="115">
        <v>0</v>
      </c>
      <c r="J379" s="115"/>
      <c r="K379" s="115"/>
      <c r="L379" s="115">
        <v>0</v>
      </c>
      <c r="M379" s="115">
        <v>0</v>
      </c>
      <c r="N379" s="115">
        <v>0</v>
      </c>
      <c r="O379" s="115">
        <v>0</v>
      </c>
      <c r="P379" s="115">
        <v>-145</v>
      </c>
      <c r="Q379" s="115">
        <v>-290</v>
      </c>
      <c r="R379" s="115">
        <v>-290</v>
      </c>
      <c r="S379" s="115">
        <v>-304</v>
      </c>
      <c r="T379" s="115">
        <v>-551</v>
      </c>
      <c r="U379" s="115">
        <v>-1000</v>
      </c>
      <c r="V379" s="115">
        <v>-1436</v>
      </c>
      <c r="W379" s="115">
        <v>-1740</v>
      </c>
      <c r="X379" s="115">
        <v>-2262</v>
      </c>
      <c r="Y379" s="115">
        <v>-2683</v>
      </c>
      <c r="Z379" s="115">
        <v>-3074</v>
      </c>
      <c r="AA379" s="115">
        <v>-3524</v>
      </c>
      <c r="AB379" s="115">
        <v>-3843</v>
      </c>
      <c r="AC379" s="115">
        <v>-3915</v>
      </c>
      <c r="AD379" s="115">
        <v>-3806</v>
      </c>
      <c r="AE379" s="115">
        <v>-3837.36</v>
      </c>
      <c r="AF379" s="115">
        <v>-4024.13</v>
      </c>
      <c r="AG379" s="115">
        <v>-4237.3599999999997</v>
      </c>
      <c r="AH379" s="115">
        <v>-3912.76</v>
      </c>
      <c r="AI379" s="115">
        <v>-3885.92</v>
      </c>
      <c r="AJ379" s="115">
        <v>-3930.04</v>
      </c>
      <c r="AK379" s="115">
        <v>-3847.88</v>
      </c>
      <c r="AL379" s="115">
        <v>-3812.17</v>
      </c>
      <c r="AM379" s="115">
        <v>-3837.62</v>
      </c>
      <c r="AN379" s="115">
        <v>-3826.28</v>
      </c>
      <c r="AO379" s="115">
        <v>-3410.26</v>
      </c>
      <c r="AP379" s="115">
        <v>-3702.83</v>
      </c>
      <c r="AQ379" s="115">
        <v>-3595.87</v>
      </c>
      <c r="AR379" s="115">
        <v>-3801.12</v>
      </c>
      <c r="AS379" s="115">
        <v>-3906.39</v>
      </c>
      <c r="AT379" s="115">
        <v>-4122.87</v>
      </c>
      <c r="AU379" s="115">
        <v>-4620.76</v>
      </c>
      <c r="AV379" s="115">
        <v>-4685.2700000000004</v>
      </c>
      <c r="AW379" s="115">
        <v>-4629.5</v>
      </c>
      <c r="AX379" s="115">
        <v>-4859.34</v>
      </c>
      <c r="AY379" s="115">
        <v>-5231.3599999999997</v>
      </c>
      <c r="AZ379" s="116">
        <v>-6259.15</v>
      </c>
      <c r="BA379" s="115">
        <v>-6182.3</v>
      </c>
      <c r="BB379" s="115">
        <v>-6045.61</v>
      </c>
      <c r="BC379" s="115">
        <v>-5808.52</v>
      </c>
      <c r="BD379" s="114"/>
      <c r="BE379" s="114"/>
      <c r="BF379" s="114"/>
      <c r="BG379" s="120"/>
    </row>
    <row r="380" spans="2:65" hidden="1">
      <c r="B380" s="124" t="s">
        <v>591</v>
      </c>
      <c r="C380" s="123" t="s">
        <v>590</v>
      </c>
      <c r="D380" s="122" t="s">
        <v>620</v>
      </c>
      <c r="E380" s="122" t="s">
        <v>575</v>
      </c>
      <c r="F380" s="122" t="s">
        <v>379</v>
      </c>
      <c r="G380" s="122" t="s">
        <v>391</v>
      </c>
      <c r="H380" s="121" t="s">
        <v>390</v>
      </c>
      <c r="I380" s="115">
        <v>0</v>
      </c>
      <c r="J380" s="115"/>
      <c r="K380" s="115"/>
      <c r="L380" s="115">
        <v>0</v>
      </c>
      <c r="M380" s="115">
        <v>0</v>
      </c>
      <c r="N380" s="115">
        <v>0</v>
      </c>
      <c r="O380" s="115">
        <v>0</v>
      </c>
      <c r="P380" s="115">
        <v>0</v>
      </c>
      <c r="Q380" s="115">
        <v>0</v>
      </c>
      <c r="R380" s="115">
        <v>0</v>
      </c>
      <c r="S380" s="115">
        <v>0</v>
      </c>
      <c r="T380" s="115">
        <v>0</v>
      </c>
      <c r="U380" s="115">
        <v>0</v>
      </c>
      <c r="V380" s="115">
        <v>0</v>
      </c>
      <c r="W380" s="115">
        <v>-974</v>
      </c>
      <c r="X380" s="115">
        <v>-1246</v>
      </c>
      <c r="Y380" s="115">
        <v>-1400</v>
      </c>
      <c r="Z380" s="115">
        <v>-1540</v>
      </c>
      <c r="AA380" s="115">
        <v>-1470</v>
      </c>
      <c r="AB380" s="115">
        <v>-1358</v>
      </c>
      <c r="AC380" s="115">
        <v>-1445</v>
      </c>
      <c r="AD380" s="115">
        <v>-1351</v>
      </c>
      <c r="AE380" s="115">
        <v>-1592.73</v>
      </c>
      <c r="AF380" s="115">
        <v>-1822.34</v>
      </c>
      <c r="AG380" s="115">
        <v>-2215.96</v>
      </c>
      <c r="AH380" s="115">
        <v>-2114.56</v>
      </c>
      <c r="AI380" s="115">
        <v>-2208.27</v>
      </c>
      <c r="AJ380" s="115">
        <v>-2139.56</v>
      </c>
      <c r="AK380" s="115">
        <v>-2093.9499999999998</v>
      </c>
      <c r="AL380" s="115">
        <v>-2386.79</v>
      </c>
      <c r="AM380" s="115">
        <v>-2540.44</v>
      </c>
      <c r="AN380" s="115">
        <v>-3098.09</v>
      </c>
      <c r="AO380" s="115">
        <v>-3839.21</v>
      </c>
      <c r="AP380" s="115">
        <v>-3922.96</v>
      </c>
      <c r="AQ380" s="115">
        <v>-4395.68</v>
      </c>
      <c r="AR380" s="115">
        <v>-4293.18</v>
      </c>
      <c r="AS380" s="115">
        <v>-4941.91</v>
      </c>
      <c r="AT380" s="115">
        <v>-5610.22</v>
      </c>
      <c r="AU380" s="115">
        <v>-6385.43</v>
      </c>
      <c r="AV380" s="115">
        <v>-7022</v>
      </c>
      <c r="AW380" s="115">
        <v>-7732.78</v>
      </c>
      <c r="AX380" s="115">
        <v>-8078.19</v>
      </c>
      <c r="AY380" s="115">
        <v>-8791.51</v>
      </c>
      <c r="AZ380" s="116">
        <v>-9682.82</v>
      </c>
      <c r="BA380" s="115">
        <v>-10417.16</v>
      </c>
      <c r="BB380" s="115">
        <v>-10607.08</v>
      </c>
      <c r="BC380" s="115">
        <v>-11846.23</v>
      </c>
      <c r="BD380" s="114"/>
      <c r="BE380" s="114"/>
      <c r="BF380" s="114"/>
      <c r="BG380" s="120"/>
    </row>
    <row r="381" spans="2:65" hidden="1">
      <c r="B381" s="124" t="s">
        <v>589</v>
      </c>
      <c r="C381" s="123" t="s">
        <v>588</v>
      </c>
      <c r="D381" s="122" t="s">
        <v>620</v>
      </c>
      <c r="E381" s="122" t="s">
        <v>575</v>
      </c>
      <c r="F381" s="122" t="s">
        <v>376</v>
      </c>
      <c r="G381" s="122" t="s">
        <v>391</v>
      </c>
      <c r="H381" s="121" t="s">
        <v>390</v>
      </c>
      <c r="I381" s="115">
        <v>0</v>
      </c>
      <c r="J381" s="115"/>
      <c r="K381" s="115"/>
      <c r="L381" s="115">
        <v>0</v>
      </c>
      <c r="M381" s="115">
        <v>0</v>
      </c>
      <c r="N381" s="115">
        <v>0</v>
      </c>
      <c r="O381" s="115">
        <v>0</v>
      </c>
      <c r="P381" s="115">
        <v>0</v>
      </c>
      <c r="Q381" s="115">
        <v>0</v>
      </c>
      <c r="R381" s="115">
        <v>0</v>
      </c>
      <c r="S381" s="115">
        <v>0</v>
      </c>
      <c r="T381" s="115">
        <v>0</v>
      </c>
      <c r="U381" s="115">
        <v>0</v>
      </c>
      <c r="V381" s="115">
        <v>0</v>
      </c>
      <c r="W381" s="115">
        <v>-35</v>
      </c>
      <c r="X381" s="115">
        <v>-175</v>
      </c>
      <c r="Y381" s="115">
        <v>-350</v>
      </c>
      <c r="Z381" s="115">
        <v>-875</v>
      </c>
      <c r="AA381" s="115">
        <v>-1400</v>
      </c>
      <c r="AB381" s="115">
        <v>-1943</v>
      </c>
      <c r="AC381" s="115">
        <v>-2275</v>
      </c>
      <c r="AD381" s="115">
        <v>-1811</v>
      </c>
      <c r="AE381" s="115">
        <v>-1824.15</v>
      </c>
      <c r="AF381" s="115">
        <v>-1867.11</v>
      </c>
      <c r="AG381" s="115">
        <v>-1932.59</v>
      </c>
      <c r="AH381" s="115">
        <v>-1923.68</v>
      </c>
      <c r="AI381" s="115">
        <v>-1985.6</v>
      </c>
      <c r="AJ381" s="115">
        <v>-1990.61</v>
      </c>
      <c r="AK381" s="115">
        <v>-1875.46</v>
      </c>
      <c r="AL381" s="115">
        <v>-1967.68</v>
      </c>
      <c r="AM381" s="115">
        <v>-1969.7</v>
      </c>
      <c r="AN381" s="115">
        <v>-2071.0300000000002</v>
      </c>
      <c r="AO381" s="115">
        <v>-1846.49</v>
      </c>
      <c r="AP381" s="115">
        <v>-1999.4</v>
      </c>
      <c r="AQ381" s="115">
        <v>-2041.74</v>
      </c>
      <c r="AR381" s="115">
        <v>-1950.44</v>
      </c>
      <c r="AS381" s="115">
        <v>-2218.96</v>
      </c>
      <c r="AT381" s="115">
        <v>-2293.96</v>
      </c>
      <c r="AU381" s="115">
        <v>-2861.37</v>
      </c>
      <c r="AV381" s="115">
        <v>-2525.4899999999998</v>
      </c>
      <c r="AW381" s="115">
        <v>-2663.27</v>
      </c>
      <c r="AX381" s="115">
        <v>-2352.08</v>
      </c>
      <c r="AY381" s="115">
        <v>-1972.99</v>
      </c>
      <c r="AZ381" s="116">
        <v>-2030.76</v>
      </c>
      <c r="BA381" s="115">
        <v>-2100.37</v>
      </c>
      <c r="BB381" s="115">
        <v>-2276.5100000000002</v>
      </c>
      <c r="BC381" s="115">
        <v>-2341.59</v>
      </c>
      <c r="BD381" s="114"/>
      <c r="BE381" s="114"/>
      <c r="BF381" s="114"/>
      <c r="BG381" s="120"/>
    </row>
    <row r="382" spans="2:65" hidden="1">
      <c r="B382" s="124" t="s">
        <v>587</v>
      </c>
      <c r="C382" s="123" t="s">
        <v>586</v>
      </c>
      <c r="D382" s="122" t="s">
        <v>620</v>
      </c>
      <c r="E382" s="122" t="s">
        <v>575</v>
      </c>
      <c r="F382" s="122" t="s">
        <v>424</v>
      </c>
      <c r="G382" s="122" t="s">
        <v>391</v>
      </c>
      <c r="H382" s="121" t="s">
        <v>390</v>
      </c>
      <c r="I382" s="115">
        <v>0</v>
      </c>
      <c r="J382" s="115"/>
      <c r="K382" s="115"/>
      <c r="L382" s="115">
        <v>0</v>
      </c>
      <c r="M382" s="115">
        <v>0</v>
      </c>
      <c r="N382" s="115">
        <v>0</v>
      </c>
      <c r="O382" s="115">
        <v>0</v>
      </c>
      <c r="P382" s="115">
        <v>0</v>
      </c>
      <c r="Q382" s="115">
        <v>0</v>
      </c>
      <c r="R382" s="115">
        <v>0</v>
      </c>
      <c r="S382" s="115">
        <v>0</v>
      </c>
      <c r="T382" s="115">
        <v>0</v>
      </c>
      <c r="U382" s="115">
        <v>0</v>
      </c>
      <c r="V382" s="115">
        <v>0</v>
      </c>
      <c r="W382" s="115">
        <v>-281</v>
      </c>
      <c r="X382" s="115">
        <v>-281</v>
      </c>
      <c r="Y382" s="115">
        <v>-281</v>
      </c>
      <c r="Z382" s="115">
        <v>-347</v>
      </c>
      <c r="AA382" s="115">
        <v>-347</v>
      </c>
      <c r="AB382" s="115">
        <v>-347</v>
      </c>
      <c r="AC382" s="115">
        <v>-376</v>
      </c>
      <c r="AD382" s="115">
        <v>-589</v>
      </c>
      <c r="AE382" s="115">
        <v>-363.53</v>
      </c>
      <c r="AF382" s="115">
        <v>-333.39</v>
      </c>
      <c r="AG382" s="115">
        <v>-311.66000000000003</v>
      </c>
      <c r="AH382" s="115">
        <v>-546.20000000000005</v>
      </c>
      <c r="AI382" s="115">
        <v>-489.77</v>
      </c>
      <c r="AJ382" s="115">
        <v>-369.78</v>
      </c>
      <c r="AK382" s="115">
        <v>-324.57</v>
      </c>
      <c r="AL382" s="115">
        <v>-453.36</v>
      </c>
      <c r="AM382" s="115">
        <v>-556.21</v>
      </c>
      <c r="AN382" s="115">
        <v>-431.58</v>
      </c>
      <c r="AO382" s="115">
        <v>-465.98</v>
      </c>
      <c r="AP382" s="115">
        <v>-544.61</v>
      </c>
      <c r="AQ382" s="115">
        <v>-550.28</v>
      </c>
      <c r="AR382" s="115">
        <v>-625.84</v>
      </c>
      <c r="AS382" s="115">
        <v>-573.23</v>
      </c>
      <c r="AT382" s="115">
        <v>-545.30999999999995</v>
      </c>
      <c r="AU382" s="115">
        <v>-580.69000000000005</v>
      </c>
      <c r="AV382" s="115">
        <v>-489.99</v>
      </c>
      <c r="AW382" s="115">
        <v>-551.61</v>
      </c>
      <c r="AX382" s="115">
        <v>-509.53</v>
      </c>
      <c r="AY382" s="115">
        <v>-611.25</v>
      </c>
      <c r="AZ382" s="116">
        <v>-528.22</v>
      </c>
      <c r="BA382" s="115">
        <v>-713.11</v>
      </c>
      <c r="BB382" s="115">
        <v>-637.4</v>
      </c>
      <c r="BC382" s="115">
        <v>-756.22</v>
      </c>
      <c r="BD382" s="114"/>
      <c r="BE382" s="114"/>
      <c r="BF382" s="114"/>
      <c r="BG382" s="120"/>
      <c r="BH382" s="114"/>
      <c r="BI382" s="114"/>
      <c r="BJ382" s="114"/>
      <c r="BK382" s="114"/>
      <c r="BL382" s="114"/>
      <c r="BM382" s="114"/>
    </row>
    <row r="383" spans="2:65" hidden="1">
      <c r="B383" s="124" t="s">
        <v>585</v>
      </c>
      <c r="C383" s="123" t="s">
        <v>584</v>
      </c>
      <c r="D383" s="122" t="s">
        <v>620</v>
      </c>
      <c r="E383" s="122" t="s">
        <v>575</v>
      </c>
      <c r="F383" s="122" t="s">
        <v>421</v>
      </c>
      <c r="G383" s="122" t="s">
        <v>391</v>
      </c>
      <c r="H383" s="121" t="s">
        <v>390</v>
      </c>
      <c r="I383" s="115">
        <v>0</v>
      </c>
      <c r="J383" s="115"/>
      <c r="K383" s="115"/>
      <c r="L383" s="115">
        <v>0</v>
      </c>
      <c r="M383" s="115">
        <v>0</v>
      </c>
      <c r="N383" s="115">
        <v>0</v>
      </c>
      <c r="O383" s="115">
        <v>0</v>
      </c>
      <c r="P383" s="115">
        <v>0</v>
      </c>
      <c r="Q383" s="115">
        <v>0</v>
      </c>
      <c r="R383" s="115">
        <v>0</v>
      </c>
      <c r="S383" s="115">
        <v>0</v>
      </c>
      <c r="T383" s="115">
        <v>0</v>
      </c>
      <c r="U383" s="115">
        <v>0</v>
      </c>
      <c r="V383" s="115">
        <v>0</v>
      </c>
      <c r="W383" s="115">
        <v>0</v>
      </c>
      <c r="X383" s="115">
        <v>0</v>
      </c>
      <c r="Y383" s="115">
        <v>0</v>
      </c>
      <c r="Z383" s="115">
        <v>0</v>
      </c>
      <c r="AA383" s="115">
        <v>0</v>
      </c>
      <c r="AB383" s="115">
        <v>0</v>
      </c>
      <c r="AC383" s="115">
        <v>0</v>
      </c>
      <c r="AD383" s="115">
        <v>0</v>
      </c>
      <c r="AE383" s="115">
        <v>-5.76</v>
      </c>
      <c r="AF383" s="115">
        <v>-7.65</v>
      </c>
      <c r="AG383" s="115">
        <v>-6.18</v>
      </c>
      <c r="AH383" s="115">
        <v>-3.27</v>
      </c>
      <c r="AI383" s="115">
        <v>-3.62</v>
      </c>
      <c r="AJ383" s="115">
        <v>-1.57</v>
      </c>
      <c r="AK383" s="115">
        <v>-1.96</v>
      </c>
      <c r="AL383" s="115">
        <v>-0.08</v>
      </c>
      <c r="AM383" s="115">
        <v>-0.15</v>
      </c>
      <c r="AN383" s="115">
        <v>-3.65</v>
      </c>
      <c r="AO383" s="115">
        <v>-7.81</v>
      </c>
      <c r="AP383" s="115">
        <v>-3.61</v>
      </c>
      <c r="AQ383" s="115">
        <v>-11</v>
      </c>
      <c r="AR383" s="115">
        <v>-22.29</v>
      </c>
      <c r="AS383" s="115">
        <v>-22.18</v>
      </c>
      <c r="AT383" s="115">
        <v>-29.41</v>
      </c>
      <c r="AU383" s="115">
        <v>-32.22</v>
      </c>
      <c r="AV383" s="115">
        <v>-24.24</v>
      </c>
      <c r="AW383" s="115">
        <v>-22.46</v>
      </c>
      <c r="AX383" s="115">
        <v>-23.08</v>
      </c>
      <c r="AY383" s="115">
        <v>-21.89</v>
      </c>
      <c r="AZ383" s="116">
        <v>-23.33</v>
      </c>
      <c r="BA383" s="115">
        <v>-24.56</v>
      </c>
      <c r="BB383" s="115">
        <v>-19.079999999999998</v>
      </c>
      <c r="BC383" s="115">
        <v>-12.89</v>
      </c>
      <c r="BD383" s="114"/>
      <c r="BE383" s="114"/>
      <c r="BF383" s="114"/>
      <c r="BG383" s="180"/>
      <c r="BH383" s="114"/>
      <c r="BI383" s="114"/>
      <c r="BJ383" s="114"/>
      <c r="BK383" s="114"/>
      <c r="BL383" s="114"/>
      <c r="BM383" s="114"/>
    </row>
    <row r="384" spans="2:65" hidden="1">
      <c r="B384" s="124" t="s">
        <v>583</v>
      </c>
      <c r="C384" s="123" t="s">
        <v>582</v>
      </c>
      <c r="D384" s="122" t="s">
        <v>620</v>
      </c>
      <c r="E384" s="122" t="s">
        <v>575</v>
      </c>
      <c r="F384" s="122" t="s">
        <v>418</v>
      </c>
      <c r="G384" s="122" t="s">
        <v>391</v>
      </c>
      <c r="H384" s="121" t="s">
        <v>390</v>
      </c>
      <c r="I384" s="115">
        <v>0</v>
      </c>
      <c r="J384" s="115"/>
      <c r="K384" s="115"/>
      <c r="L384" s="115">
        <v>0</v>
      </c>
      <c r="M384" s="115">
        <v>0</v>
      </c>
      <c r="N384" s="115">
        <v>0</v>
      </c>
      <c r="O384" s="115">
        <v>0</v>
      </c>
      <c r="P384" s="115">
        <v>0</v>
      </c>
      <c r="Q384" s="115">
        <v>0</v>
      </c>
      <c r="R384" s="115">
        <v>0</v>
      </c>
      <c r="S384" s="115">
        <v>0</v>
      </c>
      <c r="T384" s="115">
        <v>0</v>
      </c>
      <c r="U384" s="115">
        <v>0</v>
      </c>
      <c r="V384" s="115">
        <v>0</v>
      </c>
      <c r="W384" s="115">
        <v>0</v>
      </c>
      <c r="X384" s="115">
        <v>0</v>
      </c>
      <c r="Y384" s="115">
        <v>0</v>
      </c>
      <c r="Z384" s="115">
        <v>0</v>
      </c>
      <c r="AA384" s="115">
        <v>0</v>
      </c>
      <c r="AB384" s="115">
        <v>0</v>
      </c>
      <c r="AC384" s="115">
        <v>0</v>
      </c>
      <c r="AD384" s="115">
        <v>0</v>
      </c>
      <c r="AE384" s="115">
        <v>-16.37</v>
      </c>
      <c r="AF384" s="115">
        <v>-12.82</v>
      </c>
      <c r="AG384" s="115">
        <v>-14.21</v>
      </c>
      <c r="AH384" s="115">
        <v>-13.61</v>
      </c>
      <c r="AI384" s="115">
        <v>-12.24</v>
      </c>
      <c r="AJ384" s="115">
        <v>-7.5</v>
      </c>
      <c r="AK384" s="115">
        <v>-5.05</v>
      </c>
      <c r="AL384" s="115">
        <v>-2.2599999999999998</v>
      </c>
      <c r="AM384" s="115">
        <v>-3.36</v>
      </c>
      <c r="AN384" s="115">
        <v>-8.9700000000000006</v>
      </c>
      <c r="AO384" s="115">
        <v>-49.18</v>
      </c>
      <c r="AP384" s="115">
        <v>-9.48</v>
      </c>
      <c r="AQ384" s="115">
        <v>-16.55</v>
      </c>
      <c r="AR384" s="115">
        <v>-7.41</v>
      </c>
      <c r="AS384" s="115">
        <v>-8.02</v>
      </c>
      <c r="AT384" s="115">
        <v>0</v>
      </c>
      <c r="AU384" s="115">
        <v>0</v>
      </c>
      <c r="AV384" s="115">
        <v>0</v>
      </c>
      <c r="AW384" s="115">
        <v>0</v>
      </c>
      <c r="AX384" s="115">
        <v>0</v>
      </c>
      <c r="AY384" s="115">
        <v>0</v>
      </c>
      <c r="AZ384" s="116">
        <v>0</v>
      </c>
      <c r="BA384" s="115">
        <v>0</v>
      </c>
      <c r="BB384" s="115">
        <v>0</v>
      </c>
      <c r="BC384" s="115">
        <v>0</v>
      </c>
      <c r="BD384" s="114"/>
      <c r="BE384" s="114"/>
      <c r="BF384" s="114"/>
      <c r="BG384" s="180"/>
      <c r="BH384" s="114"/>
      <c r="BI384" s="114"/>
      <c r="BJ384" s="114"/>
      <c r="BK384" s="114"/>
      <c r="BL384" s="114"/>
      <c r="BM384" s="114"/>
    </row>
    <row r="385" spans="2:65" hidden="1">
      <c r="B385" s="124" t="s">
        <v>529</v>
      </c>
      <c r="C385" s="123" t="s">
        <v>528</v>
      </c>
      <c r="D385" s="122" t="s">
        <v>620</v>
      </c>
      <c r="E385" s="122" t="s">
        <v>575</v>
      </c>
      <c r="F385" s="122" t="s">
        <v>415</v>
      </c>
      <c r="G385" s="122" t="s">
        <v>391</v>
      </c>
      <c r="H385" s="121" t="s">
        <v>390</v>
      </c>
      <c r="I385" s="115">
        <v>0</v>
      </c>
      <c r="J385" s="115"/>
      <c r="K385" s="115"/>
      <c r="L385" s="115">
        <v>0</v>
      </c>
      <c r="M385" s="115">
        <v>0</v>
      </c>
      <c r="N385" s="115">
        <v>0</v>
      </c>
      <c r="O385" s="115">
        <v>0</v>
      </c>
      <c r="P385" s="115">
        <v>0</v>
      </c>
      <c r="Q385" s="115">
        <v>0</v>
      </c>
      <c r="R385" s="115">
        <v>0</v>
      </c>
      <c r="S385" s="115">
        <v>0</v>
      </c>
      <c r="T385" s="115">
        <v>0</v>
      </c>
      <c r="U385" s="115">
        <v>0</v>
      </c>
      <c r="V385" s="115">
        <v>-10</v>
      </c>
      <c r="W385" s="115">
        <v>-40</v>
      </c>
      <c r="X385" s="115">
        <v>-40</v>
      </c>
      <c r="Y385" s="115">
        <v>-34</v>
      </c>
      <c r="Z385" s="115">
        <v>-30</v>
      </c>
      <c r="AA385" s="115">
        <v>-30</v>
      </c>
      <c r="AB385" s="115">
        <v>-30</v>
      </c>
      <c r="AC385" s="115">
        <v>-53</v>
      </c>
      <c r="AD385" s="115">
        <v>-53</v>
      </c>
      <c r="AE385" s="115">
        <v>-63.52</v>
      </c>
      <c r="AF385" s="115">
        <v>-127.1</v>
      </c>
      <c r="AG385" s="115">
        <v>-135.51</v>
      </c>
      <c r="AH385" s="115">
        <v>-115.38</v>
      </c>
      <c r="AI385" s="115">
        <v>-102.77</v>
      </c>
      <c r="AJ385" s="115">
        <v>-108.11</v>
      </c>
      <c r="AK385" s="115">
        <v>-141.05000000000001</v>
      </c>
      <c r="AL385" s="115">
        <v>-114.58</v>
      </c>
      <c r="AM385" s="115">
        <v>-99.27</v>
      </c>
      <c r="AN385" s="115">
        <v>-101.78</v>
      </c>
      <c r="AO385" s="115">
        <v>-76</v>
      </c>
      <c r="AP385" s="115">
        <v>-84.07</v>
      </c>
      <c r="AQ385" s="115">
        <v>-104.43</v>
      </c>
      <c r="AR385" s="115">
        <v>-125.25</v>
      </c>
      <c r="AS385" s="115">
        <v>-114.22</v>
      </c>
      <c r="AT385" s="115">
        <v>-86.78</v>
      </c>
      <c r="AU385" s="115">
        <v>-69.069999999999993</v>
      </c>
      <c r="AV385" s="115">
        <v>-70.22</v>
      </c>
      <c r="AW385" s="115">
        <v>-76.13</v>
      </c>
      <c r="AX385" s="115">
        <v>-41.76</v>
      </c>
      <c r="AY385" s="115">
        <v>-132.22</v>
      </c>
      <c r="AZ385" s="116">
        <v>-243.79</v>
      </c>
      <c r="BA385" s="115">
        <v>-80.48</v>
      </c>
      <c r="BB385" s="115">
        <v>-52.77</v>
      </c>
      <c r="BC385" s="115">
        <v>-49.16</v>
      </c>
      <c r="BD385" s="114"/>
      <c r="BE385" s="114"/>
      <c r="BF385" s="114"/>
      <c r="BG385" s="180"/>
      <c r="BH385" s="114"/>
      <c r="BI385" s="114"/>
      <c r="BJ385" s="114"/>
      <c r="BK385" s="114"/>
      <c r="BL385" s="114"/>
      <c r="BM385" s="114"/>
    </row>
    <row r="386" spans="2:65" hidden="1">
      <c r="B386" s="124" t="s">
        <v>527</v>
      </c>
      <c r="C386" s="125" t="s">
        <v>526</v>
      </c>
      <c r="D386" s="182" t="s">
        <v>620</v>
      </c>
      <c r="E386" s="182" t="s">
        <v>575</v>
      </c>
      <c r="F386" s="182" t="s">
        <v>326</v>
      </c>
      <c r="G386" s="182" t="s">
        <v>391</v>
      </c>
      <c r="H386" s="181" t="s">
        <v>390</v>
      </c>
      <c r="I386" s="115">
        <v>0</v>
      </c>
      <c r="J386" s="115"/>
      <c r="K386" s="115"/>
      <c r="L386" s="115">
        <v>0</v>
      </c>
      <c r="M386" s="115">
        <v>0</v>
      </c>
      <c r="N386" s="115">
        <v>0</v>
      </c>
      <c r="O386" s="115">
        <v>0</v>
      </c>
      <c r="P386" s="115">
        <v>0</v>
      </c>
      <c r="Q386" s="115">
        <v>0</v>
      </c>
      <c r="R386" s="115">
        <v>0</v>
      </c>
      <c r="S386" s="115">
        <v>0</v>
      </c>
      <c r="T386" s="115">
        <v>0</v>
      </c>
      <c r="U386" s="115">
        <v>0</v>
      </c>
      <c r="V386" s="115">
        <v>0</v>
      </c>
      <c r="W386" s="115">
        <v>0</v>
      </c>
      <c r="X386" s="115">
        <v>0</v>
      </c>
      <c r="Y386" s="115">
        <v>0</v>
      </c>
      <c r="Z386" s="115">
        <v>0</v>
      </c>
      <c r="AA386" s="115">
        <v>0</v>
      </c>
      <c r="AB386" s="115">
        <v>0</v>
      </c>
      <c r="AC386" s="115">
        <v>0</v>
      </c>
      <c r="AD386" s="115">
        <v>0</v>
      </c>
      <c r="AE386" s="115">
        <v>0</v>
      </c>
      <c r="AF386" s="115">
        <v>0</v>
      </c>
      <c r="AG386" s="115">
        <v>0</v>
      </c>
      <c r="AH386" s="115">
        <v>0</v>
      </c>
      <c r="AI386" s="115">
        <v>0</v>
      </c>
      <c r="AJ386" s="115">
        <v>0</v>
      </c>
      <c r="AK386" s="115">
        <v>0</v>
      </c>
      <c r="AL386" s="115">
        <v>0</v>
      </c>
      <c r="AM386" s="115">
        <v>0</v>
      </c>
      <c r="AN386" s="115">
        <v>0</v>
      </c>
      <c r="AO386" s="115">
        <v>0</v>
      </c>
      <c r="AP386" s="115">
        <v>0</v>
      </c>
      <c r="AQ386" s="115">
        <v>0</v>
      </c>
      <c r="AR386" s="115">
        <v>0</v>
      </c>
      <c r="AS386" s="115">
        <v>0</v>
      </c>
      <c r="AT386" s="115">
        <v>0</v>
      </c>
      <c r="AU386" s="115">
        <v>0</v>
      </c>
      <c r="AV386" s="115">
        <v>0</v>
      </c>
      <c r="AW386" s="115">
        <v>0</v>
      </c>
      <c r="AX386" s="115">
        <v>0</v>
      </c>
      <c r="AY386" s="115">
        <v>-50.15</v>
      </c>
      <c r="AZ386" s="116">
        <v>-170.83</v>
      </c>
      <c r="BA386" s="115">
        <v>-500.22</v>
      </c>
      <c r="BB386" s="115">
        <v>-705.11</v>
      </c>
      <c r="BC386" s="115">
        <v>-974.85</v>
      </c>
      <c r="BD386" s="114"/>
      <c r="BE386" s="114"/>
      <c r="BF386" s="114"/>
      <c r="BG386" s="180"/>
      <c r="BH386" s="114"/>
      <c r="BI386" s="114"/>
      <c r="BJ386" s="114"/>
      <c r="BK386" s="114"/>
      <c r="BL386" s="114"/>
      <c r="BM386" s="114"/>
    </row>
    <row r="387" spans="2:65" hidden="1">
      <c r="B387" s="124" t="s">
        <v>581</v>
      </c>
      <c r="C387" s="123" t="s">
        <v>580</v>
      </c>
      <c r="D387" s="122" t="s">
        <v>620</v>
      </c>
      <c r="E387" s="122" t="s">
        <v>575</v>
      </c>
      <c r="F387" s="122" t="s">
        <v>410</v>
      </c>
      <c r="G387" s="122" t="s">
        <v>391</v>
      </c>
      <c r="H387" s="121" t="s">
        <v>390</v>
      </c>
      <c r="I387" s="115">
        <v>-541.29999999999995</v>
      </c>
      <c r="J387" s="115"/>
      <c r="K387" s="115"/>
      <c r="L387" s="115">
        <v>-595.35</v>
      </c>
      <c r="M387" s="115">
        <v>-649.35</v>
      </c>
      <c r="N387" s="115">
        <v>-649.35</v>
      </c>
      <c r="O387" s="115">
        <v>-649.35</v>
      </c>
      <c r="P387" s="115">
        <v>-682.2</v>
      </c>
      <c r="Q387" s="115">
        <v>-682.2</v>
      </c>
      <c r="R387" s="115">
        <v>-722.25</v>
      </c>
      <c r="S387" s="115">
        <v>-760.95</v>
      </c>
      <c r="T387" s="115">
        <v>-805.5</v>
      </c>
      <c r="U387" s="115">
        <v>-840.15</v>
      </c>
      <c r="V387" s="115">
        <v>-887.4</v>
      </c>
      <c r="W387" s="115">
        <v>-921.6</v>
      </c>
      <c r="X387" s="115">
        <v>-921.6</v>
      </c>
      <c r="Y387" s="115">
        <v>-873.45</v>
      </c>
      <c r="Z387" s="115">
        <v>-884.25</v>
      </c>
      <c r="AA387" s="115">
        <v>-810.9</v>
      </c>
      <c r="AB387" s="115">
        <v>-847.35</v>
      </c>
      <c r="AC387" s="115">
        <v>-603</v>
      </c>
      <c r="AD387" s="115">
        <v>-466.2</v>
      </c>
      <c r="AE387" s="115">
        <v>-403.03</v>
      </c>
      <c r="AF387" s="115">
        <v>-440.05</v>
      </c>
      <c r="AG387" s="115">
        <v>-455.11</v>
      </c>
      <c r="AH387" s="115">
        <v>-443.22</v>
      </c>
      <c r="AI387" s="115">
        <v>-521.04999999999995</v>
      </c>
      <c r="AJ387" s="115">
        <v>-487.39</v>
      </c>
      <c r="AK387" s="115">
        <v>-466.2</v>
      </c>
      <c r="AL387" s="115">
        <v>-389.77</v>
      </c>
      <c r="AM387" s="115">
        <v>-420.42</v>
      </c>
      <c r="AN387" s="115">
        <v>-436.99</v>
      </c>
      <c r="AO387" s="115">
        <v>-412.95</v>
      </c>
      <c r="AP387" s="115">
        <v>-407.88</v>
      </c>
      <c r="AQ387" s="115">
        <v>-239.43</v>
      </c>
      <c r="AR387" s="115">
        <v>-220.7</v>
      </c>
      <c r="AS387" s="115">
        <v>-227.66</v>
      </c>
      <c r="AT387" s="115">
        <v>-217.94</v>
      </c>
      <c r="AU387" s="115">
        <v>-218.95</v>
      </c>
      <c r="AV387" s="115">
        <v>-209.82</v>
      </c>
      <c r="AW387" s="115">
        <v>-202.96</v>
      </c>
      <c r="AX387" s="115">
        <v>-205.32</v>
      </c>
      <c r="AY387" s="115">
        <v>-195.97</v>
      </c>
      <c r="AZ387" s="116">
        <v>-224.72</v>
      </c>
      <c r="BA387" s="115">
        <v>-224.24</v>
      </c>
      <c r="BB387" s="115">
        <v>-230.68</v>
      </c>
      <c r="BC387" s="115">
        <v>-236.03</v>
      </c>
      <c r="BD387" s="114"/>
      <c r="BE387" s="114"/>
      <c r="BF387" s="114"/>
      <c r="BG387" s="180"/>
      <c r="BH387" s="114"/>
      <c r="BI387" s="114"/>
      <c r="BJ387" s="114"/>
      <c r="BK387" s="114"/>
      <c r="BL387" s="114"/>
      <c r="BM387" s="114"/>
    </row>
    <row r="388" spans="2:65" hidden="1">
      <c r="B388" s="124" t="s">
        <v>579</v>
      </c>
      <c r="C388" s="123" t="s">
        <v>578</v>
      </c>
      <c r="D388" s="122" t="s">
        <v>620</v>
      </c>
      <c r="E388" s="122" t="s">
        <v>575</v>
      </c>
      <c r="F388" s="122" t="s">
        <v>407</v>
      </c>
      <c r="G388" s="122" t="s">
        <v>391</v>
      </c>
      <c r="H388" s="121" t="s">
        <v>390</v>
      </c>
      <c r="I388" s="115">
        <v>-661.58</v>
      </c>
      <c r="J388" s="115"/>
      <c r="K388" s="115"/>
      <c r="L388" s="115">
        <v>-727.65</v>
      </c>
      <c r="M388" s="115">
        <v>-793.65</v>
      </c>
      <c r="N388" s="115">
        <v>-793.65</v>
      </c>
      <c r="O388" s="115">
        <v>-793.65</v>
      </c>
      <c r="P388" s="115">
        <v>-833.8</v>
      </c>
      <c r="Q388" s="115">
        <v>-833.8</v>
      </c>
      <c r="R388" s="115">
        <v>-882.75</v>
      </c>
      <c r="S388" s="115">
        <v>-930.05</v>
      </c>
      <c r="T388" s="115">
        <v>-984.5</v>
      </c>
      <c r="U388" s="115">
        <v>-1026.8499999999999</v>
      </c>
      <c r="V388" s="115">
        <v>-1084.5999999999999</v>
      </c>
      <c r="W388" s="115">
        <v>-1126.4000000000001</v>
      </c>
      <c r="X388" s="115">
        <v>-1126.4000000000001</v>
      </c>
      <c r="Y388" s="115">
        <v>-1067.55</v>
      </c>
      <c r="Z388" s="115">
        <v>-1080.75</v>
      </c>
      <c r="AA388" s="115">
        <v>-991.1</v>
      </c>
      <c r="AB388" s="115">
        <v>-1035.6500000000001</v>
      </c>
      <c r="AC388" s="115">
        <v>-737</v>
      </c>
      <c r="AD388" s="115">
        <v>-569.79999999999995</v>
      </c>
      <c r="AE388" s="115">
        <v>-492.59</v>
      </c>
      <c r="AF388" s="115">
        <v>-537.83000000000004</v>
      </c>
      <c r="AG388" s="115">
        <v>-556.24</v>
      </c>
      <c r="AH388" s="115">
        <v>-541.72</v>
      </c>
      <c r="AI388" s="115">
        <v>-636.83000000000004</v>
      </c>
      <c r="AJ388" s="115">
        <v>-595.70000000000005</v>
      </c>
      <c r="AK388" s="115">
        <v>-569.79999999999995</v>
      </c>
      <c r="AL388" s="115">
        <v>-476.39</v>
      </c>
      <c r="AM388" s="115">
        <v>-513.85</v>
      </c>
      <c r="AN388" s="115">
        <v>-534.1</v>
      </c>
      <c r="AO388" s="115">
        <v>-504.71</v>
      </c>
      <c r="AP388" s="115">
        <v>-498.53</v>
      </c>
      <c r="AQ388" s="115">
        <v>-292.63</v>
      </c>
      <c r="AR388" s="115">
        <v>-269.75</v>
      </c>
      <c r="AS388" s="115">
        <v>-278.25</v>
      </c>
      <c r="AT388" s="115">
        <v>-266.38</v>
      </c>
      <c r="AU388" s="115">
        <v>-267.61</v>
      </c>
      <c r="AV388" s="115">
        <v>-256.44</v>
      </c>
      <c r="AW388" s="115">
        <v>-248.06</v>
      </c>
      <c r="AX388" s="115">
        <v>-250.95</v>
      </c>
      <c r="AY388" s="115">
        <v>-239.51</v>
      </c>
      <c r="AZ388" s="116">
        <v>-274.66000000000003</v>
      </c>
      <c r="BA388" s="115">
        <v>-274.07</v>
      </c>
      <c r="BB388" s="115">
        <v>-281.94</v>
      </c>
      <c r="BC388" s="115">
        <v>-288.48</v>
      </c>
      <c r="BD388" s="114"/>
      <c r="BE388" s="114"/>
      <c r="BF388" s="114"/>
      <c r="BG388" s="180"/>
      <c r="BH388" s="114"/>
      <c r="BI388" s="114"/>
      <c r="BJ388" s="114"/>
      <c r="BK388" s="114"/>
      <c r="BL388" s="114"/>
      <c r="BM388" s="114"/>
    </row>
    <row r="389" spans="2:65" hidden="1">
      <c r="B389" s="124" t="s">
        <v>609</v>
      </c>
      <c r="C389" s="123" t="s">
        <v>610</v>
      </c>
      <c r="D389" s="122" t="s">
        <v>620</v>
      </c>
      <c r="E389" s="122" t="s">
        <v>575</v>
      </c>
      <c r="F389" s="122" t="s">
        <v>608</v>
      </c>
      <c r="G389" s="122" t="s">
        <v>391</v>
      </c>
      <c r="H389" s="121" t="s">
        <v>390</v>
      </c>
      <c r="I389" s="115">
        <v>0</v>
      </c>
      <c r="J389" s="115"/>
      <c r="K389" s="115"/>
      <c r="L389" s="115">
        <v>0</v>
      </c>
      <c r="M389" s="115">
        <v>0</v>
      </c>
      <c r="N389" s="115">
        <v>0</v>
      </c>
      <c r="O389" s="115">
        <v>0</v>
      </c>
      <c r="P389" s="115">
        <v>0</v>
      </c>
      <c r="Q389" s="115">
        <v>0</v>
      </c>
      <c r="R389" s="115">
        <v>0</v>
      </c>
      <c r="S389" s="115">
        <v>0</v>
      </c>
      <c r="T389" s="115">
        <v>0</v>
      </c>
      <c r="U389" s="115">
        <v>0</v>
      </c>
      <c r="V389" s="115">
        <v>0</v>
      </c>
      <c r="W389" s="115">
        <v>0</v>
      </c>
      <c r="X389" s="115">
        <v>-1972</v>
      </c>
      <c r="Y389" s="115">
        <v>-1860</v>
      </c>
      <c r="Z389" s="115">
        <v>-1302</v>
      </c>
      <c r="AA389" s="115">
        <v>-744</v>
      </c>
      <c r="AB389" s="115">
        <v>-744</v>
      </c>
      <c r="AC389" s="115">
        <v>-744</v>
      </c>
      <c r="AD389" s="115">
        <v>-800</v>
      </c>
      <c r="AE389" s="115">
        <v>-245.42</v>
      </c>
      <c r="AF389" s="115">
        <v>-250.91</v>
      </c>
      <c r="AG389" s="115">
        <v>-60.41</v>
      </c>
      <c r="AH389" s="115">
        <v>-13.75</v>
      </c>
      <c r="AI389" s="115">
        <v>-13.62</v>
      </c>
      <c r="AJ389" s="115">
        <v>-27.15</v>
      </c>
      <c r="AK389" s="115">
        <v>-48.9</v>
      </c>
      <c r="AL389" s="115">
        <v>-190.81</v>
      </c>
      <c r="AM389" s="115">
        <v>-126.34</v>
      </c>
      <c r="AN389" s="115">
        <v>-420.38</v>
      </c>
      <c r="AO389" s="115">
        <v>-648.63</v>
      </c>
      <c r="AP389" s="115">
        <v>-760.55</v>
      </c>
      <c r="AQ389" s="115">
        <v>-1126.4000000000001</v>
      </c>
      <c r="AR389" s="115">
        <v>-1202.1300000000001</v>
      </c>
      <c r="AS389" s="115">
        <v>-1794.29</v>
      </c>
      <c r="AT389" s="115">
        <v>-1621.8</v>
      </c>
      <c r="AU389" s="115">
        <v>-1948.91</v>
      </c>
      <c r="AV389" s="115">
        <v>-783.7</v>
      </c>
      <c r="AW389" s="115">
        <v>-940.07</v>
      </c>
      <c r="AX389" s="115">
        <v>-829.29</v>
      </c>
      <c r="AY389" s="115">
        <v>-724.86</v>
      </c>
      <c r="AZ389" s="116">
        <v>-529.35</v>
      </c>
      <c r="BA389" s="115">
        <v>-248.81</v>
      </c>
      <c r="BB389" s="115">
        <v>-175.73</v>
      </c>
      <c r="BC389" s="115">
        <v>-220.7</v>
      </c>
      <c r="BD389" s="114"/>
      <c r="BE389" s="114"/>
      <c r="BF389" s="114"/>
      <c r="BG389" s="120"/>
      <c r="BH389" s="114"/>
      <c r="BI389" s="114"/>
      <c r="BJ389" s="114"/>
      <c r="BK389" s="114"/>
      <c r="BL389" s="114"/>
      <c r="BM389" s="114"/>
    </row>
    <row r="390" spans="2:65" hidden="1">
      <c r="B390" s="124" t="s">
        <v>577</v>
      </c>
      <c r="C390" s="123" t="s">
        <v>576</v>
      </c>
      <c r="D390" s="122" t="s">
        <v>620</v>
      </c>
      <c r="E390" s="122" t="s">
        <v>575</v>
      </c>
      <c r="F390" s="122" t="s">
        <v>322</v>
      </c>
      <c r="G390" s="122" t="s">
        <v>391</v>
      </c>
      <c r="H390" s="121" t="s">
        <v>390</v>
      </c>
      <c r="I390" s="115">
        <v>0</v>
      </c>
      <c r="J390" s="115"/>
      <c r="K390" s="115"/>
      <c r="L390" s="115">
        <v>0</v>
      </c>
      <c r="M390" s="115">
        <v>0</v>
      </c>
      <c r="N390" s="115">
        <v>0</v>
      </c>
      <c r="O390" s="115">
        <v>0</v>
      </c>
      <c r="P390" s="115">
        <v>0</v>
      </c>
      <c r="Q390" s="115">
        <v>0</v>
      </c>
      <c r="R390" s="115">
        <v>0</v>
      </c>
      <c r="S390" s="115">
        <v>0</v>
      </c>
      <c r="T390" s="115">
        <v>0</v>
      </c>
      <c r="U390" s="115">
        <v>0</v>
      </c>
      <c r="V390" s="115">
        <v>0</v>
      </c>
      <c r="W390" s="115">
        <v>0</v>
      </c>
      <c r="X390" s="115">
        <v>0</v>
      </c>
      <c r="Y390" s="115">
        <v>0</v>
      </c>
      <c r="Z390" s="115">
        <v>0</v>
      </c>
      <c r="AA390" s="115">
        <v>0</v>
      </c>
      <c r="AB390" s="115">
        <v>0</v>
      </c>
      <c r="AC390" s="115">
        <v>0</v>
      </c>
      <c r="AD390" s="115">
        <v>0</v>
      </c>
      <c r="AE390" s="115">
        <v>-11.52</v>
      </c>
      <c r="AF390" s="115">
        <v>-11.48</v>
      </c>
      <c r="AG390" s="115">
        <v>-10.74</v>
      </c>
      <c r="AH390" s="115">
        <v>-10.11</v>
      </c>
      <c r="AI390" s="115">
        <v>-0.1</v>
      </c>
      <c r="AJ390" s="115">
        <v>-0.14000000000000001</v>
      </c>
      <c r="AK390" s="115">
        <v>-1.1599999999999999</v>
      </c>
      <c r="AL390" s="115">
        <v>-0.24</v>
      </c>
      <c r="AM390" s="115">
        <v>-1.26</v>
      </c>
      <c r="AN390" s="115">
        <v>-0.44</v>
      </c>
      <c r="AO390" s="115">
        <v>-2.0499999999999998</v>
      </c>
      <c r="AP390" s="115">
        <v>0</v>
      </c>
      <c r="AQ390" s="115">
        <v>0</v>
      </c>
      <c r="AR390" s="115">
        <v>0</v>
      </c>
      <c r="AS390" s="115">
        <v>0</v>
      </c>
      <c r="AT390" s="115">
        <v>-19.66</v>
      </c>
      <c r="AU390" s="115">
        <v>-110.03</v>
      </c>
      <c r="AV390" s="115">
        <v>-215.73</v>
      </c>
      <c r="AW390" s="115">
        <v>-651.79</v>
      </c>
      <c r="AX390" s="115">
        <v>-522.16999999999996</v>
      </c>
      <c r="AY390" s="115">
        <v>-406.52</v>
      </c>
      <c r="AZ390" s="116">
        <v>-1073.26</v>
      </c>
      <c r="BA390" s="115">
        <v>-735.47</v>
      </c>
      <c r="BB390" s="115">
        <v>-1026.48</v>
      </c>
      <c r="BC390" s="115">
        <v>-1058.96</v>
      </c>
      <c r="BD390" s="114"/>
      <c r="BE390" s="145"/>
      <c r="BF390" s="145"/>
      <c r="BG390" s="120"/>
      <c r="BH390" s="145"/>
      <c r="BI390" s="145"/>
      <c r="BJ390" s="145"/>
      <c r="BK390" s="145"/>
      <c r="BL390" s="145"/>
      <c r="BM390" s="145"/>
    </row>
    <row r="391" spans="2:65" hidden="1">
      <c r="B391" s="167" t="s">
        <v>623</v>
      </c>
      <c r="C391" s="123" t="s">
        <v>622</v>
      </c>
      <c r="D391" s="165"/>
      <c r="E391" s="165"/>
      <c r="F391" s="165"/>
      <c r="G391" s="165"/>
      <c r="H391" s="121"/>
      <c r="I391" s="115" t="s">
        <v>502</v>
      </c>
      <c r="J391" s="115"/>
      <c r="K391" s="115"/>
      <c r="L391" s="115" t="s">
        <v>502</v>
      </c>
      <c r="M391" s="115" t="s">
        <v>502</v>
      </c>
      <c r="N391" s="115" t="s">
        <v>502</v>
      </c>
      <c r="O391" s="115" t="s">
        <v>502</v>
      </c>
      <c r="P391" s="115" t="s">
        <v>502</v>
      </c>
      <c r="Q391" s="115" t="s">
        <v>502</v>
      </c>
      <c r="R391" s="115" t="s">
        <v>502</v>
      </c>
      <c r="S391" s="115" t="s">
        <v>502</v>
      </c>
      <c r="T391" s="115" t="s">
        <v>502</v>
      </c>
      <c r="U391" s="115" t="s">
        <v>502</v>
      </c>
      <c r="V391" s="115" t="s">
        <v>502</v>
      </c>
      <c r="W391" s="115" t="s">
        <v>502</v>
      </c>
      <c r="X391" s="115" t="s">
        <v>502</v>
      </c>
      <c r="Y391" s="115" t="s">
        <v>502</v>
      </c>
      <c r="Z391" s="115" t="s">
        <v>502</v>
      </c>
      <c r="AA391" s="115" t="s">
        <v>502</v>
      </c>
      <c r="AB391" s="115" t="s">
        <v>502</v>
      </c>
      <c r="AC391" s="115" t="s">
        <v>502</v>
      </c>
      <c r="AD391" s="115" t="s">
        <v>502</v>
      </c>
      <c r="AE391" s="115" t="s">
        <v>502</v>
      </c>
      <c r="AF391" s="115" t="s">
        <v>502</v>
      </c>
      <c r="AG391" s="115" t="s">
        <v>502</v>
      </c>
      <c r="AH391" s="115" t="s">
        <v>502</v>
      </c>
      <c r="AI391" s="115" t="s">
        <v>502</v>
      </c>
      <c r="AJ391" s="115" t="s">
        <v>502</v>
      </c>
      <c r="AK391" s="115" t="s">
        <v>502</v>
      </c>
      <c r="AL391" s="115" t="s">
        <v>502</v>
      </c>
      <c r="AM391" s="115" t="s">
        <v>502</v>
      </c>
      <c r="AN391" s="115" t="s">
        <v>502</v>
      </c>
      <c r="AO391" s="115" t="s">
        <v>502</v>
      </c>
      <c r="AP391" s="115" t="s">
        <v>502</v>
      </c>
      <c r="AQ391" s="115" t="s">
        <v>502</v>
      </c>
      <c r="AR391" s="115" t="s">
        <v>502</v>
      </c>
      <c r="AS391" s="115" t="s">
        <v>502</v>
      </c>
      <c r="AT391" s="115" t="s">
        <v>502</v>
      </c>
      <c r="AU391" s="115" t="s">
        <v>502</v>
      </c>
      <c r="AV391" s="115" t="s">
        <v>502</v>
      </c>
      <c r="AW391" s="115" t="s">
        <v>502</v>
      </c>
      <c r="AX391" s="115" t="s">
        <v>502</v>
      </c>
      <c r="AY391" s="115" t="s">
        <v>502</v>
      </c>
      <c r="AZ391" s="116" t="s">
        <v>502</v>
      </c>
      <c r="BA391" s="115" t="s">
        <v>502</v>
      </c>
      <c r="BB391" s="115" t="s">
        <v>502</v>
      </c>
      <c r="BC391" s="115" t="s">
        <v>502</v>
      </c>
      <c r="BD391" s="114"/>
      <c r="BE391" s="114"/>
      <c r="BF391" s="114"/>
      <c r="BG391" s="120"/>
      <c r="BH391" s="114"/>
      <c r="BI391" s="114"/>
      <c r="BJ391" s="114"/>
      <c r="BK391" s="114"/>
      <c r="BL391" s="114"/>
      <c r="BM391" s="114"/>
    </row>
    <row r="392" spans="2:65" hidden="1">
      <c r="B392" s="124" t="s">
        <v>533</v>
      </c>
      <c r="C392" s="123" t="s">
        <v>532</v>
      </c>
      <c r="D392" s="122" t="s">
        <v>620</v>
      </c>
      <c r="E392" s="122" t="s">
        <v>621</v>
      </c>
      <c r="F392" s="122" t="s">
        <v>317</v>
      </c>
      <c r="G392" s="122" t="s">
        <v>391</v>
      </c>
      <c r="H392" s="121" t="s">
        <v>390</v>
      </c>
      <c r="I392" s="115">
        <v>0</v>
      </c>
      <c r="J392" s="115"/>
      <c r="K392" s="115"/>
      <c r="L392" s="115">
        <v>0</v>
      </c>
      <c r="M392" s="115">
        <v>0</v>
      </c>
      <c r="N392" s="115">
        <v>0</v>
      </c>
      <c r="O392" s="115">
        <v>0</v>
      </c>
      <c r="P392" s="115">
        <v>0</v>
      </c>
      <c r="Q392" s="115">
        <v>0</v>
      </c>
      <c r="R392" s="115">
        <v>0</v>
      </c>
      <c r="S392" s="115">
        <v>0</v>
      </c>
      <c r="T392" s="115">
        <v>0</v>
      </c>
      <c r="U392" s="115">
        <v>0</v>
      </c>
      <c r="V392" s="115">
        <v>0</v>
      </c>
      <c r="W392" s="115">
        <v>0</v>
      </c>
      <c r="X392" s="115">
        <v>0</v>
      </c>
      <c r="Y392" s="115">
        <v>0</v>
      </c>
      <c r="Z392" s="115">
        <v>0</v>
      </c>
      <c r="AA392" s="115">
        <v>0</v>
      </c>
      <c r="AB392" s="115">
        <v>0</v>
      </c>
      <c r="AC392" s="115">
        <v>0</v>
      </c>
      <c r="AD392" s="115">
        <v>0</v>
      </c>
      <c r="AE392" s="115">
        <v>-230.02</v>
      </c>
      <c r="AF392" s="115">
        <v>-161.56</v>
      </c>
      <c r="AG392" s="115">
        <v>-129.82</v>
      </c>
      <c r="AH392" s="115">
        <v>-103.49</v>
      </c>
      <c r="AI392" s="115">
        <v>-85.62</v>
      </c>
      <c r="AJ392" s="115">
        <v>-129.71</v>
      </c>
      <c r="AK392" s="115">
        <v>-35.53</v>
      </c>
      <c r="AL392" s="115">
        <v>-47.01</v>
      </c>
      <c r="AM392" s="115">
        <v>-34.89</v>
      </c>
      <c r="AN392" s="115">
        <v>-72.44</v>
      </c>
      <c r="AO392" s="115">
        <v>-104.71</v>
      </c>
      <c r="AP392" s="115">
        <v>-262.44</v>
      </c>
      <c r="AQ392" s="115">
        <v>-178.12</v>
      </c>
      <c r="AR392" s="115">
        <v>-232.2</v>
      </c>
      <c r="AS392" s="115">
        <v>-195</v>
      </c>
      <c r="AT392" s="115">
        <v>-142.75</v>
      </c>
      <c r="AU392" s="115">
        <v>-232.97</v>
      </c>
      <c r="AV392" s="115">
        <v>-192.54</v>
      </c>
      <c r="AW392" s="115">
        <v>-179.31</v>
      </c>
      <c r="AX392" s="115">
        <v>-312.42</v>
      </c>
      <c r="AY392" s="115">
        <v>-359.31</v>
      </c>
      <c r="AZ392" s="116">
        <v>-301.82</v>
      </c>
      <c r="BA392" s="115">
        <v>-332.91</v>
      </c>
      <c r="BB392" s="115">
        <v>-236.18</v>
      </c>
      <c r="BC392" s="115">
        <v>-257.19</v>
      </c>
      <c r="BD392" s="114"/>
      <c r="BE392" s="114"/>
      <c r="BF392" s="114"/>
      <c r="BG392" s="120"/>
      <c r="BH392" s="114"/>
      <c r="BI392" s="114"/>
      <c r="BJ392" s="114"/>
      <c r="BK392" s="114"/>
      <c r="BL392" s="114"/>
      <c r="BM392" s="114"/>
    </row>
    <row r="393" spans="2:65" hidden="1">
      <c r="B393" s="167" t="s">
        <v>574</v>
      </c>
      <c r="C393" s="123" t="s">
        <v>573</v>
      </c>
      <c r="D393" s="165"/>
      <c r="E393" s="165"/>
      <c r="F393" s="165"/>
      <c r="G393" s="165"/>
      <c r="H393" s="121"/>
      <c r="I393" s="115" t="s">
        <v>502</v>
      </c>
      <c r="J393" s="115"/>
      <c r="K393" s="115"/>
      <c r="L393" s="115" t="s">
        <v>502</v>
      </c>
      <c r="M393" s="115" t="s">
        <v>502</v>
      </c>
      <c r="N393" s="115" t="s">
        <v>502</v>
      </c>
      <c r="O393" s="115" t="s">
        <v>502</v>
      </c>
      <c r="P393" s="115" t="s">
        <v>502</v>
      </c>
      <c r="Q393" s="115" t="s">
        <v>502</v>
      </c>
      <c r="R393" s="115" t="s">
        <v>502</v>
      </c>
      <c r="S393" s="115" t="s">
        <v>502</v>
      </c>
      <c r="T393" s="115" t="s">
        <v>502</v>
      </c>
      <c r="U393" s="115" t="s">
        <v>502</v>
      </c>
      <c r="V393" s="115" t="s">
        <v>502</v>
      </c>
      <c r="W393" s="115" t="s">
        <v>502</v>
      </c>
      <c r="X393" s="115" t="s">
        <v>502</v>
      </c>
      <c r="Y393" s="115" t="s">
        <v>502</v>
      </c>
      <c r="Z393" s="115" t="s">
        <v>502</v>
      </c>
      <c r="AA393" s="115" t="s">
        <v>502</v>
      </c>
      <c r="AB393" s="115" t="s">
        <v>502</v>
      </c>
      <c r="AC393" s="115" t="s">
        <v>502</v>
      </c>
      <c r="AD393" s="115" t="s">
        <v>502</v>
      </c>
      <c r="AE393" s="115" t="s">
        <v>502</v>
      </c>
      <c r="AF393" s="115" t="s">
        <v>502</v>
      </c>
      <c r="AG393" s="115" t="s">
        <v>502</v>
      </c>
      <c r="AH393" s="115" t="s">
        <v>502</v>
      </c>
      <c r="AI393" s="115" t="s">
        <v>502</v>
      </c>
      <c r="AJ393" s="115" t="s">
        <v>502</v>
      </c>
      <c r="AK393" s="115" t="s">
        <v>502</v>
      </c>
      <c r="AL393" s="115" t="s">
        <v>502</v>
      </c>
      <c r="AM393" s="115" t="s">
        <v>502</v>
      </c>
      <c r="AN393" s="115" t="s">
        <v>502</v>
      </c>
      <c r="AO393" s="115" t="s">
        <v>502</v>
      </c>
      <c r="AP393" s="115" t="s">
        <v>502</v>
      </c>
      <c r="AQ393" s="115" t="s">
        <v>502</v>
      </c>
      <c r="AR393" s="115" t="s">
        <v>502</v>
      </c>
      <c r="AS393" s="115" t="s">
        <v>502</v>
      </c>
      <c r="AT393" s="115" t="s">
        <v>502</v>
      </c>
      <c r="AU393" s="115" t="s">
        <v>502</v>
      </c>
      <c r="AV393" s="115" t="s">
        <v>502</v>
      </c>
      <c r="AW393" s="115" t="s">
        <v>502</v>
      </c>
      <c r="AX393" s="115" t="s">
        <v>502</v>
      </c>
      <c r="AY393" s="115" t="s">
        <v>502</v>
      </c>
      <c r="AZ393" s="116" t="s">
        <v>502</v>
      </c>
      <c r="BA393" s="115" t="s">
        <v>502</v>
      </c>
      <c r="BB393" s="115" t="s">
        <v>502</v>
      </c>
      <c r="BC393" s="115" t="s">
        <v>502</v>
      </c>
      <c r="BD393" s="114"/>
      <c r="BE393" s="114"/>
      <c r="BF393" s="114"/>
      <c r="BG393" s="120"/>
      <c r="BH393" s="114"/>
      <c r="BI393" s="114"/>
      <c r="BJ393" s="114"/>
      <c r="BK393" s="114"/>
      <c r="BL393" s="114"/>
      <c r="BM393" s="114"/>
    </row>
    <row r="394" spans="2:65" hidden="1">
      <c r="B394" s="124" t="s">
        <v>533</v>
      </c>
      <c r="C394" s="123" t="s">
        <v>532</v>
      </c>
      <c r="D394" s="122" t="s">
        <v>620</v>
      </c>
      <c r="E394" s="122" t="s">
        <v>571</v>
      </c>
      <c r="F394" s="122" t="s">
        <v>317</v>
      </c>
      <c r="G394" s="122" t="s">
        <v>391</v>
      </c>
      <c r="H394" s="121" t="s">
        <v>390</v>
      </c>
      <c r="I394" s="115">
        <v>55083.6</v>
      </c>
      <c r="J394" s="115"/>
      <c r="K394" s="115"/>
      <c r="L394" s="115">
        <v>42558</v>
      </c>
      <c r="M394" s="115">
        <v>45857</v>
      </c>
      <c r="N394" s="115">
        <v>46922</v>
      </c>
      <c r="O394" s="115">
        <v>47381</v>
      </c>
      <c r="P394" s="115">
        <v>49031</v>
      </c>
      <c r="Q394" s="115">
        <v>43655</v>
      </c>
      <c r="R394" s="115">
        <v>40538</v>
      </c>
      <c r="S394" s="115">
        <v>39017</v>
      </c>
      <c r="T394" s="115">
        <v>37137</v>
      </c>
      <c r="U394" s="115">
        <v>37386</v>
      </c>
      <c r="V394" s="115">
        <v>41531</v>
      </c>
      <c r="W394" s="115">
        <v>39911</v>
      </c>
      <c r="X394" s="115">
        <v>39882</v>
      </c>
      <c r="Y394" s="115">
        <v>33172</v>
      </c>
      <c r="Z394" s="115">
        <v>29925</v>
      </c>
      <c r="AA394" s="115">
        <v>27755</v>
      </c>
      <c r="AB394" s="115">
        <v>31378</v>
      </c>
      <c r="AC394" s="115">
        <v>28810</v>
      </c>
      <c r="AD394" s="115">
        <v>25481</v>
      </c>
      <c r="AE394" s="115">
        <v>22279.37</v>
      </c>
      <c r="AF394" s="115">
        <v>20239.71</v>
      </c>
      <c r="AG394" s="115">
        <v>18759.45</v>
      </c>
      <c r="AH394" s="115">
        <v>15193.49</v>
      </c>
      <c r="AI394" s="115">
        <v>14577.18</v>
      </c>
      <c r="AJ394" s="115">
        <v>13471.06</v>
      </c>
      <c r="AK394" s="115">
        <v>12480.5</v>
      </c>
      <c r="AL394" s="115">
        <v>13808.66</v>
      </c>
      <c r="AM394" s="115">
        <v>12976.9</v>
      </c>
      <c r="AN394" s="115">
        <v>15636.85</v>
      </c>
      <c r="AO394" s="115">
        <v>14985.23</v>
      </c>
      <c r="AP394" s="115">
        <v>16358.47</v>
      </c>
      <c r="AQ394" s="115">
        <v>17068.04</v>
      </c>
      <c r="AR394" s="115">
        <v>19116.740000000002</v>
      </c>
      <c r="AS394" s="115">
        <v>20698.509999999998</v>
      </c>
      <c r="AT394" s="115">
        <v>24029.24</v>
      </c>
      <c r="AU394" s="115">
        <v>28582.62</v>
      </c>
      <c r="AV394" s="115">
        <v>25362.16</v>
      </c>
      <c r="AW394" s="115">
        <v>30995.06</v>
      </c>
      <c r="AX394" s="115">
        <v>31051.32</v>
      </c>
      <c r="AY394" s="115">
        <v>32901.14</v>
      </c>
      <c r="AZ394" s="116">
        <v>37915.839999999997</v>
      </c>
      <c r="BA394" s="115">
        <v>38786.42</v>
      </c>
      <c r="BB394" s="115">
        <v>36700.199999999997</v>
      </c>
      <c r="BC394" s="115">
        <v>38685.589999999997</v>
      </c>
      <c r="BD394" s="114"/>
      <c r="BE394" s="114"/>
      <c r="BF394" s="114"/>
      <c r="BG394" s="120"/>
      <c r="BH394" s="114"/>
      <c r="BI394" s="114"/>
      <c r="BJ394" s="114"/>
      <c r="BK394" s="114"/>
      <c r="BL394" s="114"/>
      <c r="BM394" s="114"/>
    </row>
    <row r="395" spans="2:65" hidden="1">
      <c r="B395" s="131" t="s">
        <v>619</v>
      </c>
      <c r="C395" s="130" t="s">
        <v>618</v>
      </c>
      <c r="D395" s="165"/>
      <c r="E395" s="165"/>
      <c r="F395" s="165"/>
      <c r="G395" s="165"/>
      <c r="H395" s="121"/>
      <c r="I395" s="115" t="s">
        <v>502</v>
      </c>
      <c r="J395" s="115"/>
      <c r="K395" s="115"/>
      <c r="L395" s="115" t="s">
        <v>502</v>
      </c>
      <c r="M395" s="115" t="s">
        <v>502</v>
      </c>
      <c r="N395" s="115" t="s">
        <v>502</v>
      </c>
      <c r="O395" s="115" t="s">
        <v>502</v>
      </c>
      <c r="P395" s="115" t="s">
        <v>502</v>
      </c>
      <c r="Q395" s="115" t="s">
        <v>502</v>
      </c>
      <c r="R395" s="115" t="s">
        <v>502</v>
      </c>
      <c r="S395" s="115" t="s">
        <v>502</v>
      </c>
      <c r="T395" s="115" t="s">
        <v>502</v>
      </c>
      <c r="U395" s="115" t="s">
        <v>502</v>
      </c>
      <c r="V395" s="115" t="s">
        <v>502</v>
      </c>
      <c r="W395" s="115" t="s">
        <v>502</v>
      </c>
      <c r="X395" s="115" t="s">
        <v>502</v>
      </c>
      <c r="Y395" s="115" t="s">
        <v>502</v>
      </c>
      <c r="Z395" s="115" t="s">
        <v>502</v>
      </c>
      <c r="AA395" s="115" t="s">
        <v>502</v>
      </c>
      <c r="AB395" s="115" t="s">
        <v>502</v>
      </c>
      <c r="AC395" s="115" t="s">
        <v>502</v>
      </c>
      <c r="AD395" s="115" t="s">
        <v>502</v>
      </c>
      <c r="AE395" s="115" t="s">
        <v>502</v>
      </c>
      <c r="AF395" s="115" t="s">
        <v>502</v>
      </c>
      <c r="AG395" s="115" t="s">
        <v>502</v>
      </c>
      <c r="AH395" s="115" t="s">
        <v>502</v>
      </c>
      <c r="AI395" s="115" t="s">
        <v>502</v>
      </c>
      <c r="AJ395" s="115" t="s">
        <v>502</v>
      </c>
      <c r="AK395" s="115" t="s">
        <v>502</v>
      </c>
      <c r="AL395" s="115" t="s">
        <v>502</v>
      </c>
      <c r="AM395" s="115" t="s">
        <v>502</v>
      </c>
      <c r="AN395" s="115" t="s">
        <v>502</v>
      </c>
      <c r="AO395" s="115" t="s">
        <v>502</v>
      </c>
      <c r="AP395" s="115" t="s">
        <v>502</v>
      </c>
      <c r="AQ395" s="115" t="s">
        <v>502</v>
      </c>
      <c r="AR395" s="115" t="s">
        <v>502</v>
      </c>
      <c r="AS395" s="115" t="s">
        <v>502</v>
      </c>
      <c r="AT395" s="115" t="s">
        <v>502</v>
      </c>
      <c r="AU395" s="115" t="s">
        <v>502</v>
      </c>
      <c r="AV395" s="115" t="s">
        <v>502</v>
      </c>
      <c r="AW395" s="115" t="s">
        <v>502</v>
      </c>
      <c r="AX395" s="115" t="s">
        <v>502</v>
      </c>
      <c r="AY395" s="115" t="s">
        <v>502</v>
      </c>
      <c r="AZ395" s="116" t="s">
        <v>502</v>
      </c>
      <c r="BA395" s="115" t="s">
        <v>502</v>
      </c>
      <c r="BB395" s="115" t="s">
        <v>502</v>
      </c>
      <c r="BC395" s="115" t="s">
        <v>502</v>
      </c>
      <c r="BD395" s="114"/>
      <c r="BE395" s="114"/>
      <c r="BF395" s="114"/>
      <c r="BG395" s="127"/>
      <c r="BH395" s="114"/>
      <c r="BI395" s="114"/>
      <c r="BJ395" s="114"/>
      <c r="BK395" s="114"/>
      <c r="BL395" s="114"/>
      <c r="BM395" s="114"/>
    </row>
    <row r="396" spans="2:65" hidden="1">
      <c r="B396" s="167" t="s">
        <v>612</v>
      </c>
      <c r="C396" s="123" t="s">
        <v>611</v>
      </c>
      <c r="D396" s="165"/>
      <c r="E396" s="165"/>
      <c r="F396" s="165"/>
      <c r="G396" s="165"/>
      <c r="H396" s="121"/>
      <c r="I396" s="115" t="s">
        <v>502</v>
      </c>
      <c r="J396" s="115"/>
      <c r="K396" s="115"/>
      <c r="L396" s="115" t="s">
        <v>502</v>
      </c>
      <c r="M396" s="115" t="s">
        <v>502</v>
      </c>
      <c r="N396" s="115" t="s">
        <v>502</v>
      </c>
      <c r="O396" s="115" t="s">
        <v>502</v>
      </c>
      <c r="P396" s="115" t="s">
        <v>502</v>
      </c>
      <c r="Q396" s="115" t="s">
        <v>502</v>
      </c>
      <c r="R396" s="115" t="s">
        <v>502</v>
      </c>
      <c r="S396" s="115" t="s">
        <v>502</v>
      </c>
      <c r="T396" s="115" t="s">
        <v>502</v>
      </c>
      <c r="U396" s="115" t="s">
        <v>502</v>
      </c>
      <c r="V396" s="115" t="s">
        <v>502</v>
      </c>
      <c r="W396" s="115" t="s">
        <v>502</v>
      </c>
      <c r="X396" s="115" t="s">
        <v>502</v>
      </c>
      <c r="Y396" s="115" t="s">
        <v>502</v>
      </c>
      <c r="Z396" s="115" t="s">
        <v>502</v>
      </c>
      <c r="AA396" s="115" t="s">
        <v>502</v>
      </c>
      <c r="AB396" s="115" t="s">
        <v>502</v>
      </c>
      <c r="AC396" s="115" t="s">
        <v>502</v>
      </c>
      <c r="AD396" s="115" t="s">
        <v>502</v>
      </c>
      <c r="AE396" s="115" t="s">
        <v>502</v>
      </c>
      <c r="AF396" s="115" t="s">
        <v>502</v>
      </c>
      <c r="AG396" s="115" t="s">
        <v>502</v>
      </c>
      <c r="AH396" s="115" t="s">
        <v>502</v>
      </c>
      <c r="AI396" s="115" t="s">
        <v>502</v>
      </c>
      <c r="AJ396" s="115" t="s">
        <v>502</v>
      </c>
      <c r="AK396" s="115" t="s">
        <v>502</v>
      </c>
      <c r="AL396" s="115" t="s">
        <v>502</v>
      </c>
      <c r="AM396" s="115" t="s">
        <v>502</v>
      </c>
      <c r="AN396" s="115" t="s">
        <v>502</v>
      </c>
      <c r="AO396" s="115" t="s">
        <v>502</v>
      </c>
      <c r="AP396" s="115" t="s">
        <v>502</v>
      </c>
      <c r="AQ396" s="115" t="s">
        <v>502</v>
      </c>
      <c r="AR396" s="115" t="s">
        <v>502</v>
      </c>
      <c r="AS396" s="115" t="s">
        <v>502</v>
      </c>
      <c r="AT396" s="115" t="s">
        <v>502</v>
      </c>
      <c r="AU396" s="115" t="s">
        <v>502</v>
      </c>
      <c r="AV396" s="115" t="s">
        <v>502</v>
      </c>
      <c r="AW396" s="115" t="s">
        <v>502</v>
      </c>
      <c r="AX396" s="115" t="s">
        <v>502</v>
      </c>
      <c r="AY396" s="115" t="s">
        <v>502</v>
      </c>
      <c r="AZ396" s="116" t="s">
        <v>502</v>
      </c>
      <c r="BA396" s="115" t="s">
        <v>502</v>
      </c>
      <c r="BB396" s="115" t="s">
        <v>502</v>
      </c>
      <c r="BC396" s="115" t="s">
        <v>502</v>
      </c>
      <c r="BD396" s="114"/>
      <c r="BE396" s="114"/>
      <c r="BF396" s="114"/>
      <c r="BG396" s="120"/>
      <c r="BH396" s="114"/>
      <c r="BI396" s="114"/>
      <c r="BJ396" s="114"/>
      <c r="BK396" s="114"/>
      <c r="BL396" s="114"/>
      <c r="BM396" s="114"/>
    </row>
    <row r="397" spans="2:65" hidden="1">
      <c r="B397" s="124" t="s">
        <v>537</v>
      </c>
      <c r="C397" s="123" t="s">
        <v>536</v>
      </c>
      <c r="D397" s="122" t="s">
        <v>615</v>
      </c>
      <c r="E397" s="122" t="s">
        <v>607</v>
      </c>
      <c r="F397" s="122" t="s">
        <v>345</v>
      </c>
      <c r="G397" s="122" t="s">
        <v>391</v>
      </c>
      <c r="H397" s="121" t="s">
        <v>390</v>
      </c>
      <c r="I397" s="115">
        <v>0</v>
      </c>
      <c r="J397" s="115"/>
      <c r="K397" s="115"/>
      <c r="L397" s="115">
        <v>0</v>
      </c>
      <c r="M397" s="115">
        <v>0</v>
      </c>
      <c r="N397" s="115">
        <v>0</v>
      </c>
      <c r="O397" s="115">
        <v>0</v>
      </c>
      <c r="P397" s="115">
        <v>0</v>
      </c>
      <c r="Q397" s="115">
        <v>0</v>
      </c>
      <c r="R397" s="115">
        <v>0</v>
      </c>
      <c r="S397" s="115">
        <v>0</v>
      </c>
      <c r="T397" s="115">
        <v>0</v>
      </c>
      <c r="U397" s="115">
        <v>0</v>
      </c>
      <c r="V397" s="115">
        <v>0</v>
      </c>
      <c r="W397" s="115">
        <v>0</v>
      </c>
      <c r="X397" s="115">
        <v>0</v>
      </c>
      <c r="Y397" s="115">
        <v>0</v>
      </c>
      <c r="Z397" s="115">
        <v>0</v>
      </c>
      <c r="AA397" s="115">
        <v>0</v>
      </c>
      <c r="AB397" s="115">
        <v>0</v>
      </c>
      <c r="AC397" s="115">
        <v>0</v>
      </c>
      <c r="AD397" s="115">
        <v>0</v>
      </c>
      <c r="AE397" s="115">
        <v>-0.41</v>
      </c>
      <c r="AF397" s="115">
        <v>0</v>
      </c>
      <c r="AG397" s="115">
        <v>-0.01</v>
      </c>
      <c r="AH397" s="115">
        <v>-7.0000000000000007E-2</v>
      </c>
      <c r="AI397" s="115">
        <v>-7.0000000000000007E-2</v>
      </c>
      <c r="AJ397" s="115">
        <v>-0.01</v>
      </c>
      <c r="AK397" s="115">
        <v>-0.02</v>
      </c>
      <c r="AL397" s="115">
        <v>0</v>
      </c>
      <c r="AM397" s="115">
        <v>0</v>
      </c>
      <c r="AN397" s="115">
        <v>0</v>
      </c>
      <c r="AO397" s="115">
        <v>0</v>
      </c>
      <c r="AP397" s="115">
        <v>0</v>
      </c>
      <c r="AQ397" s="115">
        <v>0</v>
      </c>
      <c r="AR397" s="115">
        <v>0</v>
      </c>
      <c r="AS397" s="115">
        <v>0</v>
      </c>
      <c r="AT397" s="115">
        <v>0</v>
      </c>
      <c r="AU397" s="115">
        <v>0</v>
      </c>
      <c r="AV397" s="115">
        <v>0</v>
      </c>
      <c r="AW397" s="115">
        <v>0</v>
      </c>
      <c r="AX397" s="115">
        <v>0</v>
      </c>
      <c r="AY397" s="115">
        <v>0</v>
      </c>
      <c r="AZ397" s="116">
        <v>0</v>
      </c>
      <c r="BA397" s="115">
        <v>0</v>
      </c>
      <c r="BB397" s="115">
        <v>0</v>
      </c>
      <c r="BC397" s="115">
        <v>0</v>
      </c>
      <c r="BD397" s="114"/>
      <c r="BE397" s="114"/>
      <c r="BF397" s="114"/>
      <c r="BG397" s="180"/>
      <c r="BH397" s="114"/>
      <c r="BI397" s="114"/>
      <c r="BJ397" s="114"/>
      <c r="BK397" s="114"/>
      <c r="BL397" s="114"/>
      <c r="BM397" s="114"/>
    </row>
    <row r="398" spans="2:65" hidden="1">
      <c r="B398" s="124" t="s">
        <v>617</v>
      </c>
      <c r="C398" s="123" t="s">
        <v>616</v>
      </c>
      <c r="D398" s="122" t="s">
        <v>615</v>
      </c>
      <c r="E398" s="122" t="s">
        <v>607</v>
      </c>
      <c r="F398" s="122" t="s">
        <v>331</v>
      </c>
      <c r="G398" s="122" t="s">
        <v>391</v>
      </c>
      <c r="H398" s="121" t="s">
        <v>390</v>
      </c>
      <c r="I398" s="115">
        <v>0</v>
      </c>
      <c r="J398" s="115"/>
      <c r="K398" s="115"/>
      <c r="L398" s="115">
        <v>0</v>
      </c>
      <c r="M398" s="115">
        <v>0</v>
      </c>
      <c r="N398" s="115">
        <v>0</v>
      </c>
      <c r="O398" s="115">
        <v>0</v>
      </c>
      <c r="P398" s="115">
        <v>0</v>
      </c>
      <c r="Q398" s="115">
        <v>0</v>
      </c>
      <c r="R398" s="115">
        <v>0</v>
      </c>
      <c r="S398" s="115">
        <v>0</v>
      </c>
      <c r="T398" s="115">
        <v>0</v>
      </c>
      <c r="U398" s="115">
        <v>0</v>
      </c>
      <c r="V398" s="115">
        <v>0</v>
      </c>
      <c r="W398" s="115">
        <v>0</v>
      </c>
      <c r="X398" s="115">
        <v>0</v>
      </c>
      <c r="Y398" s="115">
        <v>0</v>
      </c>
      <c r="Z398" s="115">
        <v>0</v>
      </c>
      <c r="AA398" s="115">
        <v>0</v>
      </c>
      <c r="AB398" s="115">
        <v>0</v>
      </c>
      <c r="AC398" s="115">
        <v>0</v>
      </c>
      <c r="AD398" s="115">
        <v>-0.28999999999999998</v>
      </c>
      <c r="AE398" s="115">
        <v>-0.28999999999999998</v>
      </c>
      <c r="AF398" s="115">
        <v>-0.28999999999999998</v>
      </c>
      <c r="AG398" s="115">
        <v>-0.57999999999999996</v>
      </c>
      <c r="AH398" s="115">
        <v>-1.1499999999999999</v>
      </c>
      <c r="AI398" s="115">
        <v>-1.44</v>
      </c>
      <c r="AJ398" s="115">
        <v>-3.17</v>
      </c>
      <c r="AK398" s="115">
        <v>-4.32</v>
      </c>
      <c r="AL398" s="115">
        <v>-4.32</v>
      </c>
      <c r="AM398" s="115">
        <v>-4.6100000000000003</v>
      </c>
      <c r="AN398" s="115">
        <v>-5.47</v>
      </c>
      <c r="AO398" s="115">
        <v>-6.62</v>
      </c>
      <c r="AP398" s="115">
        <v>-7.78</v>
      </c>
      <c r="AQ398" s="115">
        <v>-7.78</v>
      </c>
      <c r="AR398" s="115">
        <v>-8.7799999999999994</v>
      </c>
      <c r="AS398" s="115">
        <v>-9.44</v>
      </c>
      <c r="AT398" s="115">
        <v>-13.5</v>
      </c>
      <c r="AU398" s="115">
        <v>-21.7</v>
      </c>
      <c r="AV398" s="115">
        <v>-53.78</v>
      </c>
      <c r="AW398" s="115">
        <v>-373.9</v>
      </c>
      <c r="AX398" s="115">
        <v>-1863.15</v>
      </c>
      <c r="AY398" s="115">
        <v>-2143.86</v>
      </c>
      <c r="AZ398" s="116">
        <v>-2175.34</v>
      </c>
      <c r="BA398" s="115">
        <v>-2677.61</v>
      </c>
      <c r="BB398" s="115">
        <v>-2705.35</v>
      </c>
      <c r="BC398" s="115">
        <v>-3430.7</v>
      </c>
      <c r="BD398" s="114"/>
      <c r="BE398" s="114"/>
      <c r="BF398" s="114"/>
      <c r="BG398" s="180"/>
      <c r="BH398" s="114"/>
      <c r="BI398" s="114"/>
      <c r="BJ398" s="114"/>
      <c r="BK398" s="114"/>
      <c r="BL398" s="114"/>
      <c r="BM398" s="114"/>
    </row>
    <row r="399" spans="2:65" hidden="1">
      <c r="B399" s="124" t="s">
        <v>585</v>
      </c>
      <c r="C399" s="123" t="s">
        <v>584</v>
      </c>
      <c r="D399" s="122" t="s">
        <v>615</v>
      </c>
      <c r="E399" s="122" t="s">
        <v>607</v>
      </c>
      <c r="F399" s="122" t="s">
        <v>421</v>
      </c>
      <c r="G399" s="122" t="s">
        <v>391</v>
      </c>
      <c r="H399" s="121" t="s">
        <v>390</v>
      </c>
      <c r="I399" s="115">
        <v>0</v>
      </c>
      <c r="J399" s="115"/>
      <c r="K399" s="115"/>
      <c r="L399" s="115">
        <v>0</v>
      </c>
      <c r="M399" s="115">
        <v>0</v>
      </c>
      <c r="N399" s="115">
        <v>0</v>
      </c>
      <c r="O399" s="115">
        <v>0</v>
      </c>
      <c r="P399" s="115">
        <v>0</v>
      </c>
      <c r="Q399" s="115">
        <v>0</v>
      </c>
      <c r="R399" s="115">
        <v>0</v>
      </c>
      <c r="S399" s="115">
        <v>0</v>
      </c>
      <c r="T399" s="115">
        <v>0</v>
      </c>
      <c r="U399" s="115">
        <v>0</v>
      </c>
      <c r="V399" s="115">
        <v>0</v>
      </c>
      <c r="W399" s="115">
        <v>0</v>
      </c>
      <c r="X399" s="115">
        <v>0</v>
      </c>
      <c r="Y399" s="115">
        <v>0</v>
      </c>
      <c r="Z399" s="115">
        <v>0</v>
      </c>
      <c r="AA399" s="115">
        <v>0</v>
      </c>
      <c r="AB399" s="115">
        <v>0</v>
      </c>
      <c r="AC399" s="115">
        <v>0</v>
      </c>
      <c r="AD399" s="115">
        <v>0</v>
      </c>
      <c r="AE399" s="115">
        <v>0</v>
      </c>
      <c r="AF399" s="115">
        <v>-50.4</v>
      </c>
      <c r="AG399" s="115">
        <v>0</v>
      </c>
      <c r="AH399" s="115">
        <v>0</v>
      </c>
      <c r="AI399" s="115">
        <v>-15.7</v>
      </c>
      <c r="AJ399" s="115">
        <v>-27.83</v>
      </c>
      <c r="AK399" s="115">
        <v>-27.27</v>
      </c>
      <c r="AL399" s="115">
        <v>-37.58</v>
      </c>
      <c r="AM399" s="115">
        <v>-6.73</v>
      </c>
      <c r="AN399" s="115">
        <v>-25.51</v>
      </c>
      <c r="AO399" s="115">
        <v>-20.9</v>
      </c>
      <c r="AP399" s="115">
        <v>-20.5</v>
      </c>
      <c r="AQ399" s="115">
        <v>-16.989999999999998</v>
      </c>
      <c r="AR399" s="115">
        <v>-18.239999999999998</v>
      </c>
      <c r="AS399" s="115">
        <v>-15.08</v>
      </c>
      <c r="AT399" s="115">
        <v>-3.6</v>
      </c>
      <c r="AU399" s="115">
        <v>-16.48</v>
      </c>
      <c r="AV399" s="115">
        <v>-23.12</v>
      </c>
      <c r="AW399" s="115">
        <v>-11.28</v>
      </c>
      <c r="AX399" s="115">
        <v>-14.08</v>
      </c>
      <c r="AY399" s="115">
        <v>-8.14</v>
      </c>
      <c r="AZ399" s="116">
        <v>-13.32</v>
      </c>
      <c r="BA399" s="115">
        <v>-14.72</v>
      </c>
      <c r="BB399" s="115">
        <v>-14.63</v>
      </c>
      <c r="BC399" s="115">
        <v>-11.5</v>
      </c>
      <c r="BD399" s="114"/>
      <c r="BE399" s="114"/>
      <c r="BF399" s="114"/>
      <c r="BG399" s="180"/>
    </row>
    <row r="400" spans="2:65" hidden="1">
      <c r="B400" s="124" t="s">
        <v>583</v>
      </c>
      <c r="C400" s="123" t="s">
        <v>582</v>
      </c>
      <c r="D400" s="122" t="s">
        <v>615</v>
      </c>
      <c r="E400" s="122" t="s">
        <v>607</v>
      </c>
      <c r="F400" s="122" t="s">
        <v>418</v>
      </c>
      <c r="G400" s="122" t="s">
        <v>391</v>
      </c>
      <c r="H400" s="121" t="s">
        <v>390</v>
      </c>
      <c r="I400" s="115">
        <v>0</v>
      </c>
      <c r="J400" s="115"/>
      <c r="K400" s="115"/>
      <c r="L400" s="115">
        <v>0</v>
      </c>
      <c r="M400" s="115">
        <v>0</v>
      </c>
      <c r="N400" s="115">
        <v>0</v>
      </c>
      <c r="O400" s="115">
        <v>0</v>
      </c>
      <c r="P400" s="115">
        <v>0</v>
      </c>
      <c r="Q400" s="115">
        <v>0</v>
      </c>
      <c r="R400" s="115">
        <v>0</v>
      </c>
      <c r="S400" s="115">
        <v>0</v>
      </c>
      <c r="T400" s="115">
        <v>0</v>
      </c>
      <c r="U400" s="115">
        <v>0</v>
      </c>
      <c r="V400" s="115">
        <v>0</v>
      </c>
      <c r="W400" s="115">
        <v>0</v>
      </c>
      <c r="X400" s="115">
        <v>0</v>
      </c>
      <c r="Y400" s="115">
        <v>0</v>
      </c>
      <c r="Z400" s="115">
        <v>0</v>
      </c>
      <c r="AA400" s="115">
        <v>0</v>
      </c>
      <c r="AB400" s="115">
        <v>0</v>
      </c>
      <c r="AC400" s="115">
        <v>0</v>
      </c>
      <c r="AD400" s="115">
        <v>0</v>
      </c>
      <c r="AE400" s="115">
        <v>-29.35</v>
      </c>
      <c r="AF400" s="115">
        <v>-29.84</v>
      </c>
      <c r="AG400" s="115">
        <v>-15.11</v>
      </c>
      <c r="AH400" s="115">
        <v>0</v>
      </c>
      <c r="AI400" s="115">
        <v>0</v>
      </c>
      <c r="AJ400" s="115">
        <v>0</v>
      </c>
      <c r="AK400" s="115">
        <v>0</v>
      </c>
      <c r="AL400" s="115">
        <v>0</v>
      </c>
      <c r="AM400" s="115">
        <v>0</v>
      </c>
      <c r="AN400" s="115">
        <v>0</v>
      </c>
      <c r="AO400" s="115">
        <v>0</v>
      </c>
      <c r="AP400" s="115">
        <v>0</v>
      </c>
      <c r="AQ400" s="115">
        <v>0</v>
      </c>
      <c r="AR400" s="115">
        <v>0</v>
      </c>
      <c r="AS400" s="115">
        <v>0</v>
      </c>
      <c r="AT400" s="115">
        <v>0</v>
      </c>
      <c r="AU400" s="115">
        <v>-1.23</v>
      </c>
      <c r="AV400" s="115">
        <v>-1.79</v>
      </c>
      <c r="AW400" s="115">
        <v>-5.83</v>
      </c>
      <c r="AX400" s="115">
        <v>0</v>
      </c>
      <c r="AY400" s="115">
        <v>0</v>
      </c>
      <c r="AZ400" s="116">
        <v>0</v>
      </c>
      <c r="BA400" s="115">
        <v>0</v>
      </c>
      <c r="BB400" s="115">
        <v>0</v>
      </c>
      <c r="BC400" s="115">
        <v>0</v>
      </c>
      <c r="BD400" s="114"/>
      <c r="BE400" s="114"/>
      <c r="BF400" s="114"/>
      <c r="BG400" s="180"/>
    </row>
    <row r="401" spans="2:65" hidden="1">
      <c r="B401" s="124" t="s">
        <v>529</v>
      </c>
      <c r="C401" s="123" t="s">
        <v>528</v>
      </c>
      <c r="D401" s="122" t="s">
        <v>615</v>
      </c>
      <c r="E401" s="122" t="s">
        <v>607</v>
      </c>
      <c r="F401" s="122" t="s">
        <v>415</v>
      </c>
      <c r="G401" s="122" t="s">
        <v>391</v>
      </c>
      <c r="H401" s="121" t="s">
        <v>390</v>
      </c>
      <c r="I401" s="115">
        <v>0</v>
      </c>
      <c r="J401" s="115"/>
      <c r="K401" s="115"/>
      <c r="L401" s="115">
        <v>0</v>
      </c>
      <c r="M401" s="115">
        <v>0</v>
      </c>
      <c r="N401" s="115">
        <v>0</v>
      </c>
      <c r="O401" s="115">
        <v>0</v>
      </c>
      <c r="P401" s="115">
        <v>0</v>
      </c>
      <c r="Q401" s="115">
        <v>0</v>
      </c>
      <c r="R401" s="115">
        <v>0</v>
      </c>
      <c r="S401" s="115">
        <v>0</v>
      </c>
      <c r="T401" s="115">
        <v>0</v>
      </c>
      <c r="U401" s="115">
        <v>0</v>
      </c>
      <c r="V401" s="115">
        <v>0</v>
      </c>
      <c r="W401" s="115">
        <v>0</v>
      </c>
      <c r="X401" s="115">
        <v>0</v>
      </c>
      <c r="Y401" s="115">
        <v>0</v>
      </c>
      <c r="Z401" s="115">
        <v>0</v>
      </c>
      <c r="AA401" s="115">
        <v>0</v>
      </c>
      <c r="AB401" s="115">
        <v>0</v>
      </c>
      <c r="AC401" s="115">
        <v>0</v>
      </c>
      <c r="AD401" s="115">
        <v>0</v>
      </c>
      <c r="AE401" s="115">
        <v>-1.85</v>
      </c>
      <c r="AF401" s="115">
        <v>-4.8099999999999996</v>
      </c>
      <c r="AG401" s="115">
        <v>-9.24</v>
      </c>
      <c r="AH401" s="115">
        <v>-17.09</v>
      </c>
      <c r="AI401" s="115">
        <v>-4.08</v>
      </c>
      <c r="AJ401" s="115">
        <v>0</v>
      </c>
      <c r="AK401" s="115">
        <v>0</v>
      </c>
      <c r="AL401" s="115">
        <v>0</v>
      </c>
      <c r="AM401" s="115">
        <v>-1.28</v>
      </c>
      <c r="AN401" s="115">
        <v>0</v>
      </c>
      <c r="AO401" s="115">
        <v>0</v>
      </c>
      <c r="AP401" s="115">
        <v>0</v>
      </c>
      <c r="AQ401" s="115">
        <v>0</v>
      </c>
      <c r="AR401" s="115">
        <v>0</v>
      </c>
      <c r="AS401" s="115">
        <v>0</v>
      </c>
      <c r="AT401" s="115">
        <v>0</v>
      </c>
      <c r="AU401" s="115">
        <v>0</v>
      </c>
      <c r="AV401" s="115">
        <v>0</v>
      </c>
      <c r="AW401" s="115">
        <v>-9.85</v>
      </c>
      <c r="AX401" s="115">
        <v>0</v>
      </c>
      <c r="AY401" s="115">
        <v>0</v>
      </c>
      <c r="AZ401" s="116">
        <v>0</v>
      </c>
      <c r="BA401" s="115">
        <v>0</v>
      </c>
      <c r="BB401" s="115">
        <v>0</v>
      </c>
      <c r="BC401" s="115">
        <v>0</v>
      </c>
      <c r="BD401" s="114"/>
      <c r="BE401" s="114"/>
      <c r="BF401" s="114"/>
      <c r="BG401" s="180"/>
    </row>
    <row r="402" spans="2:65" hidden="1">
      <c r="B402" s="124" t="s">
        <v>527</v>
      </c>
      <c r="C402" s="125" t="s">
        <v>526</v>
      </c>
      <c r="D402" s="182" t="s">
        <v>615</v>
      </c>
      <c r="E402" s="182" t="s">
        <v>607</v>
      </c>
      <c r="F402" s="182" t="s">
        <v>326</v>
      </c>
      <c r="G402" s="182" t="s">
        <v>391</v>
      </c>
      <c r="H402" s="181" t="s">
        <v>390</v>
      </c>
      <c r="I402" s="115">
        <v>0</v>
      </c>
      <c r="J402" s="115"/>
      <c r="K402" s="115"/>
      <c r="L402" s="115">
        <v>0</v>
      </c>
      <c r="M402" s="115">
        <v>0</v>
      </c>
      <c r="N402" s="115">
        <v>0</v>
      </c>
      <c r="O402" s="115">
        <v>0</v>
      </c>
      <c r="P402" s="115">
        <v>0</v>
      </c>
      <c r="Q402" s="115">
        <v>0</v>
      </c>
      <c r="R402" s="115">
        <v>0</v>
      </c>
      <c r="S402" s="115">
        <v>0</v>
      </c>
      <c r="T402" s="115">
        <v>0</v>
      </c>
      <c r="U402" s="115">
        <v>0</v>
      </c>
      <c r="V402" s="115">
        <v>0</v>
      </c>
      <c r="W402" s="115">
        <v>0</v>
      </c>
      <c r="X402" s="115">
        <v>0</v>
      </c>
      <c r="Y402" s="115">
        <v>0</v>
      </c>
      <c r="Z402" s="115">
        <v>0</v>
      </c>
      <c r="AA402" s="115">
        <v>0</v>
      </c>
      <c r="AB402" s="115">
        <v>0</v>
      </c>
      <c r="AC402" s="115">
        <v>0</v>
      </c>
      <c r="AD402" s="115">
        <v>0</v>
      </c>
      <c r="AE402" s="115">
        <v>0</v>
      </c>
      <c r="AF402" s="115">
        <v>0</v>
      </c>
      <c r="AG402" s="115">
        <v>0</v>
      </c>
      <c r="AH402" s="115">
        <v>0</v>
      </c>
      <c r="AI402" s="115">
        <v>0</v>
      </c>
      <c r="AJ402" s="115">
        <v>0</v>
      </c>
      <c r="AK402" s="115">
        <v>0</v>
      </c>
      <c r="AL402" s="115">
        <v>0</v>
      </c>
      <c r="AM402" s="115">
        <v>0</v>
      </c>
      <c r="AN402" s="115">
        <v>0</v>
      </c>
      <c r="AO402" s="115">
        <v>0</v>
      </c>
      <c r="AP402" s="115">
        <v>0</v>
      </c>
      <c r="AQ402" s="115">
        <v>0</v>
      </c>
      <c r="AR402" s="115">
        <v>0</v>
      </c>
      <c r="AS402" s="115">
        <v>0</v>
      </c>
      <c r="AT402" s="115">
        <v>0</v>
      </c>
      <c r="AU402" s="115">
        <v>0</v>
      </c>
      <c r="AV402" s="115">
        <v>0</v>
      </c>
      <c r="AW402" s="115">
        <v>0</v>
      </c>
      <c r="AX402" s="115">
        <v>0</v>
      </c>
      <c r="AY402" s="115">
        <v>0</v>
      </c>
      <c r="AZ402" s="116">
        <v>0</v>
      </c>
      <c r="BA402" s="115">
        <v>0</v>
      </c>
      <c r="BB402" s="115">
        <v>0</v>
      </c>
      <c r="BC402" s="115">
        <v>0</v>
      </c>
      <c r="BD402" s="114"/>
      <c r="BE402" s="114"/>
      <c r="BF402" s="114"/>
      <c r="BG402" s="180"/>
    </row>
    <row r="403" spans="2:65" hidden="1">
      <c r="B403" s="167" t="s">
        <v>546</v>
      </c>
      <c r="C403" s="123" t="s">
        <v>545</v>
      </c>
      <c r="D403" s="165"/>
      <c r="E403" s="165"/>
      <c r="F403" s="165"/>
      <c r="G403" s="165"/>
      <c r="H403" s="121"/>
      <c r="I403" s="115" t="s">
        <v>502</v>
      </c>
      <c r="J403" s="115"/>
      <c r="K403" s="115"/>
      <c r="L403" s="115" t="s">
        <v>502</v>
      </c>
      <c r="M403" s="115" t="s">
        <v>502</v>
      </c>
      <c r="N403" s="115" t="s">
        <v>502</v>
      </c>
      <c r="O403" s="115" t="s">
        <v>502</v>
      </c>
      <c r="P403" s="115" t="s">
        <v>502</v>
      </c>
      <c r="Q403" s="115" t="s">
        <v>502</v>
      </c>
      <c r="R403" s="115" t="s">
        <v>502</v>
      </c>
      <c r="S403" s="115" t="s">
        <v>502</v>
      </c>
      <c r="T403" s="115" t="s">
        <v>502</v>
      </c>
      <c r="U403" s="115" t="s">
        <v>502</v>
      </c>
      <c r="V403" s="115" t="s">
        <v>502</v>
      </c>
      <c r="W403" s="115" t="s">
        <v>502</v>
      </c>
      <c r="X403" s="115" t="s">
        <v>502</v>
      </c>
      <c r="Y403" s="115" t="s">
        <v>502</v>
      </c>
      <c r="Z403" s="115" t="s">
        <v>502</v>
      </c>
      <c r="AA403" s="115" t="s">
        <v>502</v>
      </c>
      <c r="AB403" s="115" t="s">
        <v>502</v>
      </c>
      <c r="AC403" s="115" t="s">
        <v>502</v>
      </c>
      <c r="AD403" s="115" t="s">
        <v>502</v>
      </c>
      <c r="AE403" s="115" t="s">
        <v>502</v>
      </c>
      <c r="AF403" s="115" t="s">
        <v>502</v>
      </c>
      <c r="AG403" s="115" t="s">
        <v>502</v>
      </c>
      <c r="AH403" s="115" t="s">
        <v>502</v>
      </c>
      <c r="AI403" s="115" t="s">
        <v>502</v>
      </c>
      <c r="AJ403" s="115" t="s">
        <v>502</v>
      </c>
      <c r="AK403" s="115" t="s">
        <v>502</v>
      </c>
      <c r="AL403" s="115" t="s">
        <v>502</v>
      </c>
      <c r="AM403" s="115" t="s">
        <v>502</v>
      </c>
      <c r="AN403" s="115" t="s">
        <v>502</v>
      </c>
      <c r="AO403" s="115" t="s">
        <v>502</v>
      </c>
      <c r="AP403" s="115" t="s">
        <v>502</v>
      </c>
      <c r="AQ403" s="115" t="s">
        <v>502</v>
      </c>
      <c r="AR403" s="115" t="s">
        <v>502</v>
      </c>
      <c r="AS403" s="115" t="s">
        <v>502</v>
      </c>
      <c r="AT403" s="115" t="s">
        <v>502</v>
      </c>
      <c r="AU403" s="115" t="s">
        <v>502</v>
      </c>
      <c r="AV403" s="115" t="s">
        <v>502</v>
      </c>
      <c r="AW403" s="115" t="s">
        <v>502</v>
      </c>
      <c r="AX403" s="115" t="s">
        <v>502</v>
      </c>
      <c r="AY403" s="115" t="s">
        <v>502</v>
      </c>
      <c r="AZ403" s="116" t="s">
        <v>502</v>
      </c>
      <c r="BA403" s="115" t="s">
        <v>502</v>
      </c>
      <c r="BB403" s="115" t="s">
        <v>502</v>
      </c>
      <c r="BC403" s="115" t="s">
        <v>502</v>
      </c>
      <c r="BD403" s="114"/>
      <c r="BE403" s="114"/>
      <c r="BF403" s="114"/>
      <c r="BG403" s="120"/>
    </row>
    <row r="404" spans="2:65" hidden="1">
      <c r="B404" s="124" t="s">
        <v>535</v>
      </c>
      <c r="C404" s="123" t="s">
        <v>534</v>
      </c>
      <c r="D404" s="122" t="s">
        <v>615</v>
      </c>
      <c r="E404" s="122" t="s">
        <v>542</v>
      </c>
      <c r="F404" s="122" t="s">
        <v>322</v>
      </c>
      <c r="G404" s="122" t="s">
        <v>391</v>
      </c>
      <c r="H404" s="121" t="s">
        <v>390</v>
      </c>
      <c r="I404" s="115">
        <v>0</v>
      </c>
      <c r="J404" s="115"/>
      <c r="K404" s="115"/>
      <c r="L404" s="115">
        <v>0</v>
      </c>
      <c r="M404" s="115">
        <v>0</v>
      </c>
      <c r="N404" s="115">
        <v>0</v>
      </c>
      <c r="O404" s="115">
        <v>0</v>
      </c>
      <c r="P404" s="115">
        <v>0</v>
      </c>
      <c r="Q404" s="115">
        <v>0</v>
      </c>
      <c r="R404" s="115">
        <v>0</v>
      </c>
      <c r="S404" s="115">
        <v>0</v>
      </c>
      <c r="T404" s="115">
        <v>0</v>
      </c>
      <c r="U404" s="115">
        <v>0</v>
      </c>
      <c r="V404" s="115">
        <v>0</v>
      </c>
      <c r="W404" s="115">
        <v>0</v>
      </c>
      <c r="X404" s="115">
        <v>0</v>
      </c>
      <c r="Y404" s="115">
        <v>0</v>
      </c>
      <c r="Z404" s="115">
        <v>0</v>
      </c>
      <c r="AA404" s="115">
        <v>0</v>
      </c>
      <c r="AB404" s="115">
        <v>0</v>
      </c>
      <c r="AC404" s="115">
        <v>0</v>
      </c>
      <c r="AD404" s="115">
        <v>0.28999999999999998</v>
      </c>
      <c r="AE404" s="115">
        <v>8.3699999999999992</v>
      </c>
      <c r="AF404" s="115">
        <v>16.89</v>
      </c>
      <c r="AG404" s="115">
        <v>6.53</v>
      </c>
      <c r="AH404" s="115">
        <v>5.01</v>
      </c>
      <c r="AI404" s="115">
        <v>6.48</v>
      </c>
      <c r="AJ404" s="115">
        <v>10.49</v>
      </c>
      <c r="AK404" s="115">
        <v>13.71</v>
      </c>
      <c r="AL404" s="115">
        <v>13.38</v>
      </c>
      <c r="AM404" s="115">
        <v>7.41</v>
      </c>
      <c r="AN404" s="115">
        <v>14.31</v>
      </c>
      <c r="AO404" s="115">
        <v>14.09</v>
      </c>
      <c r="AP404" s="115">
        <v>15.13</v>
      </c>
      <c r="AQ404" s="115">
        <v>13.99</v>
      </c>
      <c r="AR404" s="115">
        <v>14.98</v>
      </c>
      <c r="AS404" s="115">
        <v>14.96</v>
      </c>
      <c r="AT404" s="115">
        <v>18.38</v>
      </c>
      <c r="AU404" s="115">
        <v>28.34</v>
      </c>
      <c r="AV404" s="115">
        <v>61.04</v>
      </c>
      <c r="AW404" s="115">
        <v>383.33</v>
      </c>
      <c r="AX404" s="115">
        <v>1866.87</v>
      </c>
      <c r="AY404" s="115">
        <v>2146.58</v>
      </c>
      <c r="AZ404" s="116">
        <v>2178.33</v>
      </c>
      <c r="BA404" s="115">
        <v>2680.39</v>
      </c>
      <c r="BB404" s="115">
        <v>2708.8</v>
      </c>
      <c r="BC404" s="115">
        <v>3433.73</v>
      </c>
      <c r="BD404" s="114"/>
      <c r="BE404" s="114"/>
      <c r="BF404" s="114"/>
      <c r="BG404" s="120"/>
    </row>
    <row r="405" spans="2:65" hidden="1">
      <c r="B405" s="131" t="s">
        <v>614</v>
      </c>
      <c r="C405" s="130" t="s">
        <v>613</v>
      </c>
      <c r="D405" s="165"/>
      <c r="E405" s="165"/>
      <c r="F405" s="165"/>
      <c r="G405" s="165"/>
      <c r="H405" s="121"/>
      <c r="I405" s="115" t="s">
        <v>502</v>
      </c>
      <c r="J405" s="115"/>
      <c r="K405" s="115"/>
      <c r="L405" s="115" t="s">
        <v>502</v>
      </c>
      <c r="M405" s="115" t="s">
        <v>502</v>
      </c>
      <c r="N405" s="115" t="s">
        <v>502</v>
      </c>
      <c r="O405" s="115" t="s">
        <v>502</v>
      </c>
      <c r="P405" s="115" t="s">
        <v>502</v>
      </c>
      <c r="Q405" s="115" t="s">
        <v>502</v>
      </c>
      <c r="R405" s="115" t="s">
        <v>502</v>
      </c>
      <c r="S405" s="115" t="s">
        <v>502</v>
      </c>
      <c r="T405" s="115" t="s">
        <v>502</v>
      </c>
      <c r="U405" s="115" t="s">
        <v>502</v>
      </c>
      <c r="V405" s="115" t="s">
        <v>502</v>
      </c>
      <c r="W405" s="115" t="s">
        <v>502</v>
      </c>
      <c r="X405" s="115" t="s">
        <v>502</v>
      </c>
      <c r="Y405" s="115" t="s">
        <v>502</v>
      </c>
      <c r="Z405" s="115" t="s">
        <v>502</v>
      </c>
      <c r="AA405" s="115" t="s">
        <v>502</v>
      </c>
      <c r="AB405" s="115" t="s">
        <v>502</v>
      </c>
      <c r="AC405" s="115" t="s">
        <v>502</v>
      </c>
      <c r="AD405" s="115" t="s">
        <v>502</v>
      </c>
      <c r="AE405" s="115" t="s">
        <v>502</v>
      </c>
      <c r="AF405" s="115" t="s">
        <v>502</v>
      </c>
      <c r="AG405" s="115" t="s">
        <v>502</v>
      </c>
      <c r="AH405" s="115" t="s">
        <v>502</v>
      </c>
      <c r="AI405" s="115" t="s">
        <v>502</v>
      </c>
      <c r="AJ405" s="115" t="s">
        <v>502</v>
      </c>
      <c r="AK405" s="115" t="s">
        <v>502</v>
      </c>
      <c r="AL405" s="115" t="s">
        <v>502</v>
      </c>
      <c r="AM405" s="115" t="s">
        <v>502</v>
      </c>
      <c r="AN405" s="115" t="s">
        <v>502</v>
      </c>
      <c r="AO405" s="115" t="s">
        <v>502</v>
      </c>
      <c r="AP405" s="115" t="s">
        <v>502</v>
      </c>
      <c r="AQ405" s="115" t="s">
        <v>502</v>
      </c>
      <c r="AR405" s="115" t="s">
        <v>502</v>
      </c>
      <c r="AS405" s="115" t="s">
        <v>502</v>
      </c>
      <c r="AT405" s="115" t="s">
        <v>502</v>
      </c>
      <c r="AU405" s="115" t="s">
        <v>502</v>
      </c>
      <c r="AV405" s="115" t="s">
        <v>502</v>
      </c>
      <c r="AW405" s="115" t="s">
        <v>502</v>
      </c>
      <c r="AX405" s="115" t="s">
        <v>502</v>
      </c>
      <c r="AY405" s="115" t="s">
        <v>502</v>
      </c>
      <c r="AZ405" s="116" t="s">
        <v>502</v>
      </c>
      <c r="BA405" s="115" t="s">
        <v>502</v>
      </c>
      <c r="BB405" s="115" t="s">
        <v>502</v>
      </c>
      <c r="BC405" s="115" t="s">
        <v>502</v>
      </c>
      <c r="BD405" s="114"/>
      <c r="BE405" s="114"/>
      <c r="BF405" s="114"/>
      <c r="BG405" s="127"/>
    </row>
    <row r="406" spans="2:65" hidden="1">
      <c r="B406" s="167" t="s">
        <v>612</v>
      </c>
      <c r="C406" s="123" t="s">
        <v>611</v>
      </c>
      <c r="D406" s="165"/>
      <c r="E406" s="165"/>
      <c r="F406" s="165"/>
      <c r="G406" s="165"/>
      <c r="H406" s="121"/>
      <c r="I406" s="115" t="s">
        <v>502</v>
      </c>
      <c r="J406" s="115"/>
      <c r="K406" s="115"/>
      <c r="L406" s="115" t="s">
        <v>502</v>
      </c>
      <c r="M406" s="115" t="s">
        <v>502</v>
      </c>
      <c r="N406" s="115" t="s">
        <v>502</v>
      </c>
      <c r="O406" s="115" t="s">
        <v>502</v>
      </c>
      <c r="P406" s="115" t="s">
        <v>502</v>
      </c>
      <c r="Q406" s="115" t="s">
        <v>502</v>
      </c>
      <c r="R406" s="115" t="s">
        <v>502</v>
      </c>
      <c r="S406" s="115" t="s">
        <v>502</v>
      </c>
      <c r="T406" s="115" t="s">
        <v>502</v>
      </c>
      <c r="U406" s="115" t="s">
        <v>502</v>
      </c>
      <c r="V406" s="115" t="s">
        <v>502</v>
      </c>
      <c r="W406" s="115" t="s">
        <v>502</v>
      </c>
      <c r="X406" s="115" t="s">
        <v>502</v>
      </c>
      <c r="Y406" s="115" t="s">
        <v>502</v>
      </c>
      <c r="Z406" s="115" t="s">
        <v>502</v>
      </c>
      <c r="AA406" s="115" t="s">
        <v>502</v>
      </c>
      <c r="AB406" s="115" t="s">
        <v>502</v>
      </c>
      <c r="AC406" s="115" t="s">
        <v>502</v>
      </c>
      <c r="AD406" s="115" t="s">
        <v>502</v>
      </c>
      <c r="AE406" s="115" t="s">
        <v>502</v>
      </c>
      <c r="AF406" s="115" t="s">
        <v>502</v>
      </c>
      <c r="AG406" s="115" t="s">
        <v>502</v>
      </c>
      <c r="AH406" s="115" t="s">
        <v>502</v>
      </c>
      <c r="AI406" s="115" t="s">
        <v>502</v>
      </c>
      <c r="AJ406" s="115" t="s">
        <v>502</v>
      </c>
      <c r="AK406" s="115" t="s">
        <v>502</v>
      </c>
      <c r="AL406" s="115" t="s">
        <v>502</v>
      </c>
      <c r="AM406" s="115" t="s">
        <v>502</v>
      </c>
      <c r="AN406" s="115" t="s">
        <v>502</v>
      </c>
      <c r="AO406" s="115" t="s">
        <v>502</v>
      </c>
      <c r="AP406" s="115" t="s">
        <v>502</v>
      </c>
      <c r="AQ406" s="115" t="s">
        <v>502</v>
      </c>
      <c r="AR406" s="115" t="s">
        <v>502</v>
      </c>
      <c r="AS406" s="115" t="s">
        <v>502</v>
      </c>
      <c r="AT406" s="115" t="s">
        <v>502</v>
      </c>
      <c r="AU406" s="115" t="s">
        <v>502</v>
      </c>
      <c r="AV406" s="115" t="s">
        <v>502</v>
      </c>
      <c r="AW406" s="115" t="s">
        <v>502</v>
      </c>
      <c r="AX406" s="115" t="s">
        <v>502</v>
      </c>
      <c r="AY406" s="115" t="s">
        <v>502</v>
      </c>
      <c r="AZ406" s="116" t="s">
        <v>502</v>
      </c>
      <c r="BA406" s="115" t="s">
        <v>502</v>
      </c>
      <c r="BB406" s="115" t="s">
        <v>502</v>
      </c>
      <c r="BC406" s="115" t="s">
        <v>502</v>
      </c>
      <c r="BD406" s="114"/>
      <c r="BE406" s="150"/>
      <c r="BF406" s="150"/>
      <c r="BG406" s="120"/>
    </row>
    <row r="407" spans="2:65" hidden="1">
      <c r="B407" s="124" t="s">
        <v>566</v>
      </c>
      <c r="C407" s="123" t="s">
        <v>565</v>
      </c>
      <c r="D407" s="122" t="s">
        <v>602</v>
      </c>
      <c r="E407" s="122" t="s">
        <v>607</v>
      </c>
      <c r="F407" s="122" t="s">
        <v>466</v>
      </c>
      <c r="G407" s="122" t="s">
        <v>391</v>
      </c>
      <c r="H407" s="121" t="s">
        <v>390</v>
      </c>
      <c r="I407" s="115">
        <v>0</v>
      </c>
      <c r="J407" s="115"/>
      <c r="K407" s="115"/>
      <c r="L407" s="115">
        <v>0</v>
      </c>
      <c r="M407" s="115">
        <v>0</v>
      </c>
      <c r="N407" s="115">
        <v>0</v>
      </c>
      <c r="O407" s="115">
        <v>0</v>
      </c>
      <c r="P407" s="115">
        <v>0</v>
      </c>
      <c r="Q407" s="115">
        <v>0</v>
      </c>
      <c r="R407" s="115">
        <v>0</v>
      </c>
      <c r="S407" s="115">
        <v>0</v>
      </c>
      <c r="T407" s="115">
        <v>0</v>
      </c>
      <c r="U407" s="115">
        <v>0</v>
      </c>
      <c r="V407" s="115">
        <v>0</v>
      </c>
      <c r="W407" s="115">
        <v>-68</v>
      </c>
      <c r="X407" s="115">
        <v>-137</v>
      </c>
      <c r="Y407" s="115">
        <v>-205</v>
      </c>
      <c r="Z407" s="115">
        <v>-332</v>
      </c>
      <c r="AA407" s="115">
        <v>-458</v>
      </c>
      <c r="AB407" s="115">
        <v>-926</v>
      </c>
      <c r="AC407" s="115">
        <v>-1393</v>
      </c>
      <c r="AD407" s="115">
        <v>-1861</v>
      </c>
      <c r="AE407" s="115">
        <v>-1657</v>
      </c>
      <c r="AF407" s="115">
        <v>-1733.2</v>
      </c>
      <c r="AG407" s="115">
        <v>-2012.5</v>
      </c>
      <c r="AH407" s="115">
        <v>-1718.31</v>
      </c>
      <c r="AI407" s="115">
        <v>-1875.5</v>
      </c>
      <c r="AJ407" s="115">
        <v>-2006.5</v>
      </c>
      <c r="AK407" s="115">
        <v>-1807.73</v>
      </c>
      <c r="AL407" s="115">
        <v>-1846.01</v>
      </c>
      <c r="AM407" s="115">
        <v>-1861.21</v>
      </c>
      <c r="AN407" s="115">
        <v>-2004.67</v>
      </c>
      <c r="AO407" s="115">
        <v>-1815.2</v>
      </c>
      <c r="AP407" s="115">
        <v>-1454</v>
      </c>
      <c r="AQ407" s="115">
        <v>-1634.28</v>
      </c>
      <c r="AR407" s="115">
        <v>-1695.44</v>
      </c>
      <c r="AS407" s="115">
        <v>-1334.59</v>
      </c>
      <c r="AT407" s="115">
        <v>-1412.95</v>
      </c>
      <c r="AU407" s="115">
        <v>-1491.67</v>
      </c>
      <c r="AV407" s="115">
        <v>-1138.96</v>
      </c>
      <c r="AW407" s="115">
        <v>-1292.6400000000001</v>
      </c>
      <c r="AX407" s="115">
        <v>-1319.07</v>
      </c>
      <c r="AY407" s="115">
        <v>-1521.83</v>
      </c>
      <c r="AZ407" s="116">
        <v>-1467.94</v>
      </c>
      <c r="BA407" s="115">
        <v>-1499.91</v>
      </c>
      <c r="BB407" s="115">
        <v>-1324.61</v>
      </c>
      <c r="BC407" s="115">
        <v>-1446.3</v>
      </c>
      <c r="BD407" s="114"/>
      <c r="BE407" s="114"/>
      <c r="BF407" s="114"/>
      <c r="BG407" s="120"/>
    </row>
    <row r="408" spans="2:65" hidden="1">
      <c r="B408" s="124" t="s">
        <v>564</v>
      </c>
      <c r="C408" s="123" t="s">
        <v>564</v>
      </c>
      <c r="D408" s="122" t="s">
        <v>602</v>
      </c>
      <c r="E408" s="122" t="s">
        <v>607</v>
      </c>
      <c r="F408" s="122" t="s">
        <v>362</v>
      </c>
      <c r="G408" s="122" t="s">
        <v>391</v>
      </c>
      <c r="H408" s="121" t="s">
        <v>390</v>
      </c>
      <c r="I408" s="115">
        <v>0</v>
      </c>
      <c r="J408" s="115"/>
      <c r="K408" s="115"/>
      <c r="L408" s="115">
        <v>0</v>
      </c>
      <c r="M408" s="115">
        <v>0</v>
      </c>
      <c r="N408" s="115">
        <v>0</v>
      </c>
      <c r="O408" s="115">
        <v>0</v>
      </c>
      <c r="P408" s="115">
        <v>0</v>
      </c>
      <c r="Q408" s="115">
        <v>0</v>
      </c>
      <c r="R408" s="115">
        <v>0</v>
      </c>
      <c r="S408" s="115">
        <v>0</v>
      </c>
      <c r="T408" s="115">
        <v>0</v>
      </c>
      <c r="U408" s="115">
        <v>0</v>
      </c>
      <c r="V408" s="115">
        <v>0</v>
      </c>
      <c r="W408" s="115">
        <v>0</v>
      </c>
      <c r="X408" s="115">
        <v>0</v>
      </c>
      <c r="Y408" s="115">
        <v>0</v>
      </c>
      <c r="Z408" s="115">
        <v>0</v>
      </c>
      <c r="AA408" s="115">
        <v>0</v>
      </c>
      <c r="AB408" s="115">
        <v>0</v>
      </c>
      <c r="AC408" s="115">
        <v>0</v>
      </c>
      <c r="AD408" s="115">
        <v>0</v>
      </c>
      <c r="AE408" s="115">
        <v>0</v>
      </c>
      <c r="AF408" s="115">
        <v>0</v>
      </c>
      <c r="AG408" s="115">
        <v>0</v>
      </c>
      <c r="AH408" s="115">
        <v>0</v>
      </c>
      <c r="AI408" s="115">
        <v>0</v>
      </c>
      <c r="AJ408" s="115">
        <v>0</v>
      </c>
      <c r="AK408" s="115">
        <v>0</v>
      </c>
      <c r="AL408" s="115">
        <v>0</v>
      </c>
      <c r="AM408" s="115">
        <v>0</v>
      </c>
      <c r="AN408" s="115">
        <v>0</v>
      </c>
      <c r="AO408" s="115">
        <v>0</v>
      </c>
      <c r="AP408" s="115">
        <v>0</v>
      </c>
      <c r="AQ408" s="115">
        <v>0</v>
      </c>
      <c r="AR408" s="115">
        <v>0</v>
      </c>
      <c r="AS408" s="115">
        <v>0</v>
      </c>
      <c r="AT408" s="115">
        <v>-0.04</v>
      </c>
      <c r="AU408" s="115">
        <v>-23.75</v>
      </c>
      <c r="AV408" s="115">
        <v>-17.690000000000001</v>
      </c>
      <c r="AW408" s="115">
        <v>-21.61</v>
      </c>
      <c r="AX408" s="115">
        <v>-38.76</v>
      </c>
      <c r="AY408" s="115">
        <v>-23.63</v>
      </c>
      <c r="AZ408" s="116">
        <v>-36.43</v>
      </c>
      <c r="BA408" s="115">
        <v>-25.11</v>
      </c>
      <c r="BB408" s="115">
        <v>-16.13</v>
      </c>
      <c r="BC408" s="115">
        <v>-1.03</v>
      </c>
      <c r="BD408" s="114"/>
      <c r="BE408" s="114"/>
      <c r="BF408" s="114"/>
      <c r="BG408" s="120"/>
    </row>
    <row r="409" spans="2:65" hidden="1">
      <c r="B409" s="124" t="s">
        <v>561</v>
      </c>
      <c r="C409" s="123" t="s">
        <v>560</v>
      </c>
      <c r="D409" s="122" t="s">
        <v>602</v>
      </c>
      <c r="E409" s="122" t="s">
        <v>607</v>
      </c>
      <c r="F409" s="122" t="s">
        <v>354</v>
      </c>
      <c r="G409" s="122" t="s">
        <v>391</v>
      </c>
      <c r="H409" s="121" t="s">
        <v>390</v>
      </c>
      <c r="I409" s="115">
        <v>0</v>
      </c>
      <c r="J409" s="115"/>
      <c r="K409" s="115"/>
      <c r="L409" s="115">
        <v>0</v>
      </c>
      <c r="M409" s="115">
        <v>0</v>
      </c>
      <c r="N409" s="115">
        <v>0</v>
      </c>
      <c r="O409" s="115">
        <v>0</v>
      </c>
      <c r="P409" s="115">
        <v>0</v>
      </c>
      <c r="Q409" s="115">
        <v>0</v>
      </c>
      <c r="R409" s="115">
        <v>0</v>
      </c>
      <c r="S409" s="115">
        <v>0</v>
      </c>
      <c r="T409" s="115">
        <v>0</v>
      </c>
      <c r="U409" s="115">
        <v>0</v>
      </c>
      <c r="V409" s="115">
        <v>0</v>
      </c>
      <c r="W409" s="115">
        <v>0</v>
      </c>
      <c r="X409" s="115">
        <v>0</v>
      </c>
      <c r="Y409" s="115">
        <v>0</v>
      </c>
      <c r="Z409" s="115">
        <v>0</v>
      </c>
      <c r="AA409" s="115">
        <v>0</v>
      </c>
      <c r="AB409" s="115">
        <v>0</v>
      </c>
      <c r="AC409" s="115">
        <v>0</v>
      </c>
      <c r="AD409" s="115">
        <v>0</v>
      </c>
      <c r="AE409" s="115">
        <v>-0.8</v>
      </c>
      <c r="AF409" s="115">
        <v>-24.06</v>
      </c>
      <c r="AG409" s="115">
        <v>-18.96</v>
      </c>
      <c r="AH409" s="115">
        <v>-11.47</v>
      </c>
      <c r="AI409" s="115">
        <v>-0.95</v>
      </c>
      <c r="AJ409" s="115">
        <v>-27.09</v>
      </c>
      <c r="AK409" s="115">
        <v>-21.9</v>
      </c>
      <c r="AL409" s="115">
        <v>-17.43</v>
      </c>
      <c r="AM409" s="115">
        <v>-27.86</v>
      </c>
      <c r="AN409" s="115">
        <v>-24.98</v>
      </c>
      <c r="AO409" s="115">
        <v>-15.46</v>
      </c>
      <c r="AP409" s="115">
        <v>-14.45</v>
      </c>
      <c r="AQ409" s="115">
        <v>-13.08</v>
      </c>
      <c r="AR409" s="115">
        <v>-25.98</v>
      </c>
      <c r="AS409" s="115">
        <v>-24.57</v>
      </c>
      <c r="AT409" s="115">
        <v>-32.020000000000003</v>
      </c>
      <c r="AU409" s="115">
        <v>-52.49</v>
      </c>
      <c r="AV409" s="115">
        <v>-16.829999999999998</v>
      </c>
      <c r="AW409" s="115">
        <v>-17</v>
      </c>
      <c r="AX409" s="115">
        <v>-35.880000000000003</v>
      </c>
      <c r="AY409" s="115">
        <v>-28.36</v>
      </c>
      <c r="AZ409" s="116">
        <v>-49.1</v>
      </c>
      <c r="BA409" s="115">
        <v>-47.97</v>
      </c>
      <c r="BB409" s="115">
        <v>-85.12</v>
      </c>
      <c r="BC409" s="115">
        <v>-52.78</v>
      </c>
      <c r="BD409" s="114"/>
      <c r="BE409" s="114"/>
      <c r="BF409" s="114"/>
      <c r="BG409" s="120"/>
    </row>
    <row r="410" spans="2:65" hidden="1">
      <c r="B410" s="124" t="s">
        <v>597</v>
      </c>
      <c r="C410" s="123" t="s">
        <v>596</v>
      </c>
      <c r="D410" s="122" t="s">
        <v>602</v>
      </c>
      <c r="E410" s="122" t="s">
        <v>607</v>
      </c>
      <c r="F410" s="122" t="s">
        <v>351</v>
      </c>
      <c r="G410" s="122" t="s">
        <v>391</v>
      </c>
      <c r="H410" s="121" t="s">
        <v>390</v>
      </c>
      <c r="I410" s="115">
        <v>-2204.7399999999998</v>
      </c>
      <c r="J410" s="115"/>
      <c r="K410" s="115"/>
      <c r="L410" s="115">
        <v>-2224</v>
      </c>
      <c r="M410" s="115">
        <v>-2247</v>
      </c>
      <c r="N410" s="115">
        <v>-1927</v>
      </c>
      <c r="O410" s="115">
        <v>-1940</v>
      </c>
      <c r="P410" s="115">
        <v>-1760</v>
      </c>
      <c r="Q410" s="115">
        <v>-1577</v>
      </c>
      <c r="R410" s="115">
        <v>-1438</v>
      </c>
      <c r="S410" s="115">
        <v>-1457</v>
      </c>
      <c r="T410" s="115">
        <v>-1477</v>
      </c>
      <c r="U410" s="115">
        <v>-1492</v>
      </c>
      <c r="V410" s="115">
        <v>-1509</v>
      </c>
      <c r="W410" s="115">
        <v>-1205</v>
      </c>
      <c r="X410" s="115">
        <v>-1212</v>
      </c>
      <c r="Y410" s="115">
        <v>-1215</v>
      </c>
      <c r="Z410" s="115">
        <v>-1210</v>
      </c>
      <c r="AA410" s="115">
        <v>-1216</v>
      </c>
      <c r="AB410" s="115">
        <v>-1206</v>
      </c>
      <c r="AC410" s="115">
        <v>-1221</v>
      </c>
      <c r="AD410" s="115">
        <v>-1214</v>
      </c>
      <c r="AE410" s="115">
        <v>-964.51</v>
      </c>
      <c r="AF410" s="115">
        <v>-1116.3</v>
      </c>
      <c r="AG410" s="115">
        <v>-1025.58</v>
      </c>
      <c r="AH410" s="115">
        <v>-1041.24</v>
      </c>
      <c r="AI410" s="115">
        <v>-1030.99</v>
      </c>
      <c r="AJ410" s="115">
        <v>-914.53</v>
      </c>
      <c r="AK410" s="115">
        <v>-916.54</v>
      </c>
      <c r="AL410" s="115">
        <v>-822.15</v>
      </c>
      <c r="AM410" s="115">
        <v>-720.32</v>
      </c>
      <c r="AN410" s="115">
        <v>-765.46</v>
      </c>
      <c r="AO410" s="115">
        <v>-724.17</v>
      </c>
      <c r="AP410" s="115">
        <v>-591.48</v>
      </c>
      <c r="AQ410" s="115">
        <v>-771.76</v>
      </c>
      <c r="AR410" s="115">
        <v>-578.4</v>
      </c>
      <c r="AS410" s="115">
        <v>-475.82</v>
      </c>
      <c r="AT410" s="115">
        <v>-689.26</v>
      </c>
      <c r="AU410" s="115">
        <v>-686.38</v>
      </c>
      <c r="AV410" s="115">
        <v>-678.34</v>
      </c>
      <c r="AW410" s="115">
        <v>-468.11</v>
      </c>
      <c r="AX410" s="115">
        <v>-1137.1099999999999</v>
      </c>
      <c r="AY410" s="115">
        <v>-637.97</v>
      </c>
      <c r="AZ410" s="116">
        <v>-575.80999999999995</v>
      </c>
      <c r="BA410" s="115">
        <v>-386.18</v>
      </c>
      <c r="BB410" s="115">
        <v>-269.60000000000002</v>
      </c>
      <c r="BC410" s="115">
        <v>-423.42</v>
      </c>
      <c r="BD410" s="114"/>
      <c r="BE410" s="114"/>
      <c r="BF410" s="114"/>
      <c r="BG410" s="120"/>
    </row>
    <row r="411" spans="2:65" hidden="1">
      <c r="B411" s="124" t="s">
        <v>595</v>
      </c>
      <c r="C411" s="123" t="s">
        <v>594</v>
      </c>
      <c r="D411" s="122" t="s">
        <v>602</v>
      </c>
      <c r="E411" s="122" t="s">
        <v>607</v>
      </c>
      <c r="F411" s="122" t="s">
        <v>427</v>
      </c>
      <c r="G411" s="122" t="s">
        <v>391</v>
      </c>
      <c r="H411" s="121" t="s">
        <v>390</v>
      </c>
      <c r="I411" s="115">
        <v>0</v>
      </c>
      <c r="J411" s="115"/>
      <c r="K411" s="115"/>
      <c r="L411" s="115">
        <v>0</v>
      </c>
      <c r="M411" s="115">
        <v>0</v>
      </c>
      <c r="N411" s="115">
        <v>0</v>
      </c>
      <c r="O411" s="115">
        <v>0</v>
      </c>
      <c r="P411" s="115">
        <v>0</v>
      </c>
      <c r="Q411" s="115">
        <v>0</v>
      </c>
      <c r="R411" s="115">
        <v>0</v>
      </c>
      <c r="S411" s="115">
        <v>0</v>
      </c>
      <c r="T411" s="115">
        <v>0</v>
      </c>
      <c r="U411" s="115">
        <v>0</v>
      </c>
      <c r="V411" s="115">
        <v>0</v>
      </c>
      <c r="W411" s="115">
        <v>0</v>
      </c>
      <c r="X411" s="115">
        <v>0</v>
      </c>
      <c r="Y411" s="115">
        <v>0</v>
      </c>
      <c r="Z411" s="115">
        <v>0</v>
      </c>
      <c r="AA411" s="115">
        <v>0</v>
      </c>
      <c r="AB411" s="115">
        <v>0</v>
      </c>
      <c r="AC411" s="115">
        <v>0</v>
      </c>
      <c r="AD411" s="115">
        <v>0</v>
      </c>
      <c r="AE411" s="115">
        <v>-57.17</v>
      </c>
      <c r="AF411" s="115">
        <v>-64.11</v>
      </c>
      <c r="AG411" s="115">
        <v>0</v>
      </c>
      <c r="AH411" s="115">
        <v>0</v>
      </c>
      <c r="AI411" s="115">
        <v>0</v>
      </c>
      <c r="AJ411" s="115">
        <v>0</v>
      </c>
      <c r="AK411" s="115">
        <v>0</v>
      </c>
      <c r="AL411" s="115">
        <v>0</v>
      </c>
      <c r="AM411" s="115">
        <v>0</v>
      </c>
      <c r="AN411" s="115">
        <v>0</v>
      </c>
      <c r="AO411" s="115">
        <v>0</v>
      </c>
      <c r="AP411" s="115">
        <v>0</v>
      </c>
      <c r="AQ411" s="115">
        <v>0</v>
      </c>
      <c r="AR411" s="115">
        <v>-1.56</v>
      </c>
      <c r="AS411" s="115">
        <v>-1.6</v>
      </c>
      <c r="AT411" s="115">
        <v>-1.17</v>
      </c>
      <c r="AU411" s="115">
        <v>-2.1</v>
      </c>
      <c r="AV411" s="115">
        <v>-3.24</v>
      </c>
      <c r="AW411" s="115">
        <v>-3.89</v>
      </c>
      <c r="AX411" s="115">
        <v>-2.9</v>
      </c>
      <c r="AY411" s="115">
        <v>-3.81</v>
      </c>
      <c r="AZ411" s="116">
        <v>-1.2</v>
      </c>
      <c r="BA411" s="115">
        <v>-0.63</v>
      </c>
      <c r="BB411" s="115">
        <v>-0.48</v>
      </c>
      <c r="BC411" s="115">
        <v>-0.76</v>
      </c>
      <c r="BD411" s="114"/>
      <c r="BE411" s="114"/>
      <c r="BF411" s="114"/>
      <c r="BG411" s="120"/>
    </row>
    <row r="412" spans="2:65" hidden="1">
      <c r="B412" s="124" t="s">
        <v>537</v>
      </c>
      <c r="C412" s="123" t="s">
        <v>536</v>
      </c>
      <c r="D412" s="122" t="s">
        <v>602</v>
      </c>
      <c r="E412" s="122" t="s">
        <v>607</v>
      </c>
      <c r="F412" s="122" t="s">
        <v>345</v>
      </c>
      <c r="G412" s="122" t="s">
        <v>391</v>
      </c>
      <c r="H412" s="121" t="s">
        <v>390</v>
      </c>
      <c r="I412" s="115">
        <v>0</v>
      </c>
      <c r="J412" s="115"/>
      <c r="K412" s="115"/>
      <c r="L412" s="115">
        <v>0</v>
      </c>
      <c r="M412" s="115">
        <v>0</v>
      </c>
      <c r="N412" s="115">
        <v>0</v>
      </c>
      <c r="O412" s="115">
        <v>0</v>
      </c>
      <c r="P412" s="115">
        <v>0</v>
      </c>
      <c r="Q412" s="115">
        <v>0</v>
      </c>
      <c r="R412" s="115">
        <v>0</v>
      </c>
      <c r="S412" s="115">
        <v>0</v>
      </c>
      <c r="T412" s="115">
        <v>0</v>
      </c>
      <c r="U412" s="115">
        <v>0</v>
      </c>
      <c r="V412" s="115">
        <v>0</v>
      </c>
      <c r="W412" s="115">
        <v>-298</v>
      </c>
      <c r="X412" s="115">
        <v>-296</v>
      </c>
      <c r="Y412" s="115">
        <v>-673</v>
      </c>
      <c r="Z412" s="115">
        <v>-684</v>
      </c>
      <c r="AA412" s="115">
        <v>-695</v>
      </c>
      <c r="AB412" s="115">
        <v>-633</v>
      </c>
      <c r="AC412" s="115">
        <v>-1032</v>
      </c>
      <c r="AD412" s="115">
        <v>-918</v>
      </c>
      <c r="AE412" s="115">
        <v>-2144.0700000000002</v>
      </c>
      <c r="AF412" s="115">
        <v>-3778.6</v>
      </c>
      <c r="AG412" s="115">
        <v>-6973.09</v>
      </c>
      <c r="AH412" s="115">
        <v>-8472.1299999999992</v>
      </c>
      <c r="AI412" s="115">
        <v>-11390.86</v>
      </c>
      <c r="AJ412" s="115">
        <v>-12798.47</v>
      </c>
      <c r="AK412" s="115">
        <v>-12578.56</v>
      </c>
      <c r="AL412" s="115">
        <v>-12013.39</v>
      </c>
      <c r="AM412" s="115">
        <v>-13059.49</v>
      </c>
      <c r="AN412" s="115">
        <v>-12558.97</v>
      </c>
      <c r="AO412" s="115">
        <v>-12854.85</v>
      </c>
      <c r="AP412" s="115">
        <v>-11254.49</v>
      </c>
      <c r="AQ412" s="115">
        <v>-8939.7199999999993</v>
      </c>
      <c r="AR412" s="115">
        <v>-7503.37</v>
      </c>
      <c r="AS412" s="115">
        <v>-5990.56</v>
      </c>
      <c r="AT412" s="115">
        <v>-5204.78</v>
      </c>
      <c r="AU412" s="115">
        <v>-6266.1</v>
      </c>
      <c r="AV412" s="115">
        <v>-4578.3500000000004</v>
      </c>
      <c r="AW412" s="115">
        <v>-3798.01</v>
      </c>
      <c r="AX412" s="115">
        <v>-3686.7</v>
      </c>
      <c r="AY412" s="115">
        <v>-3435.57</v>
      </c>
      <c r="AZ412" s="116">
        <v>-3306.01</v>
      </c>
      <c r="BA412" s="115">
        <v>-2782.57</v>
      </c>
      <c r="BB412" s="115">
        <v>-2688.35</v>
      </c>
      <c r="BC412" s="115">
        <v>-2801.5</v>
      </c>
      <c r="BD412" s="114"/>
      <c r="BE412" s="114"/>
      <c r="BF412" s="114"/>
      <c r="BG412" s="120"/>
    </row>
    <row r="413" spans="2:65" hidden="1">
      <c r="B413" s="124" t="s">
        <v>559</v>
      </c>
      <c r="C413" s="123" t="s">
        <v>558</v>
      </c>
      <c r="D413" s="122" t="s">
        <v>602</v>
      </c>
      <c r="E413" s="122" t="s">
        <v>607</v>
      </c>
      <c r="F413" s="122" t="s">
        <v>342</v>
      </c>
      <c r="G413" s="122" t="s">
        <v>391</v>
      </c>
      <c r="H413" s="121" t="s">
        <v>390</v>
      </c>
      <c r="I413" s="115">
        <v>-804.64</v>
      </c>
      <c r="J413" s="115"/>
      <c r="K413" s="115"/>
      <c r="L413" s="115">
        <v>-829</v>
      </c>
      <c r="M413" s="115">
        <v>-902</v>
      </c>
      <c r="N413" s="115">
        <v>-1316</v>
      </c>
      <c r="O413" s="115">
        <v>-1399</v>
      </c>
      <c r="P413" s="115">
        <v>-1318</v>
      </c>
      <c r="Q413" s="115">
        <v>-1235</v>
      </c>
      <c r="R413" s="115">
        <v>-1388</v>
      </c>
      <c r="S413" s="115">
        <v>-1383</v>
      </c>
      <c r="T413" s="115">
        <v>-1378</v>
      </c>
      <c r="U413" s="115">
        <v>-1487</v>
      </c>
      <c r="V413" s="115">
        <v>-1597</v>
      </c>
      <c r="W413" s="115">
        <v>-1542</v>
      </c>
      <c r="X413" s="115">
        <v>-1485</v>
      </c>
      <c r="Y413" s="115">
        <v>-1430</v>
      </c>
      <c r="Z413" s="115">
        <v>-1510</v>
      </c>
      <c r="AA413" s="115">
        <v>-1594</v>
      </c>
      <c r="AB413" s="115">
        <v>-1430</v>
      </c>
      <c r="AC413" s="115">
        <v>-804</v>
      </c>
      <c r="AD413" s="115">
        <v>-693</v>
      </c>
      <c r="AE413" s="115">
        <v>-567.94000000000005</v>
      </c>
      <c r="AF413" s="115">
        <v>-659.4</v>
      </c>
      <c r="AG413" s="115">
        <v>-676.35</v>
      </c>
      <c r="AH413" s="115">
        <v>-748.89</v>
      </c>
      <c r="AI413" s="115">
        <v>-454.76</v>
      </c>
      <c r="AJ413" s="115">
        <v>-294.95</v>
      </c>
      <c r="AK413" s="115">
        <v>-487.57</v>
      </c>
      <c r="AL413" s="115">
        <v>-490.52</v>
      </c>
      <c r="AM413" s="115">
        <v>-171.45</v>
      </c>
      <c r="AN413" s="115">
        <v>-152.69999999999999</v>
      </c>
      <c r="AO413" s="115">
        <v>-124.27</v>
      </c>
      <c r="AP413" s="115">
        <v>-123.63</v>
      </c>
      <c r="AQ413" s="115">
        <v>-70</v>
      </c>
      <c r="AR413" s="115">
        <v>-69.75</v>
      </c>
      <c r="AS413" s="115">
        <v>-125.89</v>
      </c>
      <c r="AT413" s="115">
        <v>-137.93</v>
      </c>
      <c r="AU413" s="115">
        <v>-176.02</v>
      </c>
      <c r="AV413" s="115">
        <v>-134.9</v>
      </c>
      <c r="AW413" s="115">
        <v>-30.33</v>
      </c>
      <c r="AX413" s="115">
        <v>-49.52</v>
      </c>
      <c r="AY413" s="115">
        <v>-16.600000000000001</v>
      </c>
      <c r="AZ413" s="116">
        <v>-29.05</v>
      </c>
      <c r="BA413" s="115">
        <v>-11.37</v>
      </c>
      <c r="BB413" s="115">
        <v>0</v>
      </c>
      <c r="BC413" s="115">
        <v>0</v>
      </c>
      <c r="BD413" s="114"/>
      <c r="BE413" s="114"/>
      <c r="BF413" s="114"/>
      <c r="BG413" s="120"/>
    </row>
    <row r="414" spans="2:65" hidden="1">
      <c r="B414" s="124" t="s">
        <v>593</v>
      </c>
      <c r="C414" s="123" t="s">
        <v>592</v>
      </c>
      <c r="D414" s="122" t="s">
        <v>602</v>
      </c>
      <c r="E414" s="122" t="s">
        <v>607</v>
      </c>
      <c r="F414" s="122" t="s">
        <v>386</v>
      </c>
      <c r="G414" s="122" t="s">
        <v>391</v>
      </c>
      <c r="H414" s="121" t="s">
        <v>390</v>
      </c>
      <c r="I414" s="115">
        <v>0</v>
      </c>
      <c r="J414" s="115"/>
      <c r="K414" s="115"/>
      <c r="L414" s="115">
        <v>0</v>
      </c>
      <c r="M414" s="115">
        <v>0</v>
      </c>
      <c r="N414" s="115">
        <v>0</v>
      </c>
      <c r="O414" s="115">
        <v>0</v>
      </c>
      <c r="P414" s="115">
        <v>0</v>
      </c>
      <c r="Q414" s="115">
        <v>0</v>
      </c>
      <c r="R414" s="115">
        <v>0</v>
      </c>
      <c r="S414" s="115">
        <v>0</v>
      </c>
      <c r="T414" s="115">
        <v>0</v>
      </c>
      <c r="U414" s="115">
        <v>0</v>
      </c>
      <c r="V414" s="115">
        <v>0</v>
      </c>
      <c r="W414" s="115">
        <v>0</v>
      </c>
      <c r="X414" s="115">
        <v>0</v>
      </c>
      <c r="Y414" s="115">
        <v>0</v>
      </c>
      <c r="Z414" s="115">
        <v>0</v>
      </c>
      <c r="AA414" s="115">
        <v>0</v>
      </c>
      <c r="AB414" s="115">
        <v>0</v>
      </c>
      <c r="AC414" s="115">
        <v>0</v>
      </c>
      <c r="AD414" s="115">
        <v>0</v>
      </c>
      <c r="AE414" s="115">
        <v>0</v>
      </c>
      <c r="AF414" s="115">
        <v>-3.09</v>
      </c>
      <c r="AG414" s="115">
        <v>0</v>
      </c>
      <c r="AH414" s="115">
        <v>0</v>
      </c>
      <c r="AI414" s="115">
        <v>-0.45</v>
      </c>
      <c r="AJ414" s="115">
        <v>-0.45</v>
      </c>
      <c r="AK414" s="115">
        <v>-0.39</v>
      </c>
      <c r="AL414" s="115">
        <v>-0.09</v>
      </c>
      <c r="AM414" s="115">
        <v>0</v>
      </c>
      <c r="AN414" s="115">
        <v>0</v>
      </c>
      <c r="AO414" s="115">
        <v>0</v>
      </c>
      <c r="AP414" s="115">
        <v>0</v>
      </c>
      <c r="AQ414" s="115">
        <v>0</v>
      </c>
      <c r="AR414" s="115">
        <v>0</v>
      </c>
      <c r="AS414" s="115">
        <v>0</v>
      </c>
      <c r="AT414" s="115">
        <v>0</v>
      </c>
      <c r="AU414" s="115">
        <v>-5.66</v>
      </c>
      <c r="AV414" s="115">
        <v>-3.16</v>
      </c>
      <c r="AW414" s="115">
        <v>-1.61</v>
      </c>
      <c r="AX414" s="115">
        <v>-3.68</v>
      </c>
      <c r="AY414" s="115">
        <v>-2.58</v>
      </c>
      <c r="AZ414" s="116">
        <v>-2.74</v>
      </c>
      <c r="BA414" s="115">
        <v>-3.39</v>
      </c>
      <c r="BB414" s="115">
        <v>-2.5299999999999998</v>
      </c>
      <c r="BC414" s="115">
        <v>-21.2</v>
      </c>
      <c r="BD414" s="114"/>
      <c r="BE414" s="114"/>
      <c r="BF414" s="114"/>
      <c r="BG414" s="120"/>
    </row>
    <row r="415" spans="2:65" hidden="1">
      <c r="B415" s="124" t="s">
        <v>591</v>
      </c>
      <c r="C415" s="123" t="s">
        <v>590</v>
      </c>
      <c r="D415" s="122" t="s">
        <v>602</v>
      </c>
      <c r="E415" s="122" t="s">
        <v>607</v>
      </c>
      <c r="F415" s="122" t="s">
        <v>379</v>
      </c>
      <c r="G415" s="122" t="s">
        <v>391</v>
      </c>
      <c r="H415" s="121" t="s">
        <v>390</v>
      </c>
      <c r="I415" s="115">
        <v>0</v>
      </c>
      <c r="J415" s="115"/>
      <c r="K415" s="115"/>
      <c r="L415" s="115">
        <v>0</v>
      </c>
      <c r="M415" s="115">
        <v>0</v>
      </c>
      <c r="N415" s="115">
        <v>0</v>
      </c>
      <c r="O415" s="115">
        <v>0</v>
      </c>
      <c r="P415" s="115">
        <v>0</v>
      </c>
      <c r="Q415" s="115">
        <v>0</v>
      </c>
      <c r="R415" s="115">
        <v>0</v>
      </c>
      <c r="S415" s="115">
        <v>0</v>
      </c>
      <c r="T415" s="115">
        <v>0</v>
      </c>
      <c r="U415" s="115">
        <v>0</v>
      </c>
      <c r="V415" s="115">
        <v>0</v>
      </c>
      <c r="W415" s="115">
        <v>0</v>
      </c>
      <c r="X415" s="115">
        <v>0</v>
      </c>
      <c r="Y415" s="115">
        <v>0</v>
      </c>
      <c r="Z415" s="115">
        <v>0</v>
      </c>
      <c r="AA415" s="115">
        <v>0</v>
      </c>
      <c r="AB415" s="115">
        <v>0</v>
      </c>
      <c r="AC415" s="115">
        <v>0</v>
      </c>
      <c r="AD415" s="115">
        <v>0</v>
      </c>
      <c r="AE415" s="115">
        <v>0</v>
      </c>
      <c r="AF415" s="115">
        <v>-3.56</v>
      </c>
      <c r="AG415" s="115">
        <v>-6.77</v>
      </c>
      <c r="AH415" s="115">
        <v>-0.01</v>
      </c>
      <c r="AI415" s="115">
        <v>-0.33</v>
      </c>
      <c r="AJ415" s="115">
        <v>-0.11</v>
      </c>
      <c r="AK415" s="115">
        <v>0</v>
      </c>
      <c r="AL415" s="115">
        <v>0</v>
      </c>
      <c r="AM415" s="115">
        <v>-0.8</v>
      </c>
      <c r="AN415" s="115">
        <v>-5.13</v>
      </c>
      <c r="AO415" s="115">
        <v>0</v>
      </c>
      <c r="AP415" s="115">
        <v>0</v>
      </c>
      <c r="AQ415" s="115">
        <v>-2.08</v>
      </c>
      <c r="AR415" s="115">
        <v>-240.19</v>
      </c>
      <c r="AS415" s="115">
        <v>-283.06</v>
      </c>
      <c r="AT415" s="115">
        <v>-293.26</v>
      </c>
      <c r="AU415" s="115">
        <v>-316.95</v>
      </c>
      <c r="AV415" s="115">
        <v>-348.16</v>
      </c>
      <c r="AW415" s="115">
        <v>-422.13</v>
      </c>
      <c r="AX415" s="115">
        <v>-52.13</v>
      </c>
      <c r="AY415" s="115">
        <v>-4.6500000000000004</v>
      </c>
      <c r="AZ415" s="116">
        <v>-47.15</v>
      </c>
      <c r="BA415" s="115">
        <v>-46.01</v>
      </c>
      <c r="BB415" s="115">
        <v>-123.85</v>
      </c>
      <c r="BC415" s="115">
        <v>-239.17</v>
      </c>
      <c r="BD415" s="114"/>
      <c r="BE415" s="114"/>
      <c r="BF415" s="114"/>
      <c r="BG415" s="120"/>
    </row>
    <row r="416" spans="2:65" hidden="1">
      <c r="B416" s="124" t="s">
        <v>589</v>
      </c>
      <c r="C416" s="123" t="s">
        <v>588</v>
      </c>
      <c r="D416" s="122" t="s">
        <v>602</v>
      </c>
      <c r="E416" s="122" t="s">
        <v>607</v>
      </c>
      <c r="F416" s="122" t="s">
        <v>376</v>
      </c>
      <c r="G416" s="122" t="s">
        <v>391</v>
      </c>
      <c r="H416" s="121" t="s">
        <v>390</v>
      </c>
      <c r="I416" s="115">
        <v>0</v>
      </c>
      <c r="J416" s="115"/>
      <c r="K416" s="115"/>
      <c r="L416" s="115">
        <v>0</v>
      </c>
      <c r="M416" s="115">
        <v>0</v>
      </c>
      <c r="N416" s="115">
        <v>0</v>
      </c>
      <c r="O416" s="115">
        <v>0</v>
      </c>
      <c r="P416" s="115">
        <v>0</v>
      </c>
      <c r="Q416" s="115">
        <v>0</v>
      </c>
      <c r="R416" s="115">
        <v>0</v>
      </c>
      <c r="S416" s="115">
        <v>0</v>
      </c>
      <c r="T416" s="115">
        <v>0</v>
      </c>
      <c r="U416" s="115">
        <v>0</v>
      </c>
      <c r="V416" s="115">
        <v>0</v>
      </c>
      <c r="W416" s="115">
        <v>0</v>
      </c>
      <c r="X416" s="115">
        <v>0</v>
      </c>
      <c r="Y416" s="115">
        <v>0</v>
      </c>
      <c r="Z416" s="115">
        <v>0</v>
      </c>
      <c r="AA416" s="115">
        <v>0</v>
      </c>
      <c r="AB416" s="115">
        <v>0</v>
      </c>
      <c r="AC416" s="115">
        <v>0</v>
      </c>
      <c r="AD416" s="115">
        <v>0</v>
      </c>
      <c r="AE416" s="115">
        <v>0</v>
      </c>
      <c r="AF416" s="115">
        <v>0</v>
      </c>
      <c r="AG416" s="115">
        <v>0</v>
      </c>
      <c r="AH416" s="115">
        <v>0</v>
      </c>
      <c r="AI416" s="115">
        <v>0</v>
      </c>
      <c r="AJ416" s="115">
        <v>0</v>
      </c>
      <c r="AK416" s="115">
        <v>0</v>
      </c>
      <c r="AL416" s="115">
        <v>-0.1</v>
      </c>
      <c r="AM416" s="115">
        <v>0</v>
      </c>
      <c r="AN416" s="115">
        <v>0</v>
      </c>
      <c r="AO416" s="115">
        <v>0</v>
      </c>
      <c r="AP416" s="115">
        <v>0</v>
      </c>
      <c r="AQ416" s="115">
        <v>0</v>
      </c>
      <c r="AR416" s="115">
        <v>0</v>
      </c>
      <c r="AS416" s="115">
        <v>0</v>
      </c>
      <c r="AT416" s="115">
        <v>0</v>
      </c>
      <c r="AU416" s="115">
        <v>-0.36</v>
      </c>
      <c r="AV416" s="115">
        <v>-0.88</v>
      </c>
      <c r="AW416" s="115">
        <v>-1.48</v>
      </c>
      <c r="AX416" s="115">
        <v>-0.64</v>
      </c>
      <c r="AY416" s="115">
        <v>-0.38</v>
      </c>
      <c r="AZ416" s="116">
        <v>-1.46</v>
      </c>
      <c r="BA416" s="115">
        <v>-11.65</v>
      </c>
      <c r="BB416" s="115">
        <v>0</v>
      </c>
      <c r="BC416" s="115">
        <v>0</v>
      </c>
      <c r="BD416" s="114"/>
      <c r="BE416" s="114"/>
      <c r="BF416" s="114"/>
      <c r="BG416" s="120"/>
      <c r="BH416" s="114"/>
      <c r="BI416" s="114"/>
      <c r="BJ416" s="114"/>
      <c r="BK416" s="114"/>
      <c r="BL416" s="114"/>
      <c r="BM416" s="114"/>
    </row>
    <row r="417" spans="2:65" hidden="1">
      <c r="B417" s="124" t="s">
        <v>587</v>
      </c>
      <c r="C417" s="123" t="s">
        <v>586</v>
      </c>
      <c r="D417" s="122" t="s">
        <v>602</v>
      </c>
      <c r="E417" s="122" t="s">
        <v>607</v>
      </c>
      <c r="F417" s="122" t="s">
        <v>424</v>
      </c>
      <c r="G417" s="122" t="s">
        <v>391</v>
      </c>
      <c r="H417" s="121" t="s">
        <v>390</v>
      </c>
      <c r="I417" s="115">
        <v>-79.099999999999994</v>
      </c>
      <c r="J417" s="115"/>
      <c r="K417" s="115"/>
      <c r="L417" s="115">
        <v>-33</v>
      </c>
      <c r="M417" s="115">
        <v>-44</v>
      </c>
      <c r="N417" s="115">
        <v>-55</v>
      </c>
      <c r="O417" s="115">
        <v>-66</v>
      </c>
      <c r="P417" s="115">
        <v>-78</v>
      </c>
      <c r="Q417" s="115">
        <v>-90</v>
      </c>
      <c r="R417" s="115">
        <v>-147</v>
      </c>
      <c r="S417" s="115">
        <v>-204</v>
      </c>
      <c r="T417" s="115">
        <v>-260</v>
      </c>
      <c r="U417" s="115">
        <v>-239</v>
      </c>
      <c r="V417" s="115">
        <v>-218</v>
      </c>
      <c r="W417" s="115">
        <v>-336</v>
      </c>
      <c r="X417" s="115">
        <v>-455</v>
      </c>
      <c r="Y417" s="115">
        <v>-573</v>
      </c>
      <c r="Z417" s="115">
        <v>-659</v>
      </c>
      <c r="AA417" s="115">
        <v>-745</v>
      </c>
      <c r="AB417" s="115">
        <v>-736</v>
      </c>
      <c r="AC417" s="115">
        <v>-727</v>
      </c>
      <c r="AD417" s="115">
        <v>-719</v>
      </c>
      <c r="AE417" s="115">
        <v>-722.71</v>
      </c>
      <c r="AF417" s="115">
        <v>-675.02</v>
      </c>
      <c r="AG417" s="115">
        <v>-738.87</v>
      </c>
      <c r="AH417" s="115">
        <v>-732.71</v>
      </c>
      <c r="AI417" s="115">
        <v>-680.15</v>
      </c>
      <c r="AJ417" s="115">
        <v>-1599.02</v>
      </c>
      <c r="AK417" s="115">
        <v>-1741.04</v>
      </c>
      <c r="AL417" s="115">
        <v>-1585.55</v>
      </c>
      <c r="AM417" s="115">
        <v>-155.38999999999999</v>
      </c>
      <c r="AN417" s="115">
        <v>-87.54</v>
      </c>
      <c r="AO417" s="115">
        <v>-156.86000000000001</v>
      </c>
      <c r="AP417" s="115">
        <v>-105.56</v>
      </c>
      <c r="AQ417" s="115">
        <v>-117.54</v>
      </c>
      <c r="AR417" s="115">
        <v>-80.5</v>
      </c>
      <c r="AS417" s="115">
        <v>-111.19</v>
      </c>
      <c r="AT417" s="115">
        <v>-227.58</v>
      </c>
      <c r="AU417" s="115">
        <v>-859.31</v>
      </c>
      <c r="AV417" s="115">
        <v>-451.05</v>
      </c>
      <c r="AW417" s="115">
        <v>-644.45000000000005</v>
      </c>
      <c r="AX417" s="115">
        <v>-1054.0999999999999</v>
      </c>
      <c r="AY417" s="115">
        <v>-1603.23</v>
      </c>
      <c r="AZ417" s="116">
        <v>-959.58</v>
      </c>
      <c r="BA417" s="115">
        <v>-465.96</v>
      </c>
      <c r="BB417" s="115">
        <v>-319.93</v>
      </c>
      <c r="BC417" s="115">
        <v>-394.85</v>
      </c>
      <c r="BD417" s="114"/>
      <c r="BE417" s="114"/>
      <c r="BF417" s="114"/>
      <c r="BG417" s="120"/>
      <c r="BH417" s="114"/>
      <c r="BI417" s="114"/>
      <c r="BJ417" s="114"/>
      <c r="BK417" s="114"/>
      <c r="BL417" s="114"/>
      <c r="BM417" s="114"/>
    </row>
    <row r="418" spans="2:65" hidden="1">
      <c r="B418" s="124" t="s">
        <v>585</v>
      </c>
      <c r="C418" s="123" t="s">
        <v>584</v>
      </c>
      <c r="D418" s="122" t="s">
        <v>602</v>
      </c>
      <c r="E418" s="122" t="s">
        <v>607</v>
      </c>
      <c r="F418" s="122" t="s">
        <v>421</v>
      </c>
      <c r="G418" s="122" t="s">
        <v>391</v>
      </c>
      <c r="H418" s="121" t="s">
        <v>390</v>
      </c>
      <c r="I418" s="115">
        <v>0</v>
      </c>
      <c r="J418" s="115"/>
      <c r="K418" s="115"/>
      <c r="L418" s="115">
        <v>0</v>
      </c>
      <c r="M418" s="115">
        <v>0</v>
      </c>
      <c r="N418" s="115">
        <v>0</v>
      </c>
      <c r="O418" s="115">
        <v>0</v>
      </c>
      <c r="P418" s="115">
        <v>0</v>
      </c>
      <c r="Q418" s="115">
        <v>0</v>
      </c>
      <c r="R418" s="115">
        <v>0</v>
      </c>
      <c r="S418" s="115">
        <v>0</v>
      </c>
      <c r="T418" s="115">
        <v>0</v>
      </c>
      <c r="U418" s="115">
        <v>0</v>
      </c>
      <c r="V418" s="115">
        <v>0</v>
      </c>
      <c r="W418" s="115">
        <v>0</v>
      </c>
      <c r="X418" s="115">
        <v>0</v>
      </c>
      <c r="Y418" s="115">
        <v>-9</v>
      </c>
      <c r="Z418" s="115">
        <v>-11</v>
      </c>
      <c r="AA418" s="115">
        <v>-27</v>
      </c>
      <c r="AB418" s="115">
        <v>-36</v>
      </c>
      <c r="AC418" s="115">
        <v>-74</v>
      </c>
      <c r="AD418" s="115">
        <v>-91</v>
      </c>
      <c r="AE418" s="115">
        <v>-94</v>
      </c>
      <c r="AF418" s="115">
        <v>-149.4</v>
      </c>
      <c r="AG418" s="115">
        <v>-174.02</v>
      </c>
      <c r="AH418" s="115">
        <v>-348.99</v>
      </c>
      <c r="AI418" s="115">
        <v>-413.72</v>
      </c>
      <c r="AJ418" s="115">
        <v>-313.52999999999997</v>
      </c>
      <c r="AK418" s="115">
        <v>-296.13</v>
      </c>
      <c r="AL418" s="115">
        <v>-242.59</v>
      </c>
      <c r="AM418" s="115">
        <v>-303.66000000000003</v>
      </c>
      <c r="AN418" s="115">
        <v>-207.74</v>
      </c>
      <c r="AO418" s="115">
        <v>-263.41000000000003</v>
      </c>
      <c r="AP418" s="115">
        <v>-296.60000000000002</v>
      </c>
      <c r="AQ418" s="115">
        <v>-177.46</v>
      </c>
      <c r="AR418" s="115">
        <v>-160.79</v>
      </c>
      <c r="AS418" s="115">
        <v>-131.41</v>
      </c>
      <c r="AT418" s="115">
        <v>-137.36000000000001</v>
      </c>
      <c r="AU418" s="115">
        <v>-111.28</v>
      </c>
      <c r="AV418" s="115">
        <v>-61.85</v>
      </c>
      <c r="AW418" s="115">
        <v>-48.63</v>
      </c>
      <c r="AX418" s="115">
        <v>-46.26</v>
      </c>
      <c r="AY418" s="115">
        <v>-71.02</v>
      </c>
      <c r="AZ418" s="116">
        <v>-75.89</v>
      </c>
      <c r="BA418" s="115">
        <v>-83.29</v>
      </c>
      <c r="BB418" s="115">
        <v>-102.16</v>
      </c>
      <c r="BC418" s="115">
        <v>-86.82</v>
      </c>
      <c r="BD418" s="114"/>
      <c r="BE418" s="145"/>
      <c r="BF418" s="145"/>
      <c r="BG418" s="180"/>
      <c r="BH418" s="145"/>
      <c r="BI418" s="145"/>
      <c r="BJ418" s="145"/>
      <c r="BK418" s="145"/>
      <c r="BL418" s="145"/>
      <c r="BM418" s="145"/>
    </row>
    <row r="419" spans="2:65" hidden="1">
      <c r="B419" s="124" t="s">
        <v>583</v>
      </c>
      <c r="C419" s="123" t="s">
        <v>582</v>
      </c>
      <c r="D419" s="122" t="s">
        <v>602</v>
      </c>
      <c r="E419" s="122" t="s">
        <v>607</v>
      </c>
      <c r="F419" s="122" t="s">
        <v>418</v>
      </c>
      <c r="G419" s="122" t="s">
        <v>391</v>
      </c>
      <c r="H419" s="121" t="s">
        <v>390</v>
      </c>
      <c r="I419" s="115">
        <v>0</v>
      </c>
      <c r="J419" s="115"/>
      <c r="K419" s="115"/>
      <c r="L419" s="115">
        <v>0</v>
      </c>
      <c r="M419" s="115">
        <v>0</v>
      </c>
      <c r="N419" s="115">
        <v>0</v>
      </c>
      <c r="O419" s="115">
        <v>0</v>
      </c>
      <c r="P419" s="115">
        <v>0</v>
      </c>
      <c r="Q419" s="115">
        <v>0</v>
      </c>
      <c r="R419" s="115">
        <v>0</v>
      </c>
      <c r="S419" s="115">
        <v>0</v>
      </c>
      <c r="T419" s="115">
        <v>0</v>
      </c>
      <c r="U419" s="115">
        <v>0</v>
      </c>
      <c r="V419" s="115">
        <v>0</v>
      </c>
      <c r="W419" s="115">
        <v>0</v>
      </c>
      <c r="X419" s="115">
        <v>0</v>
      </c>
      <c r="Y419" s="115">
        <v>0</v>
      </c>
      <c r="Z419" s="115">
        <v>-234</v>
      </c>
      <c r="AA419" s="115">
        <v>-234</v>
      </c>
      <c r="AB419" s="115">
        <v>-234</v>
      </c>
      <c r="AC419" s="115">
        <v>-276</v>
      </c>
      <c r="AD419" s="115">
        <v>-276</v>
      </c>
      <c r="AE419" s="115">
        <v>-319.74</v>
      </c>
      <c r="AF419" s="115">
        <v>-407.88</v>
      </c>
      <c r="AG419" s="115">
        <v>-374.14</v>
      </c>
      <c r="AH419" s="115">
        <v>-399.24</v>
      </c>
      <c r="AI419" s="115">
        <v>-422.71</v>
      </c>
      <c r="AJ419" s="115">
        <v>-409.91</v>
      </c>
      <c r="AK419" s="115">
        <v>-466.7</v>
      </c>
      <c r="AL419" s="115">
        <v>-454.12</v>
      </c>
      <c r="AM419" s="115">
        <v>-488.2</v>
      </c>
      <c r="AN419" s="115">
        <v>-521.97</v>
      </c>
      <c r="AO419" s="115">
        <v>-407.41</v>
      </c>
      <c r="AP419" s="115">
        <v>-462.14</v>
      </c>
      <c r="AQ419" s="115">
        <v>-366.9</v>
      </c>
      <c r="AR419" s="115">
        <v>-394.32</v>
      </c>
      <c r="AS419" s="115">
        <v>-380.07</v>
      </c>
      <c r="AT419" s="115">
        <v>-412.01</v>
      </c>
      <c r="AU419" s="115">
        <v>-373.41</v>
      </c>
      <c r="AV419" s="115">
        <v>-413.48</v>
      </c>
      <c r="AW419" s="115">
        <v>-408.72</v>
      </c>
      <c r="AX419" s="115">
        <v>-449.54</v>
      </c>
      <c r="AY419" s="115">
        <v>-583.55999999999995</v>
      </c>
      <c r="AZ419" s="116">
        <v>-595.96</v>
      </c>
      <c r="BA419" s="115">
        <v>-603.42999999999995</v>
      </c>
      <c r="BB419" s="115">
        <v>-624.08000000000004</v>
      </c>
      <c r="BC419" s="115">
        <v>-702.89</v>
      </c>
      <c r="BD419" s="114"/>
      <c r="BE419" s="114"/>
      <c r="BF419" s="114"/>
      <c r="BG419" s="180"/>
      <c r="BH419" s="114"/>
      <c r="BI419" s="114"/>
      <c r="BJ419" s="114"/>
      <c r="BK419" s="114"/>
      <c r="BL419" s="114"/>
      <c r="BM419" s="114"/>
    </row>
    <row r="420" spans="2:65" hidden="1">
      <c r="B420" s="124" t="s">
        <v>529</v>
      </c>
      <c r="C420" s="123" t="s">
        <v>528</v>
      </c>
      <c r="D420" s="122" t="s">
        <v>602</v>
      </c>
      <c r="E420" s="122" t="s">
        <v>607</v>
      </c>
      <c r="F420" s="122" t="s">
        <v>415</v>
      </c>
      <c r="G420" s="122" t="s">
        <v>391</v>
      </c>
      <c r="H420" s="121" t="s">
        <v>390</v>
      </c>
      <c r="I420" s="115">
        <v>0</v>
      </c>
      <c r="J420" s="115"/>
      <c r="K420" s="115"/>
      <c r="L420" s="115">
        <v>0</v>
      </c>
      <c r="M420" s="115">
        <v>0</v>
      </c>
      <c r="N420" s="115">
        <v>0</v>
      </c>
      <c r="O420" s="115">
        <v>0</v>
      </c>
      <c r="P420" s="115">
        <v>0</v>
      </c>
      <c r="Q420" s="115">
        <v>0</v>
      </c>
      <c r="R420" s="115">
        <v>0</v>
      </c>
      <c r="S420" s="115">
        <v>0</v>
      </c>
      <c r="T420" s="115">
        <v>0</v>
      </c>
      <c r="U420" s="115">
        <v>0</v>
      </c>
      <c r="V420" s="115">
        <v>0</v>
      </c>
      <c r="W420" s="115">
        <v>0</v>
      </c>
      <c r="X420" s="115">
        <v>0</v>
      </c>
      <c r="Y420" s="115">
        <v>0</v>
      </c>
      <c r="Z420" s="115">
        <v>0</v>
      </c>
      <c r="AA420" s="115">
        <v>0</v>
      </c>
      <c r="AB420" s="115">
        <v>0</v>
      </c>
      <c r="AC420" s="115">
        <v>0</v>
      </c>
      <c r="AD420" s="115">
        <v>0</v>
      </c>
      <c r="AE420" s="115">
        <v>-11</v>
      </c>
      <c r="AF420" s="115">
        <v>-12.2</v>
      </c>
      <c r="AG420" s="115">
        <v>-16.350000000000001</v>
      </c>
      <c r="AH420" s="115">
        <v>-6.77</v>
      </c>
      <c r="AI420" s="115">
        <v>-32.04</v>
      </c>
      <c r="AJ420" s="115">
        <v>-52.32</v>
      </c>
      <c r="AK420" s="115">
        <v>-99.87</v>
      </c>
      <c r="AL420" s="115">
        <v>-158.4</v>
      </c>
      <c r="AM420" s="115">
        <v>-276.11</v>
      </c>
      <c r="AN420" s="115">
        <v>-501.06</v>
      </c>
      <c r="AO420" s="115">
        <v>-581.47</v>
      </c>
      <c r="AP420" s="115">
        <v>-538.42999999999995</v>
      </c>
      <c r="AQ420" s="115">
        <v>-593.29999999999995</v>
      </c>
      <c r="AR420" s="115">
        <v>-524.42999999999995</v>
      </c>
      <c r="AS420" s="115">
        <v>-493.11</v>
      </c>
      <c r="AT420" s="115">
        <v>-555.72</v>
      </c>
      <c r="AU420" s="115">
        <v>-607.91</v>
      </c>
      <c r="AV420" s="115">
        <v>-576.07000000000005</v>
      </c>
      <c r="AW420" s="115">
        <v>-505.28</v>
      </c>
      <c r="AX420" s="115">
        <v>-542.12</v>
      </c>
      <c r="AY420" s="115">
        <v>-460.69</v>
      </c>
      <c r="AZ420" s="116">
        <v>-489.23</v>
      </c>
      <c r="BA420" s="115">
        <v>-632.9</v>
      </c>
      <c r="BB420" s="115">
        <v>-922.79</v>
      </c>
      <c r="BC420" s="115">
        <v>-1154.75</v>
      </c>
      <c r="BD420" s="114"/>
      <c r="BE420" s="114"/>
      <c r="BF420" s="114"/>
      <c r="BG420" s="180"/>
      <c r="BH420" s="114"/>
      <c r="BI420" s="114"/>
      <c r="BJ420" s="114"/>
      <c r="BK420" s="114"/>
      <c r="BL420" s="114"/>
      <c r="BM420" s="114"/>
    </row>
    <row r="421" spans="2:65" hidden="1">
      <c r="B421" s="124" t="s">
        <v>527</v>
      </c>
      <c r="C421" s="123" t="s">
        <v>610</v>
      </c>
      <c r="D421" s="182" t="s">
        <v>602</v>
      </c>
      <c r="E421" s="182" t="s">
        <v>607</v>
      </c>
      <c r="F421" s="182" t="s">
        <v>326</v>
      </c>
      <c r="G421" s="182" t="s">
        <v>391</v>
      </c>
      <c r="H421" s="181" t="s">
        <v>390</v>
      </c>
      <c r="I421" s="115">
        <v>0</v>
      </c>
      <c r="J421" s="115"/>
      <c r="K421" s="115"/>
      <c r="L421" s="115">
        <v>0</v>
      </c>
      <c r="M421" s="115">
        <v>0</v>
      </c>
      <c r="N421" s="115">
        <v>0</v>
      </c>
      <c r="O421" s="115">
        <v>0</v>
      </c>
      <c r="P421" s="115">
        <v>0</v>
      </c>
      <c r="Q421" s="115">
        <v>0</v>
      </c>
      <c r="R421" s="115">
        <v>0</v>
      </c>
      <c r="S421" s="115">
        <v>0</v>
      </c>
      <c r="T421" s="115">
        <v>0</v>
      </c>
      <c r="U421" s="115">
        <v>0</v>
      </c>
      <c r="V421" s="115">
        <v>0</v>
      </c>
      <c r="W421" s="115">
        <v>0</v>
      </c>
      <c r="X421" s="115">
        <v>0</v>
      </c>
      <c r="Y421" s="115">
        <v>0</v>
      </c>
      <c r="Z421" s="115">
        <v>0</v>
      </c>
      <c r="AA421" s="115">
        <v>0</v>
      </c>
      <c r="AB421" s="115">
        <v>0</v>
      </c>
      <c r="AC421" s="115">
        <v>0</v>
      </c>
      <c r="AD421" s="115">
        <v>0</v>
      </c>
      <c r="AE421" s="115">
        <v>0</v>
      </c>
      <c r="AF421" s="115">
        <v>0</v>
      </c>
      <c r="AG421" s="115">
        <v>0</v>
      </c>
      <c r="AH421" s="115">
        <v>0</v>
      </c>
      <c r="AI421" s="115">
        <v>0</v>
      </c>
      <c r="AJ421" s="115">
        <v>0</v>
      </c>
      <c r="AK421" s="115">
        <v>0</v>
      </c>
      <c r="AL421" s="115">
        <v>0</v>
      </c>
      <c r="AM421" s="115">
        <v>0</v>
      </c>
      <c r="AN421" s="115">
        <v>0</v>
      </c>
      <c r="AO421" s="115">
        <v>0</v>
      </c>
      <c r="AP421" s="115">
        <v>0</v>
      </c>
      <c r="AQ421" s="115">
        <v>0</v>
      </c>
      <c r="AR421" s="115">
        <v>0</v>
      </c>
      <c r="AS421" s="115">
        <v>0</v>
      </c>
      <c r="AT421" s="115">
        <v>0</v>
      </c>
      <c r="AU421" s="115">
        <v>0</v>
      </c>
      <c r="AV421" s="115">
        <v>0</v>
      </c>
      <c r="AW421" s="115">
        <v>0</v>
      </c>
      <c r="AX421" s="115">
        <v>0</v>
      </c>
      <c r="AY421" s="115">
        <v>-12</v>
      </c>
      <c r="AZ421" s="116">
        <v>-34.799999999999997</v>
      </c>
      <c r="BA421" s="115">
        <v>-86.65</v>
      </c>
      <c r="BB421" s="115">
        <v>-147.83000000000001</v>
      </c>
      <c r="BC421" s="115">
        <v>-215.46</v>
      </c>
      <c r="BD421" s="114"/>
      <c r="BE421" s="114"/>
      <c r="BF421" s="114"/>
      <c r="BG421" s="180"/>
      <c r="BH421" s="114"/>
      <c r="BI421" s="114"/>
      <c r="BJ421" s="114"/>
      <c r="BK421" s="114"/>
      <c r="BL421" s="114"/>
      <c r="BM421" s="114"/>
    </row>
    <row r="422" spans="2:65" hidden="1">
      <c r="B422" s="124" t="s">
        <v>609</v>
      </c>
      <c r="C422" s="125" t="s">
        <v>526</v>
      </c>
      <c r="D422" s="122" t="s">
        <v>602</v>
      </c>
      <c r="E422" s="122" t="s">
        <v>607</v>
      </c>
      <c r="F422" s="122" t="s">
        <v>608</v>
      </c>
      <c r="G422" s="122" t="s">
        <v>391</v>
      </c>
      <c r="H422" s="121" t="s">
        <v>390</v>
      </c>
      <c r="I422" s="115">
        <v>0</v>
      </c>
      <c r="J422" s="115"/>
      <c r="K422" s="115"/>
      <c r="L422" s="115">
        <v>0</v>
      </c>
      <c r="M422" s="115">
        <v>0</v>
      </c>
      <c r="N422" s="115">
        <v>0</v>
      </c>
      <c r="O422" s="115">
        <v>0</v>
      </c>
      <c r="P422" s="115">
        <v>0</v>
      </c>
      <c r="Q422" s="115">
        <v>0</v>
      </c>
      <c r="R422" s="115">
        <v>0</v>
      </c>
      <c r="S422" s="115">
        <v>0</v>
      </c>
      <c r="T422" s="115">
        <v>0</v>
      </c>
      <c r="U422" s="115">
        <v>0</v>
      </c>
      <c r="V422" s="115">
        <v>0</v>
      </c>
      <c r="W422" s="115">
        <v>0</v>
      </c>
      <c r="X422" s="115">
        <v>0</v>
      </c>
      <c r="Y422" s="115">
        <v>0</v>
      </c>
      <c r="Z422" s="115">
        <v>0</v>
      </c>
      <c r="AA422" s="115">
        <v>0</v>
      </c>
      <c r="AB422" s="115">
        <v>0</v>
      </c>
      <c r="AC422" s="115">
        <v>0</v>
      </c>
      <c r="AD422" s="115">
        <v>0</v>
      </c>
      <c r="AE422" s="115">
        <v>0</v>
      </c>
      <c r="AF422" s="115">
        <v>0</v>
      </c>
      <c r="AG422" s="115">
        <v>0</v>
      </c>
      <c r="AH422" s="115">
        <v>0</v>
      </c>
      <c r="AI422" s="115">
        <v>0</v>
      </c>
      <c r="AJ422" s="115">
        <v>0</v>
      </c>
      <c r="AK422" s="115">
        <v>-0.15</v>
      </c>
      <c r="AL422" s="115">
        <v>-0.67</v>
      </c>
      <c r="AM422" s="115">
        <v>-0.44</v>
      </c>
      <c r="AN422" s="115">
        <v>-0.24</v>
      </c>
      <c r="AO422" s="115">
        <v>-0.26</v>
      </c>
      <c r="AP422" s="115">
        <v>-0.19</v>
      </c>
      <c r="AQ422" s="115">
        <v>0</v>
      </c>
      <c r="AR422" s="115">
        <v>0</v>
      </c>
      <c r="AS422" s="115">
        <v>0</v>
      </c>
      <c r="AT422" s="115">
        <v>0</v>
      </c>
      <c r="AU422" s="115">
        <v>0</v>
      </c>
      <c r="AV422" s="115">
        <v>0</v>
      </c>
      <c r="AW422" s="115">
        <v>0</v>
      </c>
      <c r="AX422" s="115">
        <v>-47.52</v>
      </c>
      <c r="AY422" s="115">
        <v>0</v>
      </c>
      <c r="AZ422" s="116">
        <v>-106.99</v>
      </c>
      <c r="BA422" s="115">
        <v>-25.3</v>
      </c>
      <c r="BB422" s="115">
        <v>-12.53</v>
      </c>
      <c r="BC422" s="115">
        <v>-13.42</v>
      </c>
      <c r="BD422" s="114"/>
      <c r="BE422" s="114"/>
      <c r="BF422" s="114"/>
      <c r="BG422" s="180"/>
      <c r="BH422" s="114"/>
      <c r="BI422" s="114"/>
      <c r="BJ422" s="114"/>
      <c r="BK422" s="114"/>
      <c r="BL422" s="114"/>
      <c r="BM422" s="114"/>
    </row>
    <row r="423" spans="2:65" hidden="1">
      <c r="B423" s="124" t="s">
        <v>581</v>
      </c>
      <c r="C423" s="123" t="s">
        <v>580</v>
      </c>
      <c r="D423" s="122" t="s">
        <v>602</v>
      </c>
      <c r="E423" s="122" t="s">
        <v>607</v>
      </c>
      <c r="F423" s="122" t="s">
        <v>410</v>
      </c>
      <c r="G423" s="122" t="s">
        <v>391</v>
      </c>
      <c r="H423" s="121" t="s">
        <v>390</v>
      </c>
      <c r="I423" s="115">
        <v>0</v>
      </c>
      <c r="J423" s="115"/>
      <c r="K423" s="115"/>
      <c r="L423" s="115">
        <v>0</v>
      </c>
      <c r="M423" s="115">
        <v>0</v>
      </c>
      <c r="N423" s="115">
        <v>0</v>
      </c>
      <c r="O423" s="115">
        <v>0</v>
      </c>
      <c r="P423" s="115">
        <v>0</v>
      </c>
      <c r="Q423" s="115">
        <v>0</v>
      </c>
      <c r="R423" s="115">
        <v>0</v>
      </c>
      <c r="S423" s="115">
        <v>0</v>
      </c>
      <c r="T423" s="115">
        <v>0</v>
      </c>
      <c r="U423" s="115">
        <v>0</v>
      </c>
      <c r="V423" s="115">
        <v>0</v>
      </c>
      <c r="W423" s="115">
        <v>0</v>
      </c>
      <c r="X423" s="115">
        <v>0</v>
      </c>
      <c r="Y423" s="115">
        <v>-87.3</v>
      </c>
      <c r="Z423" s="115">
        <v>-110.25</v>
      </c>
      <c r="AA423" s="115">
        <v>-261.89999999999998</v>
      </c>
      <c r="AB423" s="115">
        <v>-358.65</v>
      </c>
      <c r="AC423" s="115">
        <v>-729</v>
      </c>
      <c r="AD423" s="115">
        <v>-895.05</v>
      </c>
      <c r="AE423" s="115">
        <v>-1042.9000000000001</v>
      </c>
      <c r="AF423" s="115">
        <v>-1132.3900000000001</v>
      </c>
      <c r="AG423" s="115">
        <v>-1415.44</v>
      </c>
      <c r="AH423" s="115">
        <v>-1472.63</v>
      </c>
      <c r="AI423" s="115">
        <v>-1691.4</v>
      </c>
      <c r="AJ423" s="115">
        <v>-2336.34</v>
      </c>
      <c r="AK423" s="115">
        <v>-2692.69</v>
      </c>
      <c r="AL423" s="115">
        <v>-2606.94</v>
      </c>
      <c r="AM423" s="115">
        <v>-2739.7</v>
      </c>
      <c r="AN423" s="115">
        <v>-3055.03</v>
      </c>
      <c r="AO423" s="115">
        <v>-3137.5</v>
      </c>
      <c r="AP423" s="115">
        <v>-4215.71</v>
      </c>
      <c r="AQ423" s="115">
        <v>-6208.31</v>
      </c>
      <c r="AR423" s="115">
        <v>-6080.65</v>
      </c>
      <c r="AS423" s="115">
        <v>-6542.97</v>
      </c>
      <c r="AT423" s="115">
        <v>-6096.77</v>
      </c>
      <c r="AU423" s="115">
        <v>-6143.43</v>
      </c>
      <c r="AV423" s="115">
        <v>-6628.99</v>
      </c>
      <c r="AW423" s="115">
        <v>-6291.44</v>
      </c>
      <c r="AX423" s="115">
        <v>-6092.67</v>
      </c>
      <c r="AY423" s="115">
        <v>-6836.02</v>
      </c>
      <c r="AZ423" s="116">
        <v>-7745.32</v>
      </c>
      <c r="BA423" s="115">
        <v>-7522.14</v>
      </c>
      <c r="BB423" s="115">
        <v>-6790.7</v>
      </c>
      <c r="BC423" s="115">
        <v>-6356.51</v>
      </c>
      <c r="BD423" s="114"/>
      <c r="BE423" s="114"/>
      <c r="BF423" s="114"/>
      <c r="BG423" s="180"/>
      <c r="BH423" s="114"/>
      <c r="BI423" s="114"/>
      <c r="BJ423" s="114"/>
      <c r="BK423" s="114"/>
      <c r="BL423" s="114"/>
      <c r="BM423" s="114"/>
    </row>
    <row r="424" spans="2:65" hidden="1">
      <c r="B424" s="124" t="s">
        <v>579</v>
      </c>
      <c r="C424" s="123" t="s">
        <v>578</v>
      </c>
      <c r="D424" s="122" t="s">
        <v>602</v>
      </c>
      <c r="E424" s="122" t="s">
        <v>607</v>
      </c>
      <c r="F424" s="122" t="s">
        <v>407</v>
      </c>
      <c r="G424" s="122" t="s">
        <v>391</v>
      </c>
      <c r="H424" s="121" t="s">
        <v>390</v>
      </c>
      <c r="I424" s="115">
        <v>0</v>
      </c>
      <c r="J424" s="115"/>
      <c r="K424" s="115"/>
      <c r="L424" s="115">
        <v>0</v>
      </c>
      <c r="M424" s="115">
        <v>0</v>
      </c>
      <c r="N424" s="115">
        <v>0</v>
      </c>
      <c r="O424" s="115">
        <v>0</v>
      </c>
      <c r="P424" s="115">
        <v>0</v>
      </c>
      <c r="Q424" s="115">
        <v>0</v>
      </c>
      <c r="R424" s="115">
        <v>0</v>
      </c>
      <c r="S424" s="115">
        <v>0</v>
      </c>
      <c r="T424" s="115">
        <v>0</v>
      </c>
      <c r="U424" s="115">
        <v>0</v>
      </c>
      <c r="V424" s="115">
        <v>0</v>
      </c>
      <c r="W424" s="115">
        <v>0</v>
      </c>
      <c r="X424" s="115">
        <v>0</v>
      </c>
      <c r="Y424" s="115">
        <v>-106.7</v>
      </c>
      <c r="Z424" s="115">
        <v>-134.75</v>
      </c>
      <c r="AA424" s="115">
        <v>-320.10000000000002</v>
      </c>
      <c r="AB424" s="115">
        <v>-438.35</v>
      </c>
      <c r="AC424" s="115">
        <v>-891</v>
      </c>
      <c r="AD424" s="115">
        <v>-1093.95</v>
      </c>
      <c r="AE424" s="115">
        <v>-1274.6500000000001</v>
      </c>
      <c r="AF424" s="115">
        <v>-1384.03</v>
      </c>
      <c r="AG424" s="115">
        <v>-1729.99</v>
      </c>
      <c r="AH424" s="115">
        <v>-1799.88</v>
      </c>
      <c r="AI424" s="115">
        <v>-2067.2600000000002</v>
      </c>
      <c r="AJ424" s="115">
        <v>-2855.53</v>
      </c>
      <c r="AK424" s="115">
        <v>-3291.06</v>
      </c>
      <c r="AL424" s="115">
        <v>-3186.26</v>
      </c>
      <c r="AM424" s="115">
        <v>-3348.53</v>
      </c>
      <c r="AN424" s="115">
        <v>-3733.93</v>
      </c>
      <c r="AO424" s="115">
        <v>-3834.72</v>
      </c>
      <c r="AP424" s="115">
        <v>-5152.54</v>
      </c>
      <c r="AQ424" s="115">
        <v>-7587.93</v>
      </c>
      <c r="AR424" s="115">
        <v>-7431.91</v>
      </c>
      <c r="AS424" s="115">
        <v>-7996.97</v>
      </c>
      <c r="AT424" s="115">
        <v>-7451.61</v>
      </c>
      <c r="AU424" s="115">
        <v>-7508.63</v>
      </c>
      <c r="AV424" s="115">
        <v>-8102.1</v>
      </c>
      <c r="AW424" s="115">
        <v>-7689.54</v>
      </c>
      <c r="AX424" s="115">
        <v>-7446.59</v>
      </c>
      <c r="AY424" s="115">
        <v>-8355.14</v>
      </c>
      <c r="AZ424" s="116">
        <v>-9466.51</v>
      </c>
      <c r="BA424" s="115">
        <v>-9193.73</v>
      </c>
      <c r="BB424" s="115">
        <v>-8299.75</v>
      </c>
      <c r="BC424" s="115">
        <v>-7769.07</v>
      </c>
      <c r="BD424" s="114"/>
      <c r="BE424" s="114"/>
      <c r="BF424" s="114"/>
      <c r="BG424" s="180"/>
      <c r="BH424" s="114"/>
      <c r="BI424" s="114"/>
      <c r="BJ424" s="114"/>
      <c r="BK424" s="114"/>
      <c r="BL424" s="114"/>
      <c r="BM424" s="114"/>
    </row>
    <row r="425" spans="2:65" hidden="1">
      <c r="B425" s="167" t="s">
        <v>599</v>
      </c>
      <c r="C425" s="123" t="s">
        <v>598</v>
      </c>
      <c r="D425" s="165"/>
      <c r="E425" s="165"/>
      <c r="F425" s="165"/>
      <c r="G425" s="165"/>
      <c r="H425" s="121"/>
      <c r="I425" s="115" t="s">
        <v>502</v>
      </c>
      <c r="J425" s="115"/>
      <c r="K425" s="115"/>
      <c r="L425" s="115" t="s">
        <v>502</v>
      </c>
      <c r="M425" s="115" t="s">
        <v>502</v>
      </c>
      <c r="N425" s="115" t="s">
        <v>502</v>
      </c>
      <c r="O425" s="115" t="s">
        <v>502</v>
      </c>
      <c r="P425" s="115" t="s">
        <v>502</v>
      </c>
      <c r="Q425" s="115" t="s">
        <v>502</v>
      </c>
      <c r="R425" s="115" t="s">
        <v>502</v>
      </c>
      <c r="S425" s="115" t="s">
        <v>502</v>
      </c>
      <c r="T425" s="115" t="s">
        <v>502</v>
      </c>
      <c r="U425" s="115" t="s">
        <v>502</v>
      </c>
      <c r="V425" s="115" t="s">
        <v>502</v>
      </c>
      <c r="W425" s="115" t="s">
        <v>502</v>
      </c>
      <c r="X425" s="115" t="s">
        <v>502</v>
      </c>
      <c r="Y425" s="115" t="s">
        <v>502</v>
      </c>
      <c r="Z425" s="115" t="s">
        <v>502</v>
      </c>
      <c r="AA425" s="115" t="s">
        <v>502</v>
      </c>
      <c r="AB425" s="115" t="s">
        <v>502</v>
      </c>
      <c r="AC425" s="115" t="s">
        <v>502</v>
      </c>
      <c r="AD425" s="115" t="s">
        <v>502</v>
      </c>
      <c r="AE425" s="115" t="s">
        <v>502</v>
      </c>
      <c r="AF425" s="115" t="s">
        <v>502</v>
      </c>
      <c r="AG425" s="115" t="s">
        <v>502</v>
      </c>
      <c r="AH425" s="115" t="s">
        <v>502</v>
      </c>
      <c r="AI425" s="115" t="s">
        <v>502</v>
      </c>
      <c r="AJ425" s="115" t="s">
        <v>502</v>
      </c>
      <c r="AK425" s="115" t="s">
        <v>502</v>
      </c>
      <c r="AL425" s="115" t="s">
        <v>502</v>
      </c>
      <c r="AM425" s="115" t="s">
        <v>502</v>
      </c>
      <c r="AN425" s="115" t="s">
        <v>502</v>
      </c>
      <c r="AO425" s="115" t="s">
        <v>502</v>
      </c>
      <c r="AP425" s="115" t="s">
        <v>502</v>
      </c>
      <c r="AQ425" s="115" t="s">
        <v>502</v>
      </c>
      <c r="AR425" s="115" t="s">
        <v>502</v>
      </c>
      <c r="AS425" s="115" t="s">
        <v>502</v>
      </c>
      <c r="AT425" s="115" t="s">
        <v>502</v>
      </c>
      <c r="AU425" s="115" t="s">
        <v>502</v>
      </c>
      <c r="AV425" s="115" t="s">
        <v>502</v>
      </c>
      <c r="AW425" s="115" t="s">
        <v>502</v>
      </c>
      <c r="AX425" s="115" t="s">
        <v>502</v>
      </c>
      <c r="AY425" s="115" t="s">
        <v>502</v>
      </c>
      <c r="AZ425" s="116" t="s">
        <v>502</v>
      </c>
      <c r="BA425" s="115" t="s">
        <v>502</v>
      </c>
      <c r="BB425" s="115" t="s">
        <v>502</v>
      </c>
      <c r="BC425" s="115" t="s">
        <v>502</v>
      </c>
      <c r="BD425" s="114"/>
      <c r="BE425" s="150"/>
      <c r="BF425" s="150"/>
      <c r="BG425" s="120"/>
      <c r="BH425" s="150"/>
      <c r="BI425" s="114"/>
      <c r="BJ425" s="114"/>
      <c r="BK425" s="114"/>
      <c r="BL425" s="114"/>
      <c r="BM425" s="114"/>
    </row>
    <row r="426" spans="2:65" hidden="1">
      <c r="B426" s="124" t="s">
        <v>566</v>
      </c>
      <c r="C426" s="123" t="s">
        <v>565</v>
      </c>
      <c r="D426" s="122" t="s">
        <v>602</v>
      </c>
      <c r="E426" s="122" t="s">
        <v>575</v>
      </c>
      <c r="F426" s="122" t="s">
        <v>466</v>
      </c>
      <c r="G426" s="122" t="s">
        <v>391</v>
      </c>
      <c r="H426" s="121" t="s">
        <v>390</v>
      </c>
      <c r="I426" s="115">
        <v>0</v>
      </c>
      <c r="J426" s="115"/>
      <c r="K426" s="115"/>
      <c r="L426" s="115">
        <v>0</v>
      </c>
      <c r="M426" s="115">
        <v>0</v>
      </c>
      <c r="N426" s="115">
        <v>0</v>
      </c>
      <c r="O426" s="115">
        <v>0</v>
      </c>
      <c r="P426" s="115">
        <v>0</v>
      </c>
      <c r="Q426" s="115">
        <v>0</v>
      </c>
      <c r="R426" s="115">
        <v>0</v>
      </c>
      <c r="S426" s="115">
        <v>0</v>
      </c>
      <c r="T426" s="115">
        <v>0</v>
      </c>
      <c r="U426" s="115">
        <v>0</v>
      </c>
      <c r="V426" s="115">
        <v>0</v>
      </c>
      <c r="W426" s="115">
        <v>0</v>
      </c>
      <c r="X426" s="115">
        <v>0</v>
      </c>
      <c r="Y426" s="115">
        <v>0</v>
      </c>
      <c r="Z426" s="115">
        <v>0</v>
      </c>
      <c r="AA426" s="115">
        <v>0</v>
      </c>
      <c r="AB426" s="115">
        <v>0</v>
      </c>
      <c r="AC426" s="115">
        <v>0</v>
      </c>
      <c r="AD426" s="115">
        <v>0</v>
      </c>
      <c r="AE426" s="115">
        <v>-102</v>
      </c>
      <c r="AF426" s="115">
        <v>-114.5</v>
      </c>
      <c r="AG426" s="115">
        <v>-126.5</v>
      </c>
      <c r="AH426" s="115">
        <v>-105.5</v>
      </c>
      <c r="AI426" s="115">
        <v>-123</v>
      </c>
      <c r="AJ426" s="115">
        <v>-128.5</v>
      </c>
      <c r="AK426" s="115">
        <v>-121</v>
      </c>
      <c r="AL426" s="115">
        <v>-121</v>
      </c>
      <c r="AM426" s="115">
        <v>-127</v>
      </c>
      <c r="AN426" s="115">
        <v>-160</v>
      </c>
      <c r="AO426" s="115">
        <v>-151.5</v>
      </c>
      <c r="AP426" s="115">
        <v>-119.45</v>
      </c>
      <c r="AQ426" s="115">
        <v>-135.03</v>
      </c>
      <c r="AR426" s="115">
        <v>-133</v>
      </c>
      <c r="AS426" s="115">
        <v>-110</v>
      </c>
      <c r="AT426" s="115">
        <v>-108.5</v>
      </c>
      <c r="AU426" s="115">
        <v>-101.9</v>
      </c>
      <c r="AV426" s="115">
        <v>-93.5</v>
      </c>
      <c r="AW426" s="115">
        <v>-96.5</v>
      </c>
      <c r="AX426" s="115">
        <v>-109.5</v>
      </c>
      <c r="AY426" s="115">
        <v>-122</v>
      </c>
      <c r="AZ426" s="116">
        <v>-115</v>
      </c>
      <c r="BA426" s="115">
        <v>-111</v>
      </c>
      <c r="BB426" s="115">
        <v>-100.78</v>
      </c>
      <c r="BC426" s="115">
        <v>-119.93</v>
      </c>
      <c r="BD426" s="114"/>
      <c r="BE426" s="114"/>
      <c r="BF426" s="114"/>
      <c r="BG426" s="120"/>
      <c r="BH426" s="114"/>
      <c r="BI426" s="114"/>
      <c r="BJ426" s="114"/>
      <c r="BK426" s="114"/>
      <c r="BL426" s="114"/>
      <c r="BM426" s="114"/>
    </row>
    <row r="427" spans="2:65" hidden="1">
      <c r="B427" s="124" t="s">
        <v>564</v>
      </c>
      <c r="C427" s="123" t="s">
        <v>564</v>
      </c>
      <c r="D427" s="122" t="s">
        <v>602</v>
      </c>
      <c r="E427" s="122" t="s">
        <v>575</v>
      </c>
      <c r="F427" s="122" t="s">
        <v>362</v>
      </c>
      <c r="G427" s="122" t="s">
        <v>391</v>
      </c>
      <c r="H427" s="121" t="s">
        <v>390</v>
      </c>
      <c r="I427" s="115">
        <v>0</v>
      </c>
      <c r="J427" s="115"/>
      <c r="K427" s="115"/>
      <c r="L427" s="115">
        <v>0</v>
      </c>
      <c r="M427" s="115">
        <v>0</v>
      </c>
      <c r="N427" s="115">
        <v>0</v>
      </c>
      <c r="O427" s="115">
        <v>0</v>
      </c>
      <c r="P427" s="115">
        <v>0</v>
      </c>
      <c r="Q427" s="115">
        <v>0</v>
      </c>
      <c r="R427" s="115">
        <v>0</v>
      </c>
      <c r="S427" s="115">
        <v>0</v>
      </c>
      <c r="T427" s="115">
        <v>0</v>
      </c>
      <c r="U427" s="115">
        <v>0</v>
      </c>
      <c r="V427" s="115">
        <v>0</v>
      </c>
      <c r="W427" s="115">
        <v>0</v>
      </c>
      <c r="X427" s="115">
        <v>0</v>
      </c>
      <c r="Y427" s="115">
        <v>0</v>
      </c>
      <c r="Z427" s="115">
        <v>0</v>
      </c>
      <c r="AA427" s="115">
        <v>0</v>
      </c>
      <c r="AB427" s="115">
        <v>0</v>
      </c>
      <c r="AC427" s="115">
        <v>0</v>
      </c>
      <c r="AD427" s="115">
        <v>0</v>
      </c>
      <c r="AE427" s="115">
        <v>0</v>
      </c>
      <c r="AF427" s="115">
        <v>0</v>
      </c>
      <c r="AG427" s="115">
        <v>0</v>
      </c>
      <c r="AH427" s="115">
        <v>0</v>
      </c>
      <c r="AI427" s="115">
        <v>0</v>
      </c>
      <c r="AJ427" s="115">
        <v>0</v>
      </c>
      <c r="AK427" s="115">
        <v>0</v>
      </c>
      <c r="AL427" s="115">
        <v>0</v>
      </c>
      <c r="AM427" s="115">
        <v>0</v>
      </c>
      <c r="AN427" s="115">
        <v>0</v>
      </c>
      <c r="AO427" s="115">
        <v>0</v>
      </c>
      <c r="AP427" s="115">
        <v>0</v>
      </c>
      <c r="AQ427" s="115">
        <v>0</v>
      </c>
      <c r="AR427" s="115">
        <v>0</v>
      </c>
      <c r="AS427" s="115">
        <v>0</v>
      </c>
      <c r="AT427" s="115">
        <v>0</v>
      </c>
      <c r="AU427" s="115">
        <v>-42.54</v>
      </c>
      <c r="AV427" s="115">
        <v>-7.27</v>
      </c>
      <c r="AW427" s="115">
        <v>-9.51</v>
      </c>
      <c r="AX427" s="115">
        <v>-5.94</v>
      </c>
      <c r="AY427" s="115">
        <v>-8.66</v>
      </c>
      <c r="AZ427" s="116">
        <v>-2.9</v>
      </c>
      <c r="BA427" s="115">
        <v>-11.84</v>
      </c>
      <c r="BB427" s="115">
        <v>-2.92</v>
      </c>
      <c r="BC427" s="115">
        <v>0</v>
      </c>
      <c r="BD427" s="114"/>
      <c r="BE427" s="114"/>
      <c r="BF427" s="114"/>
      <c r="BG427" s="120"/>
      <c r="BH427" s="114"/>
      <c r="BI427" s="114"/>
      <c r="BJ427" s="114"/>
      <c r="BK427" s="114"/>
      <c r="BL427" s="114"/>
      <c r="BM427" s="114"/>
    </row>
    <row r="428" spans="2:65" hidden="1">
      <c r="B428" s="124" t="s">
        <v>561</v>
      </c>
      <c r="C428" s="123" t="s">
        <v>560</v>
      </c>
      <c r="D428" s="122" t="s">
        <v>602</v>
      </c>
      <c r="E428" s="122" t="s">
        <v>575</v>
      </c>
      <c r="F428" s="122" t="s">
        <v>354</v>
      </c>
      <c r="G428" s="122" t="s">
        <v>391</v>
      </c>
      <c r="H428" s="121" t="s">
        <v>390</v>
      </c>
      <c r="I428" s="115">
        <v>0</v>
      </c>
      <c r="J428" s="115"/>
      <c r="K428" s="115"/>
      <c r="L428" s="115">
        <v>0</v>
      </c>
      <c r="M428" s="115">
        <v>0</v>
      </c>
      <c r="N428" s="115">
        <v>0</v>
      </c>
      <c r="O428" s="115">
        <v>0</v>
      </c>
      <c r="P428" s="115">
        <v>0</v>
      </c>
      <c r="Q428" s="115">
        <v>0</v>
      </c>
      <c r="R428" s="115">
        <v>0</v>
      </c>
      <c r="S428" s="115">
        <v>0</v>
      </c>
      <c r="T428" s="115">
        <v>0</v>
      </c>
      <c r="U428" s="115">
        <v>0</v>
      </c>
      <c r="V428" s="115">
        <v>0</v>
      </c>
      <c r="W428" s="115">
        <v>0</v>
      </c>
      <c r="X428" s="115">
        <v>0</v>
      </c>
      <c r="Y428" s="115">
        <v>0</v>
      </c>
      <c r="Z428" s="115">
        <v>0</v>
      </c>
      <c r="AA428" s="115">
        <v>0</v>
      </c>
      <c r="AB428" s="115">
        <v>0</v>
      </c>
      <c r="AC428" s="115">
        <v>0</v>
      </c>
      <c r="AD428" s="115">
        <v>0</v>
      </c>
      <c r="AE428" s="115">
        <v>0</v>
      </c>
      <c r="AF428" s="115">
        <v>-0.26</v>
      </c>
      <c r="AG428" s="115">
        <v>-15.79</v>
      </c>
      <c r="AH428" s="115">
        <v>-12.04</v>
      </c>
      <c r="AI428" s="115">
        <v>0</v>
      </c>
      <c r="AJ428" s="115">
        <v>-23.34</v>
      </c>
      <c r="AK428" s="115">
        <v>-19.93</v>
      </c>
      <c r="AL428" s="115">
        <v>-15.92</v>
      </c>
      <c r="AM428" s="115">
        <v>-20.91</v>
      </c>
      <c r="AN428" s="115">
        <v>-9.24</v>
      </c>
      <c r="AO428" s="115">
        <v>-15.87</v>
      </c>
      <c r="AP428" s="115">
        <v>-12.08</v>
      </c>
      <c r="AQ428" s="115">
        <v>-7.8</v>
      </c>
      <c r="AR428" s="115">
        <v>-25.05</v>
      </c>
      <c r="AS428" s="115">
        <v>-20.02</v>
      </c>
      <c r="AT428" s="115">
        <v>-27.29</v>
      </c>
      <c r="AU428" s="115">
        <v>-32.299999999999997</v>
      </c>
      <c r="AV428" s="115">
        <v>-16.47</v>
      </c>
      <c r="AW428" s="115">
        <v>-12.83</v>
      </c>
      <c r="AX428" s="115">
        <v>-57.59</v>
      </c>
      <c r="AY428" s="115">
        <v>-20.16</v>
      </c>
      <c r="AZ428" s="116">
        <v>-27.54</v>
      </c>
      <c r="BA428" s="115">
        <v>-31.88</v>
      </c>
      <c r="BB428" s="115">
        <v>-183.64</v>
      </c>
      <c r="BC428" s="115">
        <v>-76.42</v>
      </c>
      <c r="BD428" s="114"/>
      <c r="BE428" s="114"/>
      <c r="BF428" s="114"/>
      <c r="BG428" s="120"/>
      <c r="BH428" s="114"/>
      <c r="BI428" s="114"/>
      <c r="BJ428" s="114"/>
      <c r="BK428" s="114"/>
      <c r="BL428" s="114"/>
      <c r="BM428" s="114"/>
    </row>
    <row r="429" spans="2:65" hidden="1">
      <c r="B429" s="124" t="s">
        <v>597</v>
      </c>
      <c r="C429" s="123" t="s">
        <v>596</v>
      </c>
      <c r="D429" s="122" t="s">
        <v>602</v>
      </c>
      <c r="E429" s="122" t="s">
        <v>575</v>
      </c>
      <c r="F429" s="122" t="s">
        <v>351</v>
      </c>
      <c r="G429" s="122" t="s">
        <v>391</v>
      </c>
      <c r="H429" s="121" t="s">
        <v>390</v>
      </c>
      <c r="I429" s="115">
        <v>-9.52</v>
      </c>
      <c r="J429" s="115"/>
      <c r="K429" s="115"/>
      <c r="L429" s="115">
        <v>-28</v>
      </c>
      <c r="M429" s="115">
        <v>-38</v>
      </c>
      <c r="N429" s="115">
        <v>-35</v>
      </c>
      <c r="O429" s="115">
        <v>-42</v>
      </c>
      <c r="P429" s="115">
        <v>-42</v>
      </c>
      <c r="Q429" s="115">
        <v>-48</v>
      </c>
      <c r="R429" s="115">
        <v>-57</v>
      </c>
      <c r="S429" s="115">
        <v>-63</v>
      </c>
      <c r="T429" s="115">
        <v>-75</v>
      </c>
      <c r="U429" s="115">
        <v>-81</v>
      </c>
      <c r="V429" s="115">
        <v>-88</v>
      </c>
      <c r="W429" s="115">
        <v>-44</v>
      </c>
      <c r="X429" s="115">
        <v>-50</v>
      </c>
      <c r="Y429" s="115">
        <v>-56</v>
      </c>
      <c r="Z429" s="115">
        <v>-63</v>
      </c>
      <c r="AA429" s="115">
        <v>-53</v>
      </c>
      <c r="AB429" s="115">
        <v>-98</v>
      </c>
      <c r="AC429" s="115">
        <v>-115</v>
      </c>
      <c r="AD429" s="115">
        <v>-136</v>
      </c>
      <c r="AE429" s="115">
        <v>-168.15</v>
      </c>
      <c r="AF429" s="115">
        <v>-166.24</v>
      </c>
      <c r="AG429" s="115">
        <v>-162.47</v>
      </c>
      <c r="AH429" s="115">
        <v>-237.33</v>
      </c>
      <c r="AI429" s="115">
        <v>-243.68</v>
      </c>
      <c r="AJ429" s="115">
        <v>-77.67</v>
      </c>
      <c r="AK429" s="115">
        <v>-82.14</v>
      </c>
      <c r="AL429" s="115">
        <v>-47.76</v>
      </c>
      <c r="AM429" s="115">
        <v>-65.48</v>
      </c>
      <c r="AN429" s="115">
        <v>-36.04</v>
      </c>
      <c r="AO429" s="115">
        <v>-79.77</v>
      </c>
      <c r="AP429" s="115">
        <v>-76.510000000000005</v>
      </c>
      <c r="AQ429" s="115">
        <v>-34.89</v>
      </c>
      <c r="AR429" s="115">
        <v>-183.23</v>
      </c>
      <c r="AS429" s="115">
        <v>-111</v>
      </c>
      <c r="AT429" s="115">
        <v>-61.85</v>
      </c>
      <c r="AU429" s="115">
        <v>-90.44</v>
      </c>
      <c r="AV429" s="115">
        <v>-64.400000000000006</v>
      </c>
      <c r="AW429" s="115">
        <v>-62.56</v>
      </c>
      <c r="AX429" s="115">
        <v>-81.84</v>
      </c>
      <c r="AY429" s="115">
        <v>-59.79</v>
      </c>
      <c r="AZ429" s="116">
        <v>-58.86</v>
      </c>
      <c r="BA429" s="115">
        <v>-35.909999999999997</v>
      </c>
      <c r="BB429" s="115">
        <v>-17.87</v>
      </c>
      <c r="BC429" s="115">
        <v>-22.65</v>
      </c>
      <c r="BD429" s="114"/>
      <c r="BE429" s="114"/>
      <c r="BF429" s="114"/>
      <c r="BG429" s="120"/>
      <c r="BH429" s="114"/>
      <c r="BI429" s="114"/>
      <c r="BJ429" s="114"/>
      <c r="BK429" s="114"/>
      <c r="BL429" s="114"/>
      <c r="BM429" s="114"/>
    </row>
    <row r="430" spans="2:65" hidden="1">
      <c r="B430" s="124" t="s">
        <v>595</v>
      </c>
      <c r="C430" s="123" t="s">
        <v>594</v>
      </c>
      <c r="D430" s="122" t="s">
        <v>602</v>
      </c>
      <c r="E430" s="122" t="s">
        <v>575</v>
      </c>
      <c r="F430" s="122" t="s">
        <v>427</v>
      </c>
      <c r="G430" s="122" t="s">
        <v>391</v>
      </c>
      <c r="H430" s="121" t="s">
        <v>390</v>
      </c>
      <c r="I430" s="115">
        <v>0</v>
      </c>
      <c r="J430" s="115"/>
      <c r="K430" s="115"/>
      <c r="L430" s="115">
        <v>0</v>
      </c>
      <c r="M430" s="115">
        <v>0</v>
      </c>
      <c r="N430" s="115">
        <v>0</v>
      </c>
      <c r="O430" s="115">
        <v>0</v>
      </c>
      <c r="P430" s="115">
        <v>0</v>
      </c>
      <c r="Q430" s="115">
        <v>0</v>
      </c>
      <c r="R430" s="115">
        <v>0</v>
      </c>
      <c r="S430" s="115">
        <v>0</v>
      </c>
      <c r="T430" s="115">
        <v>0</v>
      </c>
      <c r="U430" s="115">
        <v>0</v>
      </c>
      <c r="V430" s="115">
        <v>0</v>
      </c>
      <c r="W430" s="115">
        <v>0</v>
      </c>
      <c r="X430" s="115">
        <v>0</v>
      </c>
      <c r="Y430" s="115">
        <v>0</v>
      </c>
      <c r="Z430" s="115">
        <v>0</v>
      </c>
      <c r="AA430" s="115">
        <v>0</v>
      </c>
      <c r="AB430" s="115">
        <v>0</v>
      </c>
      <c r="AC430" s="115">
        <v>0</v>
      </c>
      <c r="AD430" s="115">
        <v>0</v>
      </c>
      <c r="AE430" s="115">
        <v>-55.09</v>
      </c>
      <c r="AF430" s="115">
        <v>-69.95</v>
      </c>
      <c r="AG430" s="115">
        <v>0</v>
      </c>
      <c r="AH430" s="115">
        <v>0</v>
      </c>
      <c r="AI430" s="115">
        <v>0</v>
      </c>
      <c r="AJ430" s="115">
        <v>0</v>
      </c>
      <c r="AK430" s="115">
        <v>0</v>
      </c>
      <c r="AL430" s="115">
        <v>0</v>
      </c>
      <c r="AM430" s="115">
        <v>0</v>
      </c>
      <c r="AN430" s="115">
        <v>0</v>
      </c>
      <c r="AO430" s="115">
        <v>0</v>
      </c>
      <c r="AP430" s="115">
        <v>0</v>
      </c>
      <c r="AQ430" s="115">
        <v>0</v>
      </c>
      <c r="AR430" s="115">
        <v>-0.66</v>
      </c>
      <c r="AS430" s="115">
        <v>-0.64</v>
      </c>
      <c r="AT430" s="115">
        <v>-0.54</v>
      </c>
      <c r="AU430" s="115">
        <v>-0.83</v>
      </c>
      <c r="AV430" s="115">
        <v>-1.41</v>
      </c>
      <c r="AW430" s="115">
        <v>-1.88</v>
      </c>
      <c r="AX430" s="115">
        <v>-1.61</v>
      </c>
      <c r="AY430" s="115">
        <v>-1.67</v>
      </c>
      <c r="AZ430" s="116">
        <v>-0.63</v>
      </c>
      <c r="BA430" s="115">
        <v>-0.41</v>
      </c>
      <c r="BB430" s="115">
        <v>-0.31</v>
      </c>
      <c r="BC430" s="115">
        <v>-0.52</v>
      </c>
      <c r="BD430" s="114"/>
      <c r="BE430" s="114"/>
      <c r="BF430" s="114"/>
      <c r="BG430" s="120"/>
      <c r="BH430" s="114"/>
      <c r="BI430" s="114"/>
      <c r="BJ430" s="114"/>
      <c r="BK430" s="114"/>
      <c r="BL430" s="114"/>
      <c r="BM430" s="114"/>
    </row>
    <row r="431" spans="2:65" hidden="1">
      <c r="B431" s="124" t="s">
        <v>537</v>
      </c>
      <c r="C431" s="123" t="s">
        <v>536</v>
      </c>
      <c r="D431" s="122" t="s">
        <v>602</v>
      </c>
      <c r="E431" s="122" t="s">
        <v>575</v>
      </c>
      <c r="F431" s="122" t="s">
        <v>345</v>
      </c>
      <c r="G431" s="122" t="s">
        <v>391</v>
      </c>
      <c r="H431" s="121" t="s">
        <v>390</v>
      </c>
      <c r="I431" s="115">
        <v>0</v>
      </c>
      <c r="J431" s="115"/>
      <c r="K431" s="115"/>
      <c r="L431" s="115">
        <v>0</v>
      </c>
      <c r="M431" s="115">
        <v>0</v>
      </c>
      <c r="N431" s="115">
        <v>0</v>
      </c>
      <c r="O431" s="115">
        <v>0</v>
      </c>
      <c r="P431" s="115">
        <v>0</v>
      </c>
      <c r="Q431" s="115">
        <v>0</v>
      </c>
      <c r="R431" s="115">
        <v>0</v>
      </c>
      <c r="S431" s="115">
        <v>0</v>
      </c>
      <c r="T431" s="115">
        <v>0</v>
      </c>
      <c r="U431" s="115">
        <v>0</v>
      </c>
      <c r="V431" s="115">
        <v>0</v>
      </c>
      <c r="W431" s="115">
        <v>-50</v>
      </c>
      <c r="X431" s="115">
        <v>-50</v>
      </c>
      <c r="Y431" s="115">
        <v>-62</v>
      </c>
      <c r="Z431" s="115">
        <v>-62</v>
      </c>
      <c r="AA431" s="115">
        <v>-42</v>
      </c>
      <c r="AB431" s="115">
        <v>-44</v>
      </c>
      <c r="AC431" s="115">
        <v>-47</v>
      </c>
      <c r="AD431" s="115">
        <v>-49</v>
      </c>
      <c r="AE431" s="115">
        <v>-44.97</v>
      </c>
      <c r="AF431" s="115">
        <v>-21.11</v>
      </c>
      <c r="AG431" s="115">
        <v>-116.9</v>
      </c>
      <c r="AH431" s="115">
        <v>-114.37</v>
      </c>
      <c r="AI431" s="115">
        <v>-151.51</v>
      </c>
      <c r="AJ431" s="115">
        <v>-209.54</v>
      </c>
      <c r="AK431" s="115">
        <v>-200.15</v>
      </c>
      <c r="AL431" s="115">
        <v>-153.49</v>
      </c>
      <c r="AM431" s="115">
        <v>-157</v>
      </c>
      <c r="AN431" s="115">
        <v>-243.72</v>
      </c>
      <c r="AO431" s="115">
        <v>-398.77</v>
      </c>
      <c r="AP431" s="115">
        <v>-346.5</v>
      </c>
      <c r="AQ431" s="115">
        <v>-296.11</v>
      </c>
      <c r="AR431" s="115">
        <v>-318.56</v>
      </c>
      <c r="AS431" s="115">
        <v>-381.81</v>
      </c>
      <c r="AT431" s="115">
        <v>-434.3</v>
      </c>
      <c r="AU431" s="115">
        <v>-365.79</v>
      </c>
      <c r="AV431" s="115">
        <v>-292.32</v>
      </c>
      <c r="AW431" s="115">
        <v>-182.2</v>
      </c>
      <c r="AX431" s="115">
        <v>-179.19</v>
      </c>
      <c r="AY431" s="115">
        <v>-75.33</v>
      </c>
      <c r="AZ431" s="116">
        <v>-33.58</v>
      </c>
      <c r="BA431" s="115">
        <v>-30.43</v>
      </c>
      <c r="BB431" s="115">
        <v>-28.6</v>
      </c>
      <c r="BC431" s="115">
        <v>-16.11</v>
      </c>
      <c r="BD431" s="114"/>
      <c r="BE431" s="114"/>
      <c r="BF431" s="114"/>
      <c r="BG431" s="120"/>
      <c r="BH431" s="114"/>
      <c r="BI431" s="114"/>
      <c r="BJ431" s="114"/>
      <c r="BK431" s="114"/>
      <c r="BL431" s="114"/>
      <c r="BM431" s="114"/>
    </row>
    <row r="432" spans="2:65" hidden="1">
      <c r="B432" s="124" t="s">
        <v>559</v>
      </c>
      <c r="C432" s="123" t="s">
        <v>558</v>
      </c>
      <c r="D432" s="122" t="s">
        <v>602</v>
      </c>
      <c r="E432" s="122" t="s">
        <v>575</v>
      </c>
      <c r="F432" s="122" t="s">
        <v>342</v>
      </c>
      <c r="G432" s="122" t="s">
        <v>391</v>
      </c>
      <c r="H432" s="121" t="s">
        <v>390</v>
      </c>
      <c r="I432" s="115">
        <v>0</v>
      </c>
      <c r="J432" s="115"/>
      <c r="K432" s="115"/>
      <c r="L432" s="115">
        <v>0</v>
      </c>
      <c r="M432" s="115">
        <v>0</v>
      </c>
      <c r="N432" s="115">
        <v>-12</v>
      </c>
      <c r="O432" s="115">
        <v>-14</v>
      </c>
      <c r="P432" s="115">
        <v>-14</v>
      </c>
      <c r="Q432" s="115">
        <v>-16</v>
      </c>
      <c r="R432" s="115">
        <v>-19</v>
      </c>
      <c r="S432" s="115">
        <v>-21</v>
      </c>
      <c r="T432" s="115">
        <v>-25</v>
      </c>
      <c r="U432" s="115">
        <v>-31</v>
      </c>
      <c r="V432" s="115">
        <v>-38</v>
      </c>
      <c r="W432" s="115">
        <v>-44</v>
      </c>
      <c r="X432" s="115">
        <v>-50</v>
      </c>
      <c r="Y432" s="115">
        <v>-56</v>
      </c>
      <c r="Z432" s="115">
        <v>-62</v>
      </c>
      <c r="AA432" s="115">
        <v>-37</v>
      </c>
      <c r="AB432" s="115">
        <v>-42</v>
      </c>
      <c r="AC432" s="115">
        <v>-55</v>
      </c>
      <c r="AD432" s="115">
        <v>-64</v>
      </c>
      <c r="AE432" s="115">
        <v>-236.86</v>
      </c>
      <c r="AF432" s="115">
        <v>-81.14</v>
      </c>
      <c r="AG432" s="115">
        <v>-172.7</v>
      </c>
      <c r="AH432" s="115">
        <v>-53.8</v>
      </c>
      <c r="AI432" s="115">
        <v>-523.54</v>
      </c>
      <c r="AJ432" s="115">
        <v>0</v>
      </c>
      <c r="AK432" s="115">
        <v>0</v>
      </c>
      <c r="AL432" s="115">
        <v>0</v>
      </c>
      <c r="AM432" s="115">
        <v>0</v>
      </c>
      <c r="AN432" s="115">
        <v>0</v>
      </c>
      <c r="AO432" s="115">
        <v>0</v>
      </c>
      <c r="AP432" s="115">
        <v>0</v>
      </c>
      <c r="AQ432" s="115">
        <v>0</v>
      </c>
      <c r="AR432" s="115">
        <v>0</v>
      </c>
      <c r="AS432" s="115">
        <v>0</v>
      </c>
      <c r="AT432" s="115">
        <v>0</v>
      </c>
      <c r="AU432" s="115">
        <v>0</v>
      </c>
      <c r="AV432" s="115">
        <v>0</v>
      </c>
      <c r="AW432" s="115">
        <v>0</v>
      </c>
      <c r="AX432" s="115">
        <v>0</v>
      </c>
      <c r="AY432" s="115">
        <v>0</v>
      </c>
      <c r="AZ432" s="116">
        <v>0</v>
      </c>
      <c r="BA432" s="115">
        <v>0</v>
      </c>
      <c r="BB432" s="115">
        <v>0</v>
      </c>
      <c r="BC432" s="115">
        <v>0</v>
      </c>
      <c r="BD432" s="114"/>
      <c r="BE432" s="114"/>
      <c r="BF432" s="114"/>
      <c r="BG432" s="120"/>
      <c r="BH432" s="114"/>
      <c r="BI432" s="114"/>
      <c r="BJ432" s="114"/>
      <c r="BK432" s="114"/>
      <c r="BL432" s="114"/>
      <c r="BM432" s="114"/>
    </row>
    <row r="433" spans="2:265" hidden="1">
      <c r="B433" s="124" t="s">
        <v>591</v>
      </c>
      <c r="C433" s="123" t="s">
        <v>590</v>
      </c>
      <c r="D433" s="122" t="s">
        <v>602</v>
      </c>
      <c r="E433" s="122" t="s">
        <v>575</v>
      </c>
      <c r="F433" s="122" t="s">
        <v>379</v>
      </c>
      <c r="G433" s="122" t="s">
        <v>391</v>
      </c>
      <c r="H433" s="121" t="s">
        <v>390</v>
      </c>
      <c r="I433" s="115">
        <v>0</v>
      </c>
      <c r="J433" s="115"/>
      <c r="K433" s="115"/>
      <c r="L433" s="115">
        <v>0</v>
      </c>
      <c r="M433" s="115">
        <v>0</v>
      </c>
      <c r="N433" s="115">
        <v>0</v>
      </c>
      <c r="O433" s="115">
        <v>0</v>
      </c>
      <c r="P433" s="115">
        <v>0</v>
      </c>
      <c r="Q433" s="115">
        <v>0</v>
      </c>
      <c r="R433" s="115">
        <v>0</v>
      </c>
      <c r="S433" s="115">
        <v>0</v>
      </c>
      <c r="T433" s="115">
        <v>0</v>
      </c>
      <c r="U433" s="115">
        <v>0</v>
      </c>
      <c r="V433" s="115">
        <v>0</v>
      </c>
      <c r="W433" s="115">
        <v>0</v>
      </c>
      <c r="X433" s="115">
        <v>0</v>
      </c>
      <c r="Y433" s="115">
        <v>0</v>
      </c>
      <c r="Z433" s="115">
        <v>0</v>
      </c>
      <c r="AA433" s="115">
        <v>0</v>
      </c>
      <c r="AB433" s="115">
        <v>0</v>
      </c>
      <c r="AC433" s="115">
        <v>0</v>
      </c>
      <c r="AD433" s="115">
        <v>0</v>
      </c>
      <c r="AE433" s="115">
        <v>0</v>
      </c>
      <c r="AF433" s="115">
        <v>-5.56</v>
      </c>
      <c r="AG433" s="115">
        <v>-10.19</v>
      </c>
      <c r="AH433" s="115">
        <v>0</v>
      </c>
      <c r="AI433" s="115">
        <v>0</v>
      </c>
      <c r="AJ433" s="115">
        <v>0</v>
      </c>
      <c r="AK433" s="115">
        <v>0</v>
      </c>
      <c r="AL433" s="115">
        <v>0</v>
      </c>
      <c r="AM433" s="115">
        <v>0</v>
      </c>
      <c r="AN433" s="115">
        <v>-13.23</v>
      </c>
      <c r="AO433" s="115">
        <v>0</v>
      </c>
      <c r="AP433" s="115">
        <v>0</v>
      </c>
      <c r="AQ433" s="115">
        <v>0</v>
      </c>
      <c r="AR433" s="115">
        <v>-182.13</v>
      </c>
      <c r="AS433" s="115">
        <v>-267.08999999999997</v>
      </c>
      <c r="AT433" s="115">
        <v>-274.98</v>
      </c>
      <c r="AU433" s="115">
        <v>-324.70999999999998</v>
      </c>
      <c r="AV433" s="115">
        <v>-622.57000000000005</v>
      </c>
      <c r="AW433" s="115">
        <v>-764.5</v>
      </c>
      <c r="AX433" s="115">
        <v>-37.950000000000003</v>
      </c>
      <c r="AY433" s="115">
        <v>-6.41</v>
      </c>
      <c r="AZ433" s="116">
        <v>-136.22999999999999</v>
      </c>
      <c r="BA433" s="115">
        <v>-119.15</v>
      </c>
      <c r="BB433" s="115">
        <v>-265.85000000000002</v>
      </c>
      <c r="BC433" s="115">
        <v>-156.37</v>
      </c>
      <c r="BD433" s="114"/>
      <c r="BE433" s="114"/>
      <c r="BF433" s="114"/>
      <c r="BG433" s="120"/>
      <c r="BH433" s="114"/>
      <c r="BI433" s="114"/>
      <c r="BJ433" s="114"/>
      <c r="BK433" s="114"/>
      <c r="BL433" s="114"/>
      <c r="BM433" s="114"/>
      <c r="BN433" s="114"/>
      <c r="BO433" s="114"/>
      <c r="BP433" s="114"/>
      <c r="BQ433" s="114"/>
      <c r="BR433" s="114"/>
      <c r="BS433" s="114"/>
      <c r="BT433" s="114"/>
      <c r="BU433" s="114"/>
      <c r="BV433" s="114"/>
      <c r="BW433" s="114"/>
      <c r="BX433" s="114"/>
      <c r="BY433" s="114"/>
      <c r="BZ433" s="114"/>
      <c r="CA433" s="114"/>
      <c r="CB433" s="114"/>
      <c r="CC433" s="114"/>
      <c r="CD433" s="114"/>
      <c r="CE433" s="114"/>
      <c r="CF433" s="114"/>
      <c r="CG433" s="114"/>
      <c r="CH433" s="114"/>
      <c r="CI433" s="114"/>
      <c r="CJ433" s="114"/>
      <c r="CK433" s="114"/>
      <c r="CL433" s="114"/>
      <c r="CM433" s="114"/>
      <c r="CN433" s="114"/>
      <c r="CO433" s="114"/>
      <c r="CP433" s="114"/>
      <c r="CQ433" s="114"/>
      <c r="CR433" s="114"/>
      <c r="CS433" s="114"/>
      <c r="CT433" s="114"/>
      <c r="CU433" s="114"/>
      <c r="CV433" s="114"/>
      <c r="CW433" s="114"/>
      <c r="CX433" s="114"/>
      <c r="CY433" s="114"/>
      <c r="CZ433" s="114"/>
      <c r="DA433" s="114"/>
      <c r="DB433" s="114"/>
      <c r="DC433" s="114"/>
      <c r="DD433" s="114"/>
      <c r="DE433" s="114"/>
      <c r="DF433" s="114"/>
      <c r="DG433" s="114"/>
      <c r="DH433" s="114"/>
      <c r="DI433" s="114"/>
      <c r="DJ433" s="114"/>
      <c r="DK433" s="114"/>
      <c r="DL433" s="114"/>
      <c r="DM433" s="114"/>
      <c r="DN433" s="114"/>
      <c r="DO433" s="114"/>
      <c r="DP433" s="114"/>
      <c r="DQ433" s="114"/>
      <c r="DR433" s="114"/>
      <c r="DS433" s="114"/>
      <c r="DT433" s="114"/>
      <c r="DU433" s="114"/>
      <c r="DV433" s="114"/>
      <c r="DW433" s="114"/>
      <c r="DX433" s="114"/>
      <c r="DY433" s="114"/>
      <c r="DZ433" s="114"/>
      <c r="EA433" s="114"/>
      <c r="EB433" s="114"/>
      <c r="EC433" s="114"/>
      <c r="ED433" s="114"/>
      <c r="EE433" s="114"/>
      <c r="EF433" s="114"/>
      <c r="EG433" s="114"/>
      <c r="EH433" s="114"/>
      <c r="EI433" s="114"/>
      <c r="EJ433" s="114"/>
      <c r="EK433" s="114"/>
      <c r="EL433" s="114"/>
      <c r="EM433" s="114"/>
      <c r="EN433" s="114"/>
      <c r="EO433" s="114"/>
      <c r="EP433" s="114"/>
      <c r="EQ433" s="114"/>
      <c r="ER433" s="114"/>
      <c r="ES433" s="114"/>
      <c r="ET433" s="114"/>
      <c r="EU433" s="114"/>
      <c r="EV433" s="114"/>
      <c r="EW433" s="114"/>
      <c r="EX433" s="114"/>
      <c r="EY433" s="114"/>
      <c r="EZ433" s="114"/>
      <c r="FA433" s="114"/>
      <c r="FB433" s="114"/>
      <c r="FC433" s="114"/>
      <c r="FD433" s="114"/>
      <c r="FE433" s="114"/>
      <c r="FF433" s="114"/>
      <c r="FG433" s="114"/>
      <c r="FH433" s="114"/>
      <c r="FI433" s="114"/>
      <c r="FJ433" s="114"/>
      <c r="FK433" s="114"/>
      <c r="FL433" s="114"/>
      <c r="FM433" s="114"/>
      <c r="FN433" s="114"/>
      <c r="FO433" s="114"/>
      <c r="FP433" s="114"/>
      <c r="FQ433" s="114"/>
      <c r="FR433" s="114"/>
      <c r="FS433" s="114"/>
      <c r="FT433" s="114"/>
      <c r="FU433" s="114"/>
      <c r="FV433" s="114"/>
      <c r="FW433" s="114"/>
      <c r="FX433" s="114"/>
      <c r="FY433" s="114"/>
      <c r="FZ433" s="114"/>
      <c r="GA433" s="114"/>
      <c r="GB433" s="114"/>
      <c r="GC433" s="114"/>
      <c r="GD433" s="114"/>
      <c r="GE433" s="114"/>
      <c r="GF433" s="114"/>
      <c r="GG433" s="114"/>
      <c r="GH433" s="114"/>
      <c r="GI433" s="114"/>
      <c r="GJ433" s="114"/>
      <c r="GK433" s="114"/>
      <c r="GL433" s="114"/>
      <c r="GM433" s="114"/>
      <c r="GN433" s="114"/>
      <c r="GO433" s="114"/>
      <c r="GP433" s="114"/>
      <c r="GQ433" s="114"/>
      <c r="GR433" s="114"/>
      <c r="GS433" s="114"/>
      <c r="GT433" s="114"/>
      <c r="GU433" s="114"/>
      <c r="GV433" s="114"/>
      <c r="GW433" s="114"/>
      <c r="GX433" s="114"/>
      <c r="GY433" s="114"/>
      <c r="GZ433" s="114"/>
      <c r="HA433" s="114"/>
      <c r="HB433" s="114"/>
      <c r="HC433" s="114"/>
      <c r="HD433" s="114"/>
      <c r="HE433" s="114"/>
      <c r="HF433" s="114"/>
      <c r="HG433" s="114"/>
      <c r="HH433" s="114"/>
      <c r="HI433" s="114"/>
      <c r="HJ433" s="114"/>
      <c r="HK433" s="114"/>
      <c r="HL433" s="114"/>
      <c r="HM433" s="114"/>
      <c r="HN433" s="114"/>
      <c r="HO433" s="114"/>
      <c r="HP433" s="114"/>
      <c r="HQ433" s="114"/>
      <c r="HR433" s="114"/>
      <c r="HS433" s="114"/>
      <c r="HT433" s="114"/>
      <c r="HU433" s="114"/>
      <c r="HV433" s="114"/>
      <c r="HW433" s="114"/>
      <c r="HX433" s="114"/>
      <c r="HY433" s="114"/>
      <c r="HZ433" s="114"/>
      <c r="IA433" s="114"/>
      <c r="IB433" s="114"/>
      <c r="IC433" s="114"/>
      <c r="ID433" s="114"/>
      <c r="IE433" s="114"/>
      <c r="IF433" s="114"/>
      <c r="IG433" s="114"/>
      <c r="IH433" s="114"/>
      <c r="II433" s="114"/>
      <c r="IJ433" s="114"/>
      <c r="IK433" s="114"/>
      <c r="IL433" s="114"/>
      <c r="IM433" s="114"/>
      <c r="IN433" s="114"/>
      <c r="IO433" s="114"/>
      <c r="IP433" s="114"/>
      <c r="IQ433" s="114"/>
      <c r="IR433" s="114"/>
      <c r="IS433" s="114"/>
      <c r="IT433" s="114"/>
      <c r="IU433" s="114"/>
      <c r="IV433" s="114"/>
      <c r="IW433" s="114"/>
      <c r="IX433" s="114"/>
      <c r="IY433" s="114"/>
      <c r="IZ433" s="114"/>
      <c r="JA433" s="114"/>
      <c r="JB433" s="114"/>
      <c r="JC433" s="114"/>
      <c r="JD433" s="114"/>
      <c r="JE433" s="114"/>
    </row>
    <row r="434" spans="2:265" hidden="1">
      <c r="B434" s="124" t="s">
        <v>587</v>
      </c>
      <c r="C434" s="123" t="s">
        <v>586</v>
      </c>
      <c r="D434" s="122" t="s">
        <v>602</v>
      </c>
      <c r="E434" s="122" t="s">
        <v>575</v>
      </c>
      <c r="F434" s="122" t="s">
        <v>424</v>
      </c>
      <c r="G434" s="122" t="s">
        <v>391</v>
      </c>
      <c r="H434" s="121" t="s">
        <v>390</v>
      </c>
      <c r="I434" s="115">
        <v>0</v>
      </c>
      <c r="J434" s="115"/>
      <c r="K434" s="115"/>
      <c r="L434" s="115">
        <v>0</v>
      </c>
      <c r="M434" s="115">
        <v>0</v>
      </c>
      <c r="N434" s="115">
        <v>0</v>
      </c>
      <c r="O434" s="115">
        <v>0</v>
      </c>
      <c r="P434" s="115">
        <v>0</v>
      </c>
      <c r="Q434" s="115">
        <v>0</v>
      </c>
      <c r="R434" s="115">
        <v>0</v>
      </c>
      <c r="S434" s="115">
        <v>0</v>
      </c>
      <c r="T434" s="115">
        <v>0</v>
      </c>
      <c r="U434" s="115">
        <v>0</v>
      </c>
      <c r="V434" s="115">
        <v>0</v>
      </c>
      <c r="W434" s="115">
        <v>0</v>
      </c>
      <c r="X434" s="115">
        <v>0</v>
      </c>
      <c r="Y434" s="115">
        <v>0</v>
      </c>
      <c r="Z434" s="115">
        <v>0</v>
      </c>
      <c r="AA434" s="115">
        <v>0</v>
      </c>
      <c r="AB434" s="115">
        <v>-12</v>
      </c>
      <c r="AC434" s="115">
        <v>-12</v>
      </c>
      <c r="AD434" s="115">
        <v>-12</v>
      </c>
      <c r="AE434" s="115">
        <v>-16.170000000000002</v>
      </c>
      <c r="AF434" s="115">
        <v>-16.170000000000002</v>
      </c>
      <c r="AG434" s="115">
        <v>-172.95</v>
      </c>
      <c r="AH434" s="115">
        <v>-65.569999999999993</v>
      </c>
      <c r="AI434" s="115">
        <v>-31.5</v>
      </c>
      <c r="AJ434" s="115">
        <v>-36.33</v>
      </c>
      <c r="AK434" s="115">
        <v>-34.04</v>
      </c>
      <c r="AL434" s="115">
        <v>-34.799999999999997</v>
      </c>
      <c r="AM434" s="115">
        <v>-33.200000000000003</v>
      </c>
      <c r="AN434" s="115">
        <v>-31.45</v>
      </c>
      <c r="AO434" s="115">
        <v>-33.549999999999997</v>
      </c>
      <c r="AP434" s="115">
        <v>-56.68</v>
      </c>
      <c r="AQ434" s="115">
        <v>-36.409999999999997</v>
      </c>
      <c r="AR434" s="115">
        <v>-26.26</v>
      </c>
      <c r="AS434" s="115">
        <v>-23.88</v>
      </c>
      <c r="AT434" s="115">
        <v>-172.08</v>
      </c>
      <c r="AU434" s="115">
        <v>-284.24</v>
      </c>
      <c r="AV434" s="115">
        <v>-144.13</v>
      </c>
      <c r="AW434" s="115">
        <v>-284.25</v>
      </c>
      <c r="AX434" s="115">
        <v>-527.04999999999995</v>
      </c>
      <c r="AY434" s="115">
        <v>-622.32000000000005</v>
      </c>
      <c r="AZ434" s="116">
        <v>-434.9</v>
      </c>
      <c r="BA434" s="115">
        <v>-358.92</v>
      </c>
      <c r="BB434" s="115">
        <v>-247.86</v>
      </c>
      <c r="BC434" s="115">
        <v>-527.86</v>
      </c>
      <c r="BD434" s="114"/>
      <c r="BE434" s="114"/>
      <c r="BF434" s="114"/>
      <c r="BG434" s="120"/>
      <c r="BH434" s="114"/>
      <c r="BI434" s="114"/>
      <c r="BJ434" s="114"/>
      <c r="BK434" s="114"/>
      <c r="BL434" s="114"/>
      <c r="BM434" s="114"/>
      <c r="BN434" s="114"/>
      <c r="BO434" s="114"/>
      <c r="BP434" s="114"/>
      <c r="BQ434" s="114"/>
      <c r="BR434" s="114"/>
      <c r="BS434" s="114"/>
      <c r="BT434" s="114"/>
      <c r="BU434" s="114"/>
      <c r="BV434" s="114"/>
      <c r="BW434" s="114"/>
      <c r="BX434" s="114"/>
      <c r="BY434" s="114"/>
      <c r="BZ434" s="114"/>
      <c r="CA434" s="114"/>
      <c r="CB434" s="114"/>
      <c r="CC434" s="114"/>
      <c r="CD434" s="114"/>
      <c r="CE434" s="114"/>
      <c r="CF434" s="114"/>
      <c r="CG434" s="114"/>
      <c r="CH434" s="114"/>
      <c r="CI434" s="114"/>
      <c r="CJ434" s="114"/>
      <c r="CK434" s="114"/>
      <c r="CL434" s="114"/>
      <c r="CM434" s="114"/>
      <c r="CN434" s="114"/>
      <c r="CO434" s="114"/>
      <c r="CP434" s="114"/>
      <c r="CQ434" s="114"/>
      <c r="CR434" s="114"/>
      <c r="CS434" s="114"/>
      <c r="CT434" s="114"/>
      <c r="CU434" s="114"/>
      <c r="CV434" s="114"/>
      <c r="CW434" s="114"/>
      <c r="CX434" s="114"/>
      <c r="CY434" s="114"/>
      <c r="CZ434" s="114"/>
      <c r="DA434" s="114"/>
      <c r="DB434" s="114"/>
      <c r="DC434" s="114"/>
      <c r="DD434" s="114"/>
      <c r="DE434" s="114"/>
      <c r="DF434" s="114"/>
      <c r="DG434" s="114"/>
      <c r="DH434" s="114"/>
      <c r="DI434" s="114"/>
      <c r="DJ434" s="114"/>
      <c r="DK434" s="114"/>
      <c r="DL434" s="114"/>
      <c r="DM434" s="114"/>
      <c r="DN434" s="114"/>
      <c r="DO434" s="114"/>
      <c r="DP434" s="114"/>
      <c r="DQ434" s="114"/>
      <c r="DR434" s="114"/>
      <c r="DS434" s="114"/>
      <c r="DT434" s="114"/>
      <c r="DU434" s="114"/>
      <c r="DV434" s="114"/>
      <c r="DW434" s="114"/>
      <c r="DX434" s="114"/>
      <c r="DY434" s="114"/>
      <c r="DZ434" s="114"/>
      <c r="EA434" s="114"/>
      <c r="EB434" s="114"/>
      <c r="EC434" s="114"/>
      <c r="ED434" s="114"/>
      <c r="EE434" s="114"/>
      <c r="EF434" s="114"/>
      <c r="EG434" s="114"/>
      <c r="EH434" s="114"/>
      <c r="EI434" s="114"/>
      <c r="EJ434" s="114"/>
      <c r="EK434" s="114"/>
      <c r="EL434" s="114"/>
      <c r="EM434" s="114"/>
      <c r="EN434" s="114"/>
      <c r="EO434" s="114"/>
      <c r="EP434" s="114"/>
      <c r="EQ434" s="114"/>
      <c r="ER434" s="114"/>
      <c r="ES434" s="114"/>
      <c r="ET434" s="114"/>
      <c r="EU434" s="114"/>
      <c r="EV434" s="114"/>
      <c r="EW434" s="114"/>
      <c r="EX434" s="114"/>
      <c r="EY434" s="114"/>
      <c r="EZ434" s="114"/>
      <c r="FA434" s="114"/>
      <c r="FB434" s="114"/>
      <c r="FC434" s="114"/>
      <c r="FD434" s="114"/>
      <c r="FE434" s="114"/>
      <c r="FF434" s="114"/>
      <c r="FG434" s="114"/>
      <c r="FH434" s="114"/>
      <c r="FI434" s="114"/>
      <c r="FJ434" s="114"/>
      <c r="FK434" s="114"/>
      <c r="FL434" s="114"/>
      <c r="FM434" s="114"/>
      <c r="FN434" s="114"/>
      <c r="FO434" s="114"/>
      <c r="FP434" s="114"/>
      <c r="FQ434" s="114"/>
      <c r="FR434" s="114"/>
      <c r="FS434" s="114"/>
      <c r="FT434" s="114"/>
      <c r="FU434" s="114"/>
      <c r="FV434" s="114"/>
      <c r="FW434" s="114"/>
      <c r="FX434" s="114"/>
      <c r="FY434" s="114"/>
      <c r="FZ434" s="114"/>
      <c r="GA434" s="114"/>
      <c r="GB434" s="114"/>
      <c r="GC434" s="114"/>
      <c r="GD434" s="114"/>
      <c r="GE434" s="114"/>
      <c r="GF434" s="114"/>
      <c r="GG434" s="114"/>
      <c r="GH434" s="114"/>
      <c r="GI434" s="114"/>
      <c r="GJ434" s="114"/>
      <c r="GK434" s="114"/>
      <c r="GL434" s="114"/>
      <c r="GM434" s="114"/>
      <c r="GN434" s="114"/>
      <c r="GO434" s="114"/>
      <c r="GP434" s="114"/>
      <c r="GQ434" s="114"/>
      <c r="GR434" s="114"/>
      <c r="GS434" s="114"/>
      <c r="GT434" s="114"/>
      <c r="GU434" s="114"/>
      <c r="GV434" s="114"/>
      <c r="GW434" s="114"/>
      <c r="GX434" s="114"/>
      <c r="GY434" s="114"/>
      <c r="GZ434" s="114"/>
      <c r="HA434" s="114"/>
      <c r="HB434" s="114"/>
      <c r="HC434" s="114"/>
      <c r="HD434" s="114"/>
      <c r="HE434" s="114"/>
      <c r="HF434" s="114"/>
      <c r="HG434" s="114"/>
      <c r="HH434" s="114"/>
      <c r="HI434" s="114"/>
      <c r="HJ434" s="114"/>
      <c r="HK434" s="114"/>
      <c r="HL434" s="114"/>
      <c r="HM434" s="114"/>
      <c r="HN434" s="114"/>
      <c r="HO434" s="114"/>
      <c r="HP434" s="114"/>
      <c r="HQ434" s="114"/>
      <c r="HR434" s="114"/>
      <c r="HS434" s="114"/>
      <c r="HT434" s="114"/>
      <c r="HU434" s="114"/>
      <c r="HV434" s="114"/>
      <c r="HW434" s="114"/>
      <c r="HX434" s="114"/>
      <c r="HY434" s="114"/>
      <c r="HZ434" s="114"/>
      <c r="IA434" s="114"/>
      <c r="IB434" s="114"/>
      <c r="IC434" s="114"/>
      <c r="ID434" s="114"/>
      <c r="IE434" s="114"/>
      <c r="IF434" s="114"/>
      <c r="IG434" s="114"/>
      <c r="IH434" s="114"/>
      <c r="II434" s="114"/>
      <c r="IJ434" s="114"/>
      <c r="IK434" s="114"/>
      <c r="IL434" s="114"/>
      <c r="IM434" s="114"/>
      <c r="IN434" s="114"/>
      <c r="IO434" s="114"/>
      <c r="IP434" s="114"/>
      <c r="IQ434" s="114"/>
      <c r="IR434" s="114"/>
      <c r="IS434" s="114"/>
      <c r="IT434" s="114"/>
      <c r="IU434" s="114"/>
      <c r="IV434" s="114"/>
      <c r="IW434" s="114"/>
      <c r="IX434" s="114"/>
      <c r="IY434" s="114"/>
      <c r="IZ434" s="114"/>
      <c r="JA434" s="114"/>
      <c r="JB434" s="114"/>
      <c r="JC434" s="114"/>
      <c r="JD434" s="114"/>
      <c r="JE434" s="114"/>
    </row>
    <row r="435" spans="2:265" hidden="1">
      <c r="B435" s="124" t="s">
        <v>585</v>
      </c>
      <c r="C435" s="123" t="s">
        <v>584</v>
      </c>
      <c r="D435" s="122" t="s">
        <v>602</v>
      </c>
      <c r="E435" s="122" t="s">
        <v>575</v>
      </c>
      <c r="F435" s="122" t="s">
        <v>421</v>
      </c>
      <c r="G435" s="122" t="s">
        <v>391</v>
      </c>
      <c r="H435" s="121" t="s">
        <v>390</v>
      </c>
      <c r="I435" s="115">
        <v>0</v>
      </c>
      <c r="J435" s="115"/>
      <c r="K435" s="115"/>
      <c r="L435" s="115">
        <v>0</v>
      </c>
      <c r="M435" s="115">
        <v>0</v>
      </c>
      <c r="N435" s="115">
        <v>0</v>
      </c>
      <c r="O435" s="115">
        <v>0</v>
      </c>
      <c r="P435" s="115">
        <v>0</v>
      </c>
      <c r="Q435" s="115">
        <v>0</v>
      </c>
      <c r="R435" s="115">
        <v>0</v>
      </c>
      <c r="S435" s="115">
        <v>0</v>
      </c>
      <c r="T435" s="115">
        <v>0</v>
      </c>
      <c r="U435" s="115">
        <v>0</v>
      </c>
      <c r="V435" s="115">
        <v>0</v>
      </c>
      <c r="W435" s="115">
        <v>0</v>
      </c>
      <c r="X435" s="115">
        <v>0</v>
      </c>
      <c r="Y435" s="115">
        <v>0</v>
      </c>
      <c r="Z435" s="115">
        <v>0</v>
      </c>
      <c r="AA435" s="115">
        <v>-1</v>
      </c>
      <c r="AB435" s="115">
        <v>-3</v>
      </c>
      <c r="AC435" s="115">
        <v>-5</v>
      </c>
      <c r="AD435" s="115">
        <v>-6</v>
      </c>
      <c r="AE435" s="115">
        <v>-2.66</v>
      </c>
      <c r="AF435" s="115">
        <v>-10.35</v>
      </c>
      <c r="AG435" s="115">
        <v>-21.64</v>
      </c>
      <c r="AH435" s="115">
        <v>-53.33</v>
      </c>
      <c r="AI435" s="115">
        <v>-53.56</v>
      </c>
      <c r="AJ435" s="115">
        <v>-55.18</v>
      </c>
      <c r="AK435" s="115">
        <v>-48.19</v>
      </c>
      <c r="AL435" s="115">
        <v>-41.71</v>
      </c>
      <c r="AM435" s="115">
        <v>-39.19</v>
      </c>
      <c r="AN435" s="115">
        <v>-39.17</v>
      </c>
      <c r="AO435" s="115">
        <v>-39.380000000000003</v>
      </c>
      <c r="AP435" s="115">
        <v>-14.85</v>
      </c>
      <c r="AQ435" s="115">
        <v>-11.05</v>
      </c>
      <c r="AR435" s="115">
        <v>-9.34</v>
      </c>
      <c r="AS435" s="115">
        <v>-3.15</v>
      </c>
      <c r="AT435" s="115">
        <v>-21.27</v>
      </c>
      <c r="AU435" s="115">
        <v>-14.28</v>
      </c>
      <c r="AV435" s="115">
        <v>-2.21</v>
      </c>
      <c r="AW435" s="115">
        <v>-1.85</v>
      </c>
      <c r="AX435" s="115">
        <v>-2.09</v>
      </c>
      <c r="AY435" s="115">
        <v>-11.93</v>
      </c>
      <c r="AZ435" s="116">
        <v>-12.79</v>
      </c>
      <c r="BA435" s="115">
        <v>-13.59</v>
      </c>
      <c r="BB435" s="115">
        <v>-14.68</v>
      </c>
      <c r="BC435" s="115">
        <v>-14.24</v>
      </c>
      <c r="BD435" s="114"/>
      <c r="BE435" s="114"/>
      <c r="BF435" s="114"/>
      <c r="BG435" s="180"/>
      <c r="BH435" s="114"/>
      <c r="BI435" s="114"/>
      <c r="BJ435" s="114"/>
      <c r="BK435" s="114"/>
      <c r="BL435" s="114"/>
      <c r="BM435" s="114"/>
      <c r="BN435" s="114"/>
      <c r="BO435" s="114"/>
      <c r="BP435" s="114"/>
      <c r="BQ435" s="114"/>
      <c r="BR435" s="114"/>
      <c r="BS435" s="114"/>
      <c r="BT435" s="114"/>
      <c r="BU435" s="114"/>
      <c r="BV435" s="114"/>
      <c r="BW435" s="114"/>
      <c r="BX435" s="114"/>
      <c r="BY435" s="114"/>
      <c r="BZ435" s="114"/>
      <c r="CA435" s="114"/>
      <c r="CB435" s="114"/>
      <c r="CC435" s="114"/>
      <c r="CD435" s="114"/>
      <c r="CE435" s="114"/>
      <c r="CF435" s="114"/>
      <c r="CG435" s="114"/>
      <c r="CH435" s="114"/>
      <c r="CI435" s="114"/>
      <c r="CJ435" s="114"/>
      <c r="CK435" s="114"/>
      <c r="CL435" s="114"/>
      <c r="CM435" s="114"/>
      <c r="CN435" s="114"/>
      <c r="CO435" s="114"/>
      <c r="CP435" s="114"/>
      <c r="CQ435" s="114"/>
      <c r="CR435" s="114"/>
      <c r="CS435" s="114"/>
      <c r="CT435" s="114"/>
      <c r="CU435" s="114"/>
      <c r="CV435" s="114"/>
      <c r="CW435" s="114"/>
      <c r="CX435" s="114"/>
      <c r="CY435" s="114"/>
      <c r="CZ435" s="114"/>
      <c r="DA435" s="114"/>
      <c r="DB435" s="114"/>
      <c r="DC435" s="114"/>
      <c r="DD435" s="114"/>
      <c r="DE435" s="114"/>
      <c r="DF435" s="114"/>
      <c r="DG435" s="114"/>
      <c r="DH435" s="114"/>
      <c r="DI435" s="114"/>
      <c r="DJ435" s="114"/>
      <c r="DK435" s="114"/>
      <c r="DL435" s="114"/>
      <c r="DM435" s="114"/>
      <c r="DN435" s="114"/>
      <c r="DO435" s="114"/>
      <c r="DP435" s="114"/>
      <c r="DQ435" s="114"/>
      <c r="DR435" s="114"/>
      <c r="DS435" s="114"/>
      <c r="DT435" s="114"/>
      <c r="DU435" s="114"/>
      <c r="DV435" s="114"/>
      <c r="DW435" s="114"/>
      <c r="DX435" s="114"/>
      <c r="DY435" s="114"/>
      <c r="DZ435" s="114"/>
      <c r="EA435" s="114"/>
      <c r="EB435" s="114"/>
      <c r="EC435" s="114"/>
      <c r="ED435" s="114"/>
      <c r="EE435" s="114"/>
      <c r="EF435" s="114"/>
      <c r="EG435" s="114"/>
      <c r="EH435" s="114"/>
      <c r="EI435" s="114"/>
      <c r="EJ435" s="114"/>
      <c r="EK435" s="114"/>
      <c r="EL435" s="114"/>
      <c r="EM435" s="114"/>
      <c r="EN435" s="114"/>
      <c r="EO435" s="114"/>
      <c r="EP435" s="114"/>
      <c r="EQ435" s="114"/>
      <c r="ER435" s="114"/>
      <c r="ES435" s="114"/>
      <c r="ET435" s="114"/>
      <c r="EU435" s="114"/>
      <c r="EV435" s="114"/>
      <c r="EW435" s="114"/>
      <c r="EX435" s="114"/>
      <c r="EY435" s="114"/>
      <c r="EZ435" s="114"/>
      <c r="FA435" s="114"/>
      <c r="FB435" s="114"/>
      <c r="FC435" s="114"/>
      <c r="FD435" s="114"/>
      <c r="FE435" s="114"/>
      <c r="FF435" s="114"/>
      <c r="FG435" s="114"/>
      <c r="FH435" s="114"/>
      <c r="FI435" s="114"/>
      <c r="FJ435" s="114"/>
      <c r="FK435" s="114"/>
      <c r="FL435" s="114"/>
      <c r="FM435" s="114"/>
      <c r="FN435" s="114"/>
      <c r="FO435" s="114"/>
      <c r="FP435" s="114"/>
      <c r="FQ435" s="114"/>
      <c r="FR435" s="114"/>
      <c r="FS435" s="114"/>
      <c r="FT435" s="114"/>
      <c r="FU435" s="114"/>
      <c r="FV435" s="114"/>
      <c r="FW435" s="114"/>
      <c r="FX435" s="114"/>
      <c r="FY435" s="114"/>
      <c r="FZ435" s="114"/>
      <c r="GA435" s="114"/>
      <c r="GB435" s="114"/>
      <c r="GC435" s="114"/>
      <c r="GD435" s="114"/>
      <c r="GE435" s="114"/>
      <c r="GF435" s="114"/>
      <c r="GG435" s="114"/>
      <c r="GH435" s="114"/>
      <c r="GI435" s="114"/>
      <c r="GJ435" s="114"/>
      <c r="GK435" s="114"/>
      <c r="GL435" s="114"/>
      <c r="GM435" s="114"/>
      <c r="GN435" s="114"/>
      <c r="GO435" s="114"/>
      <c r="GP435" s="114"/>
      <c r="GQ435" s="114"/>
      <c r="GR435" s="114"/>
      <c r="GS435" s="114"/>
      <c r="GT435" s="114"/>
      <c r="GU435" s="114"/>
      <c r="GV435" s="114"/>
      <c r="GW435" s="114"/>
      <c r="GX435" s="114"/>
      <c r="GY435" s="114"/>
      <c r="GZ435" s="114"/>
      <c r="HA435" s="114"/>
      <c r="HB435" s="114"/>
      <c r="HC435" s="114"/>
      <c r="HD435" s="114"/>
      <c r="HE435" s="114"/>
      <c r="HF435" s="114"/>
      <c r="HG435" s="114"/>
      <c r="HH435" s="114"/>
      <c r="HI435" s="114"/>
      <c r="HJ435" s="114"/>
      <c r="HK435" s="114"/>
      <c r="HL435" s="114"/>
      <c r="HM435" s="114"/>
      <c r="HN435" s="114"/>
      <c r="HO435" s="114"/>
      <c r="HP435" s="114"/>
      <c r="HQ435" s="114"/>
      <c r="HR435" s="114"/>
      <c r="HS435" s="114"/>
      <c r="HT435" s="114"/>
      <c r="HU435" s="114"/>
      <c r="HV435" s="114"/>
      <c r="HW435" s="114"/>
      <c r="HX435" s="114"/>
      <c r="HY435" s="114"/>
      <c r="HZ435" s="114"/>
      <c r="IA435" s="114"/>
      <c r="IB435" s="114"/>
      <c r="IC435" s="114"/>
      <c r="ID435" s="114"/>
      <c r="IE435" s="114"/>
      <c r="IF435" s="114"/>
      <c r="IG435" s="114"/>
      <c r="IH435" s="114"/>
      <c r="II435" s="114"/>
      <c r="IJ435" s="114"/>
      <c r="IK435" s="114"/>
      <c r="IL435" s="114"/>
      <c r="IM435" s="114"/>
      <c r="IN435" s="114"/>
      <c r="IO435" s="114"/>
      <c r="IP435" s="114"/>
      <c r="IQ435" s="114"/>
      <c r="IR435" s="114"/>
      <c r="IS435" s="114"/>
      <c r="IT435" s="114"/>
      <c r="IU435" s="114"/>
      <c r="IV435" s="114"/>
      <c r="IW435" s="114"/>
      <c r="IX435" s="114"/>
      <c r="IY435" s="114"/>
      <c r="IZ435" s="114"/>
      <c r="JA435" s="114"/>
      <c r="JB435" s="114"/>
      <c r="JC435" s="114"/>
      <c r="JD435" s="114"/>
      <c r="JE435" s="114"/>
    </row>
    <row r="436" spans="2:265" hidden="1">
      <c r="B436" s="124" t="s">
        <v>583</v>
      </c>
      <c r="C436" s="123" t="s">
        <v>582</v>
      </c>
      <c r="D436" s="122" t="s">
        <v>602</v>
      </c>
      <c r="E436" s="122" t="s">
        <v>575</v>
      </c>
      <c r="F436" s="122" t="s">
        <v>418</v>
      </c>
      <c r="G436" s="122" t="s">
        <v>391</v>
      </c>
      <c r="H436" s="121" t="s">
        <v>390</v>
      </c>
      <c r="I436" s="115">
        <v>0</v>
      </c>
      <c r="J436" s="115"/>
      <c r="K436" s="115"/>
      <c r="L436" s="115">
        <v>0</v>
      </c>
      <c r="M436" s="115">
        <v>0</v>
      </c>
      <c r="N436" s="115">
        <v>0</v>
      </c>
      <c r="O436" s="115">
        <v>0</v>
      </c>
      <c r="P436" s="115">
        <v>0</v>
      </c>
      <c r="Q436" s="115">
        <v>0</v>
      </c>
      <c r="R436" s="115">
        <v>0</v>
      </c>
      <c r="S436" s="115">
        <v>0</v>
      </c>
      <c r="T436" s="115">
        <v>0</v>
      </c>
      <c r="U436" s="115">
        <v>0</v>
      </c>
      <c r="V436" s="115">
        <v>0</v>
      </c>
      <c r="W436" s="115">
        <v>0</v>
      </c>
      <c r="X436" s="115">
        <v>0</v>
      </c>
      <c r="Y436" s="115">
        <v>0</v>
      </c>
      <c r="Z436" s="115">
        <v>0</v>
      </c>
      <c r="AA436" s="115">
        <v>0</v>
      </c>
      <c r="AB436" s="115">
        <v>0</v>
      </c>
      <c r="AC436" s="115">
        <v>0</v>
      </c>
      <c r="AD436" s="115">
        <v>0</v>
      </c>
      <c r="AE436" s="115">
        <v>0</v>
      </c>
      <c r="AF436" s="115">
        <v>0</v>
      </c>
      <c r="AG436" s="115">
        <v>-14.47</v>
      </c>
      <c r="AH436" s="115">
        <v>-4.4400000000000004</v>
      </c>
      <c r="AI436" s="115">
        <v>-9.4600000000000009</v>
      </c>
      <c r="AJ436" s="115">
        <v>-9.32</v>
      </c>
      <c r="AK436" s="115">
        <v>-16.52</v>
      </c>
      <c r="AL436" s="115">
        <v>-19.77</v>
      </c>
      <c r="AM436" s="115">
        <v>-18.32</v>
      </c>
      <c r="AN436" s="115">
        <v>-36.799999999999997</v>
      </c>
      <c r="AO436" s="115">
        <v>-31.56</v>
      </c>
      <c r="AP436" s="115">
        <v>-26.16</v>
      </c>
      <c r="AQ436" s="115">
        <v>-16.350000000000001</v>
      </c>
      <c r="AR436" s="115">
        <v>-25.51</v>
      </c>
      <c r="AS436" s="115">
        <v>-14.38</v>
      </c>
      <c r="AT436" s="115">
        <v>-21.14</v>
      </c>
      <c r="AU436" s="115">
        <v>-22.22</v>
      </c>
      <c r="AV436" s="115">
        <v>-28.48</v>
      </c>
      <c r="AW436" s="115">
        <v>-30.63</v>
      </c>
      <c r="AX436" s="115">
        <v>-10.4</v>
      </c>
      <c r="AY436" s="115">
        <v>-39.909999999999997</v>
      </c>
      <c r="AZ436" s="116">
        <v>-61.31</v>
      </c>
      <c r="BA436" s="115">
        <v>-52.45</v>
      </c>
      <c r="BB436" s="115">
        <v>-52.69</v>
      </c>
      <c r="BC436" s="115">
        <v>-57.66</v>
      </c>
      <c r="BD436" s="114"/>
      <c r="BE436" s="114"/>
      <c r="BF436" s="114"/>
      <c r="BG436" s="180"/>
      <c r="BH436" s="114"/>
      <c r="BI436" s="114"/>
      <c r="BJ436" s="114"/>
      <c r="BK436" s="114"/>
      <c r="BL436" s="114"/>
      <c r="BM436" s="114"/>
      <c r="BN436" s="114"/>
      <c r="BO436" s="114"/>
      <c r="BP436" s="114"/>
      <c r="BQ436" s="114"/>
      <c r="BR436" s="114"/>
      <c r="BS436" s="114"/>
      <c r="BT436" s="114"/>
      <c r="BU436" s="114"/>
      <c r="BV436" s="114"/>
      <c r="BW436" s="114"/>
      <c r="BX436" s="114"/>
      <c r="BY436" s="114"/>
      <c r="BZ436" s="114"/>
      <c r="CA436" s="114"/>
      <c r="CB436" s="114"/>
      <c r="CC436" s="114"/>
      <c r="CD436" s="114"/>
      <c r="CE436" s="114"/>
      <c r="CF436" s="114"/>
      <c r="CG436" s="114"/>
      <c r="CH436" s="114"/>
      <c r="CI436" s="114"/>
      <c r="CJ436" s="114"/>
      <c r="CK436" s="114"/>
      <c r="CL436" s="114"/>
      <c r="CM436" s="114"/>
      <c r="CN436" s="114"/>
      <c r="CO436" s="114"/>
      <c r="CP436" s="114"/>
      <c r="CQ436" s="114"/>
      <c r="CR436" s="114"/>
      <c r="CS436" s="114"/>
      <c r="CT436" s="114"/>
      <c r="CU436" s="114"/>
      <c r="CV436" s="114"/>
      <c r="CW436" s="114"/>
      <c r="CX436" s="114"/>
      <c r="CY436" s="114"/>
      <c r="CZ436" s="114"/>
      <c r="DA436" s="114"/>
      <c r="DB436" s="114"/>
      <c r="DC436" s="114"/>
      <c r="DD436" s="114"/>
      <c r="DE436" s="114"/>
      <c r="DF436" s="114"/>
      <c r="DG436" s="114"/>
      <c r="DH436" s="114"/>
      <c r="DI436" s="114"/>
      <c r="DJ436" s="114"/>
      <c r="DK436" s="114"/>
      <c r="DL436" s="114"/>
      <c r="DM436" s="114"/>
      <c r="DN436" s="114"/>
      <c r="DO436" s="114"/>
      <c r="DP436" s="114"/>
      <c r="DQ436" s="114"/>
      <c r="DR436" s="114"/>
      <c r="DS436" s="114"/>
      <c r="DT436" s="114"/>
      <c r="DU436" s="114"/>
      <c r="DV436" s="114"/>
      <c r="DW436" s="114"/>
      <c r="DX436" s="114"/>
      <c r="DY436" s="114"/>
      <c r="DZ436" s="114"/>
      <c r="EA436" s="114"/>
      <c r="EB436" s="114"/>
      <c r="EC436" s="114"/>
      <c r="ED436" s="114"/>
      <c r="EE436" s="114"/>
      <c r="EF436" s="114"/>
      <c r="EG436" s="114"/>
      <c r="EH436" s="114"/>
      <c r="EI436" s="114"/>
      <c r="EJ436" s="114"/>
      <c r="EK436" s="114"/>
      <c r="EL436" s="114"/>
      <c r="EM436" s="114"/>
      <c r="EN436" s="114"/>
      <c r="EO436" s="114"/>
      <c r="EP436" s="114"/>
      <c r="EQ436" s="114"/>
      <c r="ER436" s="114"/>
      <c r="ES436" s="114"/>
      <c r="ET436" s="114"/>
      <c r="EU436" s="114"/>
      <c r="EV436" s="114"/>
      <c r="EW436" s="114"/>
      <c r="EX436" s="114"/>
      <c r="EY436" s="114"/>
      <c r="EZ436" s="114"/>
      <c r="FA436" s="114"/>
      <c r="FB436" s="114"/>
      <c r="FC436" s="114"/>
      <c r="FD436" s="114"/>
      <c r="FE436" s="114"/>
      <c r="FF436" s="114"/>
      <c r="FG436" s="114"/>
      <c r="FH436" s="114"/>
      <c r="FI436" s="114"/>
      <c r="FJ436" s="114"/>
      <c r="FK436" s="114"/>
      <c r="FL436" s="114"/>
      <c r="FM436" s="114"/>
      <c r="FN436" s="114"/>
      <c r="FO436" s="114"/>
      <c r="FP436" s="114"/>
      <c r="FQ436" s="114"/>
      <c r="FR436" s="114"/>
      <c r="FS436" s="114"/>
      <c r="FT436" s="114"/>
      <c r="FU436" s="114"/>
      <c r="FV436" s="114"/>
      <c r="FW436" s="114"/>
      <c r="FX436" s="114"/>
      <c r="FY436" s="114"/>
      <c r="FZ436" s="114"/>
      <c r="GA436" s="114"/>
      <c r="GB436" s="114"/>
      <c r="GC436" s="114"/>
      <c r="GD436" s="114"/>
      <c r="GE436" s="114"/>
      <c r="GF436" s="114"/>
      <c r="GG436" s="114"/>
      <c r="GH436" s="114"/>
      <c r="GI436" s="114"/>
      <c r="GJ436" s="114"/>
      <c r="GK436" s="114"/>
      <c r="GL436" s="114"/>
      <c r="GM436" s="114"/>
      <c r="GN436" s="114"/>
      <c r="GO436" s="114"/>
      <c r="GP436" s="114"/>
      <c r="GQ436" s="114"/>
      <c r="GR436" s="114"/>
      <c r="GS436" s="114"/>
      <c r="GT436" s="114"/>
      <c r="GU436" s="114"/>
      <c r="GV436" s="114"/>
      <c r="GW436" s="114"/>
      <c r="GX436" s="114"/>
      <c r="GY436" s="114"/>
      <c r="GZ436" s="114"/>
      <c r="HA436" s="114"/>
      <c r="HB436" s="114"/>
      <c r="HC436" s="114"/>
      <c r="HD436" s="114"/>
      <c r="HE436" s="114"/>
      <c r="HF436" s="114"/>
      <c r="HG436" s="114"/>
      <c r="HH436" s="114"/>
      <c r="HI436" s="114"/>
      <c r="HJ436" s="114"/>
      <c r="HK436" s="114"/>
      <c r="HL436" s="114"/>
      <c r="HM436" s="114"/>
      <c r="HN436" s="114"/>
      <c r="HO436" s="114"/>
      <c r="HP436" s="114"/>
      <c r="HQ436" s="114"/>
      <c r="HR436" s="114"/>
      <c r="HS436" s="114"/>
      <c r="HT436" s="114"/>
      <c r="HU436" s="114"/>
      <c r="HV436" s="114"/>
      <c r="HW436" s="114"/>
      <c r="HX436" s="114"/>
      <c r="HY436" s="114"/>
      <c r="HZ436" s="114"/>
      <c r="IA436" s="114"/>
      <c r="IB436" s="114"/>
      <c r="IC436" s="114"/>
      <c r="ID436" s="114"/>
      <c r="IE436" s="114"/>
      <c r="IF436" s="114"/>
      <c r="IG436" s="114"/>
      <c r="IH436" s="114"/>
      <c r="II436" s="114"/>
      <c r="IJ436" s="114"/>
      <c r="IK436" s="114"/>
      <c r="IL436" s="114"/>
      <c r="IM436" s="114"/>
      <c r="IN436" s="114"/>
      <c r="IO436" s="114"/>
      <c r="IP436" s="114"/>
      <c r="IQ436" s="114"/>
      <c r="IR436" s="114"/>
      <c r="IS436" s="114"/>
      <c r="IT436" s="114"/>
      <c r="IU436" s="114"/>
      <c r="IV436" s="114"/>
      <c r="IW436" s="114"/>
      <c r="IX436" s="114"/>
      <c r="IY436" s="114"/>
      <c r="IZ436" s="114"/>
      <c r="JA436" s="114"/>
      <c r="JB436" s="114"/>
      <c r="JC436" s="114"/>
      <c r="JD436" s="114"/>
      <c r="JE436" s="114"/>
    </row>
    <row r="437" spans="2:265" hidden="1">
      <c r="B437" s="124" t="s">
        <v>529</v>
      </c>
      <c r="C437" s="123" t="s">
        <v>528</v>
      </c>
      <c r="D437" s="122" t="s">
        <v>602</v>
      </c>
      <c r="E437" s="122" t="s">
        <v>575</v>
      </c>
      <c r="F437" s="122" t="s">
        <v>415</v>
      </c>
      <c r="G437" s="122" t="s">
        <v>391</v>
      </c>
      <c r="H437" s="121" t="s">
        <v>390</v>
      </c>
      <c r="I437" s="115">
        <v>0</v>
      </c>
      <c r="J437" s="115"/>
      <c r="K437" s="115"/>
      <c r="L437" s="115">
        <v>0</v>
      </c>
      <c r="M437" s="115">
        <v>0</v>
      </c>
      <c r="N437" s="115">
        <v>0</v>
      </c>
      <c r="O437" s="115">
        <v>0</v>
      </c>
      <c r="P437" s="115">
        <v>0</v>
      </c>
      <c r="Q437" s="115">
        <v>0</v>
      </c>
      <c r="R437" s="115">
        <v>0</v>
      </c>
      <c r="S437" s="115">
        <v>0</v>
      </c>
      <c r="T437" s="115">
        <v>0</v>
      </c>
      <c r="U437" s="115">
        <v>0</v>
      </c>
      <c r="V437" s="115">
        <v>0</v>
      </c>
      <c r="W437" s="115">
        <v>0</v>
      </c>
      <c r="X437" s="115">
        <v>0</v>
      </c>
      <c r="Y437" s="115">
        <v>0</v>
      </c>
      <c r="Z437" s="115">
        <v>0</v>
      </c>
      <c r="AA437" s="115">
        <v>0</v>
      </c>
      <c r="AB437" s="115">
        <v>0</v>
      </c>
      <c r="AC437" s="115">
        <v>0</v>
      </c>
      <c r="AD437" s="115">
        <v>0</v>
      </c>
      <c r="AE437" s="115">
        <v>0</v>
      </c>
      <c r="AF437" s="115">
        <v>-1.22</v>
      </c>
      <c r="AG437" s="115">
        <v>0</v>
      </c>
      <c r="AH437" s="115">
        <v>0</v>
      </c>
      <c r="AI437" s="115">
        <v>0</v>
      </c>
      <c r="AJ437" s="115">
        <v>0</v>
      </c>
      <c r="AK437" s="115">
        <v>0</v>
      </c>
      <c r="AL437" s="115">
        <v>-0.12</v>
      </c>
      <c r="AM437" s="115">
        <v>-0.04</v>
      </c>
      <c r="AN437" s="115">
        <v>-3.98</v>
      </c>
      <c r="AO437" s="115">
        <v>-5.62</v>
      </c>
      <c r="AP437" s="115">
        <v>-141.36000000000001</v>
      </c>
      <c r="AQ437" s="115">
        <v>-0.39</v>
      </c>
      <c r="AR437" s="115">
        <v>-0.66</v>
      </c>
      <c r="AS437" s="115">
        <v>0</v>
      </c>
      <c r="AT437" s="115">
        <v>-3.6</v>
      </c>
      <c r="AU437" s="115">
        <v>-8.73</v>
      </c>
      <c r="AV437" s="115">
        <v>0</v>
      </c>
      <c r="AW437" s="115">
        <v>-0.96</v>
      </c>
      <c r="AX437" s="115">
        <v>-3.1</v>
      </c>
      <c r="AY437" s="115">
        <v>-3.32</v>
      </c>
      <c r="AZ437" s="116">
        <v>-3.23</v>
      </c>
      <c r="BA437" s="115">
        <v>-9.23</v>
      </c>
      <c r="BB437" s="115">
        <v>-58.7</v>
      </c>
      <c r="BC437" s="115">
        <v>-70.75</v>
      </c>
      <c r="BD437" s="114"/>
      <c r="BE437" s="114"/>
      <c r="BF437" s="114"/>
      <c r="BG437" s="180"/>
      <c r="BH437" s="114"/>
      <c r="BI437" s="114"/>
      <c r="BJ437" s="114"/>
      <c r="BK437" s="114"/>
      <c r="BL437" s="114"/>
      <c r="BM437" s="114"/>
      <c r="BN437" s="114"/>
      <c r="BO437" s="114"/>
      <c r="BP437" s="114"/>
      <c r="BQ437" s="114"/>
      <c r="BR437" s="114"/>
      <c r="BS437" s="114"/>
      <c r="BT437" s="114"/>
      <c r="BU437" s="114"/>
      <c r="BV437" s="114"/>
      <c r="BW437" s="114"/>
      <c r="BX437" s="114"/>
      <c r="BY437" s="114"/>
      <c r="BZ437" s="114"/>
      <c r="CA437" s="114"/>
      <c r="CB437" s="114"/>
      <c r="CC437" s="114"/>
      <c r="CD437" s="114"/>
      <c r="CE437" s="114"/>
      <c r="CF437" s="114"/>
      <c r="CG437" s="114"/>
      <c r="CH437" s="114"/>
      <c r="CI437" s="114"/>
      <c r="CJ437" s="114"/>
      <c r="CK437" s="114"/>
      <c r="CL437" s="114"/>
      <c r="CM437" s="114"/>
      <c r="CN437" s="114"/>
      <c r="CO437" s="114"/>
      <c r="CP437" s="114"/>
      <c r="CQ437" s="114"/>
      <c r="CR437" s="114"/>
      <c r="CS437" s="114"/>
      <c r="CT437" s="114"/>
      <c r="CU437" s="114"/>
      <c r="CV437" s="114"/>
      <c r="CW437" s="114"/>
      <c r="CX437" s="114"/>
      <c r="CY437" s="114"/>
      <c r="CZ437" s="114"/>
      <c r="DA437" s="114"/>
      <c r="DB437" s="114"/>
      <c r="DC437" s="114"/>
      <c r="DD437" s="114"/>
      <c r="DE437" s="114"/>
      <c r="DF437" s="114"/>
      <c r="DG437" s="114"/>
      <c r="DH437" s="114"/>
      <c r="DI437" s="114"/>
      <c r="DJ437" s="114"/>
      <c r="DK437" s="114"/>
      <c r="DL437" s="114"/>
      <c r="DM437" s="114"/>
      <c r="DN437" s="114"/>
      <c r="DO437" s="114"/>
      <c r="DP437" s="114"/>
      <c r="DQ437" s="114"/>
      <c r="DR437" s="114"/>
      <c r="DS437" s="114"/>
      <c r="DT437" s="114"/>
      <c r="DU437" s="114"/>
      <c r="DV437" s="114"/>
      <c r="DW437" s="114"/>
      <c r="DX437" s="114"/>
      <c r="DY437" s="114"/>
      <c r="DZ437" s="114"/>
      <c r="EA437" s="114"/>
      <c r="EB437" s="114"/>
      <c r="EC437" s="114"/>
      <c r="ED437" s="114"/>
      <c r="EE437" s="114"/>
      <c r="EF437" s="114"/>
      <c r="EG437" s="114"/>
      <c r="EH437" s="114"/>
      <c r="EI437" s="114"/>
      <c r="EJ437" s="114"/>
      <c r="EK437" s="114"/>
      <c r="EL437" s="114"/>
      <c r="EM437" s="114"/>
      <c r="EN437" s="114"/>
      <c r="EO437" s="114"/>
      <c r="EP437" s="114"/>
      <c r="EQ437" s="114"/>
      <c r="ER437" s="114"/>
      <c r="ES437" s="114"/>
      <c r="ET437" s="114"/>
      <c r="EU437" s="114"/>
      <c r="EV437" s="114"/>
      <c r="EW437" s="114"/>
      <c r="EX437" s="114"/>
      <c r="EY437" s="114"/>
      <c r="EZ437" s="114"/>
      <c r="FA437" s="114"/>
      <c r="FB437" s="114"/>
      <c r="FC437" s="114"/>
      <c r="FD437" s="114"/>
      <c r="FE437" s="114"/>
      <c r="FF437" s="114"/>
      <c r="FG437" s="114"/>
      <c r="FH437" s="114"/>
      <c r="FI437" s="114"/>
      <c r="FJ437" s="114"/>
      <c r="FK437" s="114"/>
      <c r="FL437" s="114"/>
      <c r="FM437" s="114"/>
      <c r="FN437" s="114"/>
      <c r="FO437" s="114"/>
      <c r="FP437" s="114"/>
      <c r="FQ437" s="114"/>
      <c r="FR437" s="114"/>
      <c r="FS437" s="114"/>
      <c r="FT437" s="114"/>
      <c r="FU437" s="114"/>
      <c r="FV437" s="114"/>
      <c r="FW437" s="114"/>
      <c r="FX437" s="114"/>
      <c r="FY437" s="114"/>
      <c r="FZ437" s="114"/>
      <c r="GA437" s="114"/>
      <c r="GB437" s="114"/>
      <c r="GC437" s="114"/>
      <c r="GD437" s="114"/>
      <c r="GE437" s="114"/>
      <c r="GF437" s="114"/>
      <c r="GG437" s="114"/>
      <c r="GH437" s="114"/>
      <c r="GI437" s="114"/>
      <c r="GJ437" s="114"/>
      <c r="GK437" s="114"/>
      <c r="GL437" s="114"/>
      <c r="GM437" s="114"/>
      <c r="GN437" s="114"/>
      <c r="GO437" s="114"/>
      <c r="GP437" s="114"/>
      <c r="GQ437" s="114"/>
      <c r="GR437" s="114"/>
      <c r="GS437" s="114"/>
      <c r="GT437" s="114"/>
      <c r="GU437" s="114"/>
      <c r="GV437" s="114"/>
      <c r="GW437" s="114"/>
      <c r="GX437" s="114"/>
      <c r="GY437" s="114"/>
      <c r="GZ437" s="114"/>
      <c r="HA437" s="114"/>
      <c r="HB437" s="114"/>
      <c r="HC437" s="114"/>
      <c r="HD437" s="114"/>
      <c r="HE437" s="114"/>
      <c r="HF437" s="114"/>
      <c r="HG437" s="114"/>
      <c r="HH437" s="114"/>
      <c r="HI437" s="114"/>
      <c r="HJ437" s="114"/>
      <c r="HK437" s="114"/>
      <c r="HL437" s="114"/>
      <c r="HM437" s="114"/>
      <c r="HN437" s="114"/>
      <c r="HO437" s="114"/>
      <c r="HP437" s="114"/>
      <c r="HQ437" s="114"/>
      <c r="HR437" s="114"/>
      <c r="HS437" s="114"/>
      <c r="HT437" s="114"/>
      <c r="HU437" s="114"/>
      <c r="HV437" s="114"/>
      <c r="HW437" s="114"/>
      <c r="HX437" s="114"/>
      <c r="HY437" s="114"/>
      <c r="HZ437" s="114"/>
      <c r="IA437" s="114"/>
      <c r="IB437" s="114"/>
      <c r="IC437" s="114"/>
      <c r="ID437" s="114"/>
      <c r="IE437" s="114"/>
      <c r="IF437" s="114"/>
      <c r="IG437" s="114"/>
      <c r="IH437" s="114"/>
      <c r="II437" s="114"/>
      <c r="IJ437" s="114"/>
      <c r="IK437" s="114"/>
      <c r="IL437" s="114"/>
      <c r="IM437" s="114"/>
      <c r="IN437" s="114"/>
      <c r="IO437" s="114"/>
      <c r="IP437" s="114"/>
      <c r="IQ437" s="114"/>
      <c r="IR437" s="114"/>
      <c r="IS437" s="114"/>
      <c r="IT437" s="114"/>
      <c r="IU437" s="114"/>
      <c r="IV437" s="114"/>
      <c r="IW437" s="114"/>
      <c r="IX437" s="114"/>
      <c r="IY437" s="114"/>
      <c r="IZ437" s="114"/>
      <c r="JA437" s="114"/>
      <c r="JB437" s="114"/>
      <c r="JC437" s="114"/>
      <c r="JD437" s="114"/>
      <c r="JE437" s="114"/>
    </row>
    <row r="438" spans="2:265" hidden="1">
      <c r="B438" s="124" t="s">
        <v>527</v>
      </c>
      <c r="C438" s="125" t="s">
        <v>526</v>
      </c>
      <c r="D438" s="122" t="s">
        <v>602</v>
      </c>
      <c r="E438" s="122" t="s">
        <v>575</v>
      </c>
      <c r="F438" s="122" t="s">
        <v>326</v>
      </c>
      <c r="G438" s="122" t="s">
        <v>391</v>
      </c>
      <c r="H438" s="121" t="s">
        <v>390</v>
      </c>
      <c r="I438" s="115">
        <v>0</v>
      </c>
      <c r="J438" s="115"/>
      <c r="K438" s="115"/>
      <c r="L438" s="115">
        <v>0</v>
      </c>
      <c r="M438" s="115">
        <v>0</v>
      </c>
      <c r="N438" s="115">
        <v>0</v>
      </c>
      <c r="O438" s="115">
        <v>0</v>
      </c>
      <c r="P438" s="115">
        <v>0</v>
      </c>
      <c r="Q438" s="115">
        <v>0</v>
      </c>
      <c r="R438" s="115">
        <v>0</v>
      </c>
      <c r="S438" s="115">
        <v>0</v>
      </c>
      <c r="T438" s="115">
        <v>0</v>
      </c>
      <c r="U438" s="115">
        <v>0</v>
      </c>
      <c r="V438" s="115">
        <v>0</v>
      </c>
      <c r="W438" s="115">
        <v>0</v>
      </c>
      <c r="X438" s="115">
        <v>0</v>
      </c>
      <c r="Y438" s="115">
        <v>0</v>
      </c>
      <c r="Z438" s="115">
        <v>0</v>
      </c>
      <c r="AA438" s="115">
        <v>0</v>
      </c>
      <c r="AB438" s="115">
        <v>0</v>
      </c>
      <c r="AC438" s="115">
        <v>0</v>
      </c>
      <c r="AD438" s="115">
        <v>0</v>
      </c>
      <c r="AE438" s="115">
        <v>0</v>
      </c>
      <c r="AF438" s="115">
        <v>0</v>
      </c>
      <c r="AG438" s="115">
        <v>0</v>
      </c>
      <c r="AH438" s="115">
        <v>0</v>
      </c>
      <c r="AI438" s="115">
        <v>0</v>
      </c>
      <c r="AJ438" s="115">
        <v>0</v>
      </c>
      <c r="AK438" s="115">
        <v>0</v>
      </c>
      <c r="AL438" s="115">
        <v>0</v>
      </c>
      <c r="AM438" s="115">
        <v>0</v>
      </c>
      <c r="AN438" s="115">
        <v>0</v>
      </c>
      <c r="AO438" s="115">
        <v>0</v>
      </c>
      <c r="AP438" s="115">
        <v>0</v>
      </c>
      <c r="AQ438" s="115">
        <v>0</v>
      </c>
      <c r="AR438" s="115">
        <v>0</v>
      </c>
      <c r="AS438" s="115">
        <v>0</v>
      </c>
      <c r="AT438" s="115">
        <v>0</v>
      </c>
      <c r="AU438" s="115">
        <v>0</v>
      </c>
      <c r="AV438" s="115">
        <v>0</v>
      </c>
      <c r="AW438" s="115">
        <v>0</v>
      </c>
      <c r="AX438" s="115">
        <v>0</v>
      </c>
      <c r="AY438" s="115">
        <v>-0.26</v>
      </c>
      <c r="AZ438" s="116">
        <v>-0.35</v>
      </c>
      <c r="BA438" s="115">
        <v>-0.95</v>
      </c>
      <c r="BB438" s="115">
        <v>-1.57</v>
      </c>
      <c r="BC438" s="115">
        <v>-1.24</v>
      </c>
      <c r="BD438" s="114"/>
      <c r="BE438" s="114"/>
      <c r="BF438" s="114"/>
      <c r="BG438" s="180"/>
      <c r="BH438" s="114"/>
      <c r="BI438" s="114"/>
      <c r="BJ438" s="114"/>
      <c r="BK438" s="114"/>
      <c r="BL438" s="114"/>
      <c r="BM438" s="114"/>
      <c r="BN438" s="114"/>
      <c r="BO438" s="114"/>
      <c r="BP438" s="114"/>
      <c r="BQ438" s="114"/>
      <c r="BR438" s="114"/>
      <c r="BS438" s="114"/>
      <c r="BT438" s="114"/>
      <c r="BU438" s="114"/>
      <c r="BV438" s="114"/>
      <c r="BW438" s="114"/>
      <c r="BX438" s="114"/>
      <c r="BY438" s="114"/>
      <c r="BZ438" s="114"/>
      <c r="CA438" s="114"/>
      <c r="CB438" s="114"/>
      <c r="CC438" s="114"/>
      <c r="CD438" s="114"/>
      <c r="CE438" s="114"/>
      <c r="CF438" s="114"/>
      <c r="CG438" s="114"/>
      <c r="CH438" s="114"/>
      <c r="CI438" s="114"/>
      <c r="CJ438" s="114"/>
      <c r="CK438" s="114"/>
      <c r="CL438" s="114"/>
      <c r="CM438" s="114"/>
      <c r="CN438" s="114"/>
      <c r="CO438" s="114"/>
      <c r="CP438" s="114"/>
      <c r="CQ438" s="114"/>
      <c r="CR438" s="114"/>
      <c r="CS438" s="114"/>
      <c r="CT438" s="114"/>
      <c r="CU438" s="114"/>
      <c r="CV438" s="114"/>
      <c r="CW438" s="114"/>
      <c r="CX438" s="114"/>
      <c r="CY438" s="114"/>
      <c r="CZ438" s="114"/>
      <c r="DA438" s="114"/>
      <c r="DB438" s="114"/>
      <c r="DC438" s="114"/>
      <c r="DD438" s="114"/>
      <c r="DE438" s="114"/>
      <c r="DF438" s="114"/>
      <c r="DG438" s="114"/>
      <c r="DH438" s="114"/>
      <c r="DI438" s="114"/>
      <c r="DJ438" s="114"/>
      <c r="DK438" s="114"/>
      <c r="DL438" s="114"/>
      <c r="DM438" s="114"/>
      <c r="DN438" s="114"/>
      <c r="DO438" s="114"/>
      <c r="DP438" s="114"/>
      <c r="DQ438" s="114"/>
      <c r="DR438" s="114"/>
      <c r="DS438" s="114"/>
      <c r="DT438" s="114"/>
      <c r="DU438" s="114"/>
      <c r="DV438" s="114"/>
      <c r="DW438" s="114"/>
      <c r="DX438" s="114"/>
      <c r="DY438" s="114"/>
      <c r="DZ438" s="114"/>
      <c r="EA438" s="114"/>
      <c r="EB438" s="114"/>
      <c r="EC438" s="114"/>
      <c r="ED438" s="114"/>
      <c r="EE438" s="114"/>
      <c r="EF438" s="114"/>
      <c r="EG438" s="114"/>
      <c r="EH438" s="114"/>
      <c r="EI438" s="114"/>
      <c r="EJ438" s="114"/>
      <c r="EK438" s="114"/>
      <c r="EL438" s="114"/>
      <c r="EM438" s="114"/>
      <c r="EN438" s="114"/>
      <c r="EO438" s="114"/>
      <c r="EP438" s="114"/>
      <c r="EQ438" s="114"/>
      <c r="ER438" s="114"/>
      <c r="ES438" s="114"/>
      <c r="ET438" s="114"/>
      <c r="EU438" s="114"/>
      <c r="EV438" s="114"/>
      <c r="EW438" s="114"/>
      <c r="EX438" s="114"/>
      <c r="EY438" s="114"/>
      <c r="EZ438" s="114"/>
      <c r="FA438" s="114"/>
      <c r="FB438" s="114"/>
      <c r="FC438" s="114"/>
      <c r="FD438" s="114"/>
      <c r="FE438" s="114"/>
      <c r="FF438" s="114"/>
      <c r="FG438" s="114"/>
      <c r="FH438" s="114"/>
      <c r="FI438" s="114"/>
      <c r="FJ438" s="114"/>
      <c r="FK438" s="114"/>
      <c r="FL438" s="114"/>
      <c r="FM438" s="114"/>
      <c r="FN438" s="114"/>
      <c r="FO438" s="114"/>
      <c r="FP438" s="114"/>
      <c r="FQ438" s="114"/>
      <c r="FR438" s="114"/>
      <c r="FS438" s="114"/>
      <c r="FT438" s="114"/>
      <c r="FU438" s="114"/>
      <c r="FV438" s="114"/>
      <c r="FW438" s="114"/>
      <c r="FX438" s="114"/>
      <c r="FY438" s="114"/>
      <c r="FZ438" s="114"/>
      <c r="GA438" s="114"/>
      <c r="GB438" s="114"/>
      <c r="GC438" s="114"/>
      <c r="GD438" s="114"/>
      <c r="GE438" s="114"/>
      <c r="GF438" s="114"/>
      <c r="GG438" s="114"/>
      <c r="GH438" s="114"/>
      <c r="GI438" s="114"/>
      <c r="GJ438" s="114"/>
      <c r="GK438" s="114"/>
      <c r="GL438" s="114"/>
      <c r="GM438" s="114"/>
      <c r="GN438" s="114"/>
      <c r="GO438" s="114"/>
      <c r="GP438" s="114"/>
      <c r="GQ438" s="114"/>
      <c r="GR438" s="114"/>
      <c r="GS438" s="114"/>
      <c r="GT438" s="114"/>
      <c r="GU438" s="114"/>
      <c r="GV438" s="114"/>
      <c r="GW438" s="114"/>
      <c r="GX438" s="114"/>
      <c r="GY438" s="114"/>
      <c r="GZ438" s="114"/>
      <c r="HA438" s="114"/>
      <c r="HB438" s="114"/>
      <c r="HC438" s="114"/>
      <c r="HD438" s="114"/>
      <c r="HE438" s="114"/>
      <c r="HF438" s="114"/>
      <c r="HG438" s="114"/>
      <c r="HH438" s="114"/>
      <c r="HI438" s="114"/>
      <c r="HJ438" s="114"/>
      <c r="HK438" s="114"/>
      <c r="HL438" s="114"/>
      <c r="HM438" s="114"/>
      <c r="HN438" s="114"/>
      <c r="HO438" s="114"/>
      <c r="HP438" s="114"/>
      <c r="HQ438" s="114"/>
      <c r="HR438" s="114"/>
      <c r="HS438" s="114"/>
      <c r="HT438" s="114"/>
      <c r="HU438" s="114"/>
      <c r="HV438" s="114"/>
      <c r="HW438" s="114"/>
      <c r="HX438" s="114"/>
      <c r="HY438" s="114"/>
      <c r="HZ438" s="114"/>
      <c r="IA438" s="114"/>
      <c r="IB438" s="114"/>
      <c r="IC438" s="114"/>
      <c r="ID438" s="114"/>
      <c r="IE438" s="114"/>
      <c r="IF438" s="114"/>
      <c r="IG438" s="114"/>
      <c r="IH438" s="114"/>
      <c r="II438" s="114"/>
      <c r="IJ438" s="114"/>
      <c r="IK438" s="114"/>
      <c r="IL438" s="114"/>
      <c r="IM438" s="114"/>
      <c r="IN438" s="114"/>
      <c r="IO438" s="114"/>
      <c r="IP438" s="114"/>
      <c r="IQ438" s="114"/>
      <c r="IR438" s="114"/>
      <c r="IS438" s="114"/>
      <c r="IT438" s="114"/>
      <c r="IU438" s="114"/>
      <c r="IV438" s="114"/>
      <c r="IW438" s="114"/>
      <c r="IX438" s="114"/>
      <c r="IY438" s="114"/>
      <c r="IZ438" s="114"/>
      <c r="JA438" s="114"/>
      <c r="JB438" s="114"/>
      <c r="JC438" s="114"/>
      <c r="JD438" s="114"/>
      <c r="JE438" s="114"/>
    </row>
    <row r="439" spans="2:265" hidden="1">
      <c r="B439" s="124" t="s">
        <v>581</v>
      </c>
      <c r="C439" s="123" t="s">
        <v>580</v>
      </c>
      <c r="D439" s="122" t="s">
        <v>602</v>
      </c>
      <c r="E439" s="122" t="s">
        <v>575</v>
      </c>
      <c r="F439" s="122" t="s">
        <v>410</v>
      </c>
      <c r="G439" s="122" t="s">
        <v>391</v>
      </c>
      <c r="H439" s="121" t="s">
        <v>390</v>
      </c>
      <c r="I439" s="115">
        <v>0</v>
      </c>
      <c r="J439" s="115"/>
      <c r="K439" s="115"/>
      <c r="L439" s="115">
        <v>0</v>
      </c>
      <c r="M439" s="115">
        <v>0</v>
      </c>
      <c r="N439" s="115">
        <v>0</v>
      </c>
      <c r="O439" s="115">
        <v>0</v>
      </c>
      <c r="P439" s="115">
        <v>0</v>
      </c>
      <c r="Q439" s="115">
        <v>0</v>
      </c>
      <c r="R439" s="115">
        <v>0</v>
      </c>
      <c r="S439" s="115">
        <v>0</v>
      </c>
      <c r="T439" s="115">
        <v>0</v>
      </c>
      <c r="U439" s="115">
        <v>0</v>
      </c>
      <c r="V439" s="115">
        <v>0</v>
      </c>
      <c r="W439" s="115">
        <v>0</v>
      </c>
      <c r="X439" s="115">
        <v>0</v>
      </c>
      <c r="Y439" s="115">
        <v>0</v>
      </c>
      <c r="Z439" s="115">
        <v>-8.1</v>
      </c>
      <c r="AA439" s="115">
        <v>-183.6</v>
      </c>
      <c r="AB439" s="115">
        <v>-659.7</v>
      </c>
      <c r="AC439" s="115">
        <v>-878.85</v>
      </c>
      <c r="AD439" s="115">
        <v>-1104.3</v>
      </c>
      <c r="AE439" s="115">
        <v>-1111.6500000000001</v>
      </c>
      <c r="AF439" s="115">
        <v>-1366.31</v>
      </c>
      <c r="AG439" s="115">
        <v>-1756.58</v>
      </c>
      <c r="AH439" s="115">
        <v>-1562.88</v>
      </c>
      <c r="AI439" s="115">
        <v>-1865.16</v>
      </c>
      <c r="AJ439" s="115">
        <v>-2356.2399999999998</v>
      </c>
      <c r="AK439" s="115">
        <v>-2840.94</v>
      </c>
      <c r="AL439" s="115">
        <v>-2883.91</v>
      </c>
      <c r="AM439" s="115">
        <v>-3225.79</v>
      </c>
      <c r="AN439" s="115">
        <v>-3479.4</v>
      </c>
      <c r="AO439" s="115">
        <v>-4191.3100000000004</v>
      </c>
      <c r="AP439" s="115">
        <v>-4744.8500000000004</v>
      </c>
      <c r="AQ439" s="115">
        <v>-3315.58</v>
      </c>
      <c r="AR439" s="115">
        <v>-3611.18</v>
      </c>
      <c r="AS439" s="115">
        <v>-3854.75</v>
      </c>
      <c r="AT439" s="115">
        <v>-4282.21</v>
      </c>
      <c r="AU439" s="115">
        <v>-4348.57</v>
      </c>
      <c r="AV439" s="115">
        <v>-4304.03</v>
      </c>
      <c r="AW439" s="115">
        <v>-4291.83</v>
      </c>
      <c r="AX439" s="115">
        <v>-4415.72</v>
      </c>
      <c r="AY439" s="115">
        <v>-4536.26</v>
      </c>
      <c r="AZ439" s="116">
        <v>-5096</v>
      </c>
      <c r="BA439" s="115">
        <v>-5263.35</v>
      </c>
      <c r="BB439" s="115">
        <v>-6241.36</v>
      </c>
      <c r="BC439" s="115">
        <v>-6307.84</v>
      </c>
      <c r="BD439" s="114"/>
      <c r="BE439" s="114"/>
      <c r="BF439" s="114"/>
      <c r="BG439" s="180"/>
      <c r="BH439" s="114"/>
      <c r="BI439" s="114"/>
      <c r="BJ439" s="114"/>
      <c r="BK439" s="114"/>
      <c r="BL439" s="114"/>
      <c r="BM439" s="114"/>
      <c r="BN439" s="114"/>
      <c r="BO439" s="114"/>
      <c r="BP439" s="114"/>
      <c r="BQ439" s="114"/>
      <c r="BR439" s="114"/>
      <c r="BS439" s="114"/>
      <c r="BT439" s="114"/>
      <c r="BU439" s="114"/>
      <c r="BV439" s="114"/>
      <c r="BW439" s="114"/>
      <c r="BX439" s="114"/>
      <c r="BY439" s="114"/>
      <c r="BZ439" s="114"/>
      <c r="CA439" s="114"/>
      <c r="CB439" s="114"/>
      <c r="CC439" s="114"/>
      <c r="CD439" s="114"/>
      <c r="CE439" s="114"/>
      <c r="CF439" s="114"/>
      <c r="CG439" s="114"/>
      <c r="CH439" s="114"/>
      <c r="CI439" s="114"/>
      <c r="CJ439" s="114"/>
      <c r="CK439" s="114"/>
      <c r="CL439" s="114"/>
      <c r="CM439" s="114"/>
      <c r="CN439" s="114"/>
      <c r="CO439" s="114"/>
      <c r="CP439" s="114"/>
      <c r="CQ439" s="114"/>
      <c r="CR439" s="114"/>
      <c r="CS439" s="114"/>
      <c r="CT439" s="114"/>
      <c r="CU439" s="114"/>
      <c r="CV439" s="114"/>
      <c r="CW439" s="114"/>
      <c r="CX439" s="114"/>
      <c r="CY439" s="114"/>
      <c r="CZ439" s="114"/>
      <c r="DA439" s="114"/>
      <c r="DB439" s="114"/>
      <c r="DC439" s="114"/>
      <c r="DD439" s="114"/>
      <c r="DE439" s="114"/>
      <c r="DF439" s="114"/>
      <c r="DG439" s="114"/>
      <c r="DH439" s="114"/>
      <c r="DI439" s="114"/>
      <c r="DJ439" s="114"/>
      <c r="DK439" s="114"/>
      <c r="DL439" s="114"/>
      <c r="DM439" s="114"/>
      <c r="DN439" s="114"/>
      <c r="DO439" s="114"/>
      <c r="DP439" s="114"/>
      <c r="DQ439" s="114"/>
      <c r="DR439" s="114"/>
      <c r="DS439" s="114"/>
      <c r="DT439" s="114"/>
      <c r="DU439" s="114"/>
      <c r="DV439" s="114"/>
      <c r="DW439" s="114"/>
      <c r="DX439" s="114"/>
      <c r="DY439" s="114"/>
      <c r="DZ439" s="114"/>
      <c r="EA439" s="114"/>
      <c r="EB439" s="114"/>
      <c r="EC439" s="114"/>
      <c r="ED439" s="114"/>
      <c r="EE439" s="114"/>
      <c r="EF439" s="114"/>
      <c r="EG439" s="114"/>
      <c r="EH439" s="114"/>
      <c r="EI439" s="114"/>
      <c r="EJ439" s="114"/>
      <c r="EK439" s="114"/>
      <c r="EL439" s="114"/>
      <c r="EM439" s="114"/>
      <c r="EN439" s="114"/>
      <c r="EO439" s="114"/>
      <c r="EP439" s="114"/>
      <c r="EQ439" s="114"/>
      <c r="ER439" s="114"/>
      <c r="ES439" s="114"/>
      <c r="ET439" s="114"/>
      <c r="EU439" s="114"/>
      <c r="EV439" s="114"/>
      <c r="EW439" s="114"/>
      <c r="EX439" s="114"/>
      <c r="EY439" s="114"/>
      <c r="EZ439" s="114"/>
      <c r="FA439" s="114"/>
      <c r="FB439" s="114"/>
      <c r="FC439" s="114"/>
      <c r="FD439" s="114"/>
      <c r="FE439" s="114"/>
      <c r="FF439" s="114"/>
      <c r="FG439" s="114"/>
      <c r="FH439" s="114"/>
      <c r="FI439" s="114"/>
      <c r="FJ439" s="114"/>
      <c r="FK439" s="114"/>
      <c r="FL439" s="114"/>
      <c r="FM439" s="114"/>
      <c r="FN439" s="114"/>
      <c r="FO439" s="114"/>
      <c r="FP439" s="114"/>
      <c r="FQ439" s="114"/>
      <c r="FR439" s="114"/>
      <c r="FS439" s="114"/>
      <c r="FT439" s="114"/>
      <c r="FU439" s="114"/>
      <c r="FV439" s="114"/>
      <c r="FW439" s="114"/>
      <c r="FX439" s="114"/>
      <c r="FY439" s="114"/>
      <c r="FZ439" s="114"/>
      <c r="GA439" s="114"/>
      <c r="GB439" s="114"/>
      <c r="GC439" s="114"/>
      <c r="GD439" s="114"/>
      <c r="GE439" s="114"/>
      <c r="GF439" s="114"/>
      <c r="GG439" s="114"/>
      <c r="GH439" s="114"/>
      <c r="GI439" s="114"/>
      <c r="GJ439" s="114"/>
      <c r="GK439" s="114"/>
      <c r="GL439" s="114"/>
      <c r="GM439" s="114"/>
      <c r="GN439" s="114"/>
      <c r="GO439" s="114"/>
      <c r="GP439" s="114"/>
      <c r="GQ439" s="114"/>
      <c r="GR439" s="114"/>
      <c r="GS439" s="114"/>
      <c r="GT439" s="114"/>
      <c r="GU439" s="114"/>
      <c r="GV439" s="114"/>
      <c r="GW439" s="114"/>
      <c r="GX439" s="114"/>
      <c r="GY439" s="114"/>
      <c r="GZ439" s="114"/>
      <c r="HA439" s="114"/>
      <c r="HB439" s="114"/>
      <c r="HC439" s="114"/>
      <c r="HD439" s="114"/>
      <c r="HE439" s="114"/>
      <c r="HF439" s="114"/>
      <c r="HG439" s="114"/>
      <c r="HH439" s="114"/>
      <c r="HI439" s="114"/>
      <c r="HJ439" s="114"/>
      <c r="HK439" s="114"/>
      <c r="HL439" s="114"/>
      <c r="HM439" s="114"/>
      <c r="HN439" s="114"/>
      <c r="HO439" s="114"/>
      <c r="HP439" s="114"/>
      <c r="HQ439" s="114"/>
      <c r="HR439" s="114"/>
      <c r="HS439" s="114"/>
      <c r="HT439" s="114"/>
      <c r="HU439" s="114"/>
      <c r="HV439" s="114"/>
      <c r="HW439" s="114"/>
      <c r="HX439" s="114"/>
      <c r="HY439" s="114"/>
      <c r="HZ439" s="114"/>
      <c r="IA439" s="114"/>
      <c r="IB439" s="114"/>
      <c r="IC439" s="114"/>
      <c r="ID439" s="114"/>
      <c r="IE439" s="114"/>
      <c r="IF439" s="114"/>
      <c r="IG439" s="114"/>
      <c r="IH439" s="114"/>
      <c r="II439" s="114"/>
      <c r="IJ439" s="114"/>
      <c r="IK439" s="114"/>
      <c r="IL439" s="114"/>
      <c r="IM439" s="114"/>
      <c r="IN439" s="114"/>
      <c r="IO439" s="114"/>
      <c r="IP439" s="114"/>
      <c r="IQ439" s="114"/>
      <c r="IR439" s="114"/>
      <c r="IS439" s="114"/>
      <c r="IT439" s="114"/>
      <c r="IU439" s="114"/>
      <c r="IV439" s="114"/>
      <c r="IW439" s="114"/>
      <c r="IX439" s="114"/>
      <c r="IY439" s="114"/>
      <c r="IZ439" s="114"/>
      <c r="JA439" s="114"/>
      <c r="JB439" s="114"/>
      <c r="JC439" s="114"/>
      <c r="JD439" s="114"/>
      <c r="JE439" s="114"/>
    </row>
    <row r="440" spans="2:265" hidden="1">
      <c r="B440" s="124" t="s">
        <v>579</v>
      </c>
      <c r="C440" s="123" t="s">
        <v>578</v>
      </c>
      <c r="D440" s="122" t="s">
        <v>602</v>
      </c>
      <c r="E440" s="122" t="s">
        <v>575</v>
      </c>
      <c r="F440" s="122" t="s">
        <v>407</v>
      </c>
      <c r="G440" s="122" t="s">
        <v>391</v>
      </c>
      <c r="H440" s="121" t="s">
        <v>390</v>
      </c>
      <c r="I440" s="115">
        <v>0</v>
      </c>
      <c r="J440" s="115"/>
      <c r="K440" s="115"/>
      <c r="L440" s="115">
        <v>0</v>
      </c>
      <c r="M440" s="115">
        <v>0</v>
      </c>
      <c r="N440" s="115">
        <v>0</v>
      </c>
      <c r="O440" s="115">
        <v>0</v>
      </c>
      <c r="P440" s="115">
        <v>0</v>
      </c>
      <c r="Q440" s="115">
        <v>0</v>
      </c>
      <c r="R440" s="115">
        <v>0</v>
      </c>
      <c r="S440" s="115">
        <v>0</v>
      </c>
      <c r="T440" s="115">
        <v>0</v>
      </c>
      <c r="U440" s="115">
        <v>0</v>
      </c>
      <c r="V440" s="115">
        <v>0</v>
      </c>
      <c r="W440" s="115">
        <v>0</v>
      </c>
      <c r="X440" s="115">
        <v>0</v>
      </c>
      <c r="Y440" s="115">
        <v>0</v>
      </c>
      <c r="Z440" s="115">
        <v>-9.9</v>
      </c>
      <c r="AA440" s="115">
        <v>-224.4</v>
      </c>
      <c r="AB440" s="115">
        <v>-806.3</v>
      </c>
      <c r="AC440" s="115">
        <v>-1074.1500000000001</v>
      </c>
      <c r="AD440" s="115">
        <v>-1349.7</v>
      </c>
      <c r="AE440" s="115">
        <v>-1358.68</v>
      </c>
      <c r="AF440" s="115">
        <v>-1669.94</v>
      </c>
      <c r="AG440" s="115">
        <v>-2146.94</v>
      </c>
      <c r="AH440" s="115">
        <v>-1910.19</v>
      </c>
      <c r="AI440" s="115">
        <v>-2279.64</v>
      </c>
      <c r="AJ440" s="115">
        <v>-2879.85</v>
      </c>
      <c r="AK440" s="115">
        <v>-3472.26</v>
      </c>
      <c r="AL440" s="115">
        <v>-3524.78</v>
      </c>
      <c r="AM440" s="115">
        <v>-3942.63</v>
      </c>
      <c r="AN440" s="115">
        <v>-4252.6000000000004</v>
      </c>
      <c r="AO440" s="115">
        <v>-5122.72</v>
      </c>
      <c r="AP440" s="115">
        <v>-5799.26</v>
      </c>
      <c r="AQ440" s="115">
        <v>-4052.38</v>
      </c>
      <c r="AR440" s="115">
        <v>-4413.66</v>
      </c>
      <c r="AS440" s="115">
        <v>-4711.3599999999997</v>
      </c>
      <c r="AT440" s="115">
        <v>-5233.82</v>
      </c>
      <c r="AU440" s="115">
        <v>-5314.92</v>
      </c>
      <c r="AV440" s="115">
        <v>-5260.48</v>
      </c>
      <c r="AW440" s="115">
        <v>-5245.58</v>
      </c>
      <c r="AX440" s="115">
        <v>-5396.99</v>
      </c>
      <c r="AY440" s="115">
        <v>-5544.32</v>
      </c>
      <c r="AZ440" s="116">
        <v>-6228.45</v>
      </c>
      <c r="BA440" s="115">
        <v>-6432.99</v>
      </c>
      <c r="BB440" s="115">
        <v>-7628.33</v>
      </c>
      <c r="BC440" s="115">
        <v>-7709.58</v>
      </c>
      <c r="BD440" s="114"/>
      <c r="BE440" s="114"/>
      <c r="BF440" s="114"/>
      <c r="BG440" s="180"/>
      <c r="BH440" s="114"/>
      <c r="BI440" s="114"/>
      <c r="BJ440" s="114"/>
      <c r="BK440" s="114"/>
      <c r="BL440" s="114"/>
      <c r="BM440" s="114"/>
      <c r="BN440" s="114"/>
      <c r="BO440" s="114"/>
      <c r="BP440" s="114"/>
      <c r="BQ440" s="114"/>
      <c r="BR440" s="114"/>
      <c r="BS440" s="114"/>
      <c r="BT440" s="114"/>
      <c r="BU440" s="114"/>
      <c r="BV440" s="114"/>
      <c r="BW440" s="114"/>
      <c r="BX440" s="114"/>
      <c r="BY440" s="114"/>
      <c r="BZ440" s="114"/>
      <c r="CA440" s="114"/>
      <c r="CB440" s="114"/>
      <c r="CC440" s="114"/>
      <c r="CD440" s="114"/>
      <c r="CE440" s="114"/>
      <c r="CF440" s="114"/>
      <c r="CG440" s="114"/>
      <c r="CH440" s="114"/>
      <c r="CI440" s="114"/>
      <c r="CJ440" s="114"/>
      <c r="CK440" s="114"/>
      <c r="CL440" s="114"/>
      <c r="CM440" s="114"/>
      <c r="CN440" s="114"/>
      <c r="CO440" s="114"/>
      <c r="CP440" s="114"/>
      <c r="CQ440" s="114"/>
      <c r="CR440" s="114"/>
      <c r="CS440" s="114"/>
      <c r="CT440" s="114"/>
      <c r="CU440" s="114"/>
      <c r="CV440" s="114"/>
      <c r="CW440" s="114"/>
      <c r="CX440" s="114"/>
      <c r="CY440" s="114"/>
      <c r="CZ440" s="114"/>
      <c r="DA440" s="114"/>
      <c r="DB440" s="114"/>
      <c r="DC440" s="114"/>
      <c r="DD440" s="114"/>
      <c r="DE440" s="114"/>
      <c r="DF440" s="114"/>
      <c r="DG440" s="114"/>
      <c r="DH440" s="114"/>
      <c r="DI440" s="114"/>
      <c r="DJ440" s="114"/>
      <c r="DK440" s="114"/>
      <c r="DL440" s="114"/>
      <c r="DM440" s="114"/>
      <c r="DN440" s="114"/>
      <c r="DO440" s="114"/>
      <c r="DP440" s="114"/>
      <c r="DQ440" s="114"/>
      <c r="DR440" s="114"/>
      <c r="DS440" s="114"/>
      <c r="DT440" s="114"/>
      <c r="DU440" s="114"/>
      <c r="DV440" s="114"/>
      <c r="DW440" s="114"/>
      <c r="DX440" s="114"/>
      <c r="DY440" s="114"/>
      <c r="DZ440" s="114"/>
      <c r="EA440" s="114"/>
      <c r="EB440" s="114"/>
      <c r="EC440" s="114"/>
      <c r="ED440" s="114"/>
      <c r="EE440" s="114"/>
      <c r="EF440" s="114"/>
      <c r="EG440" s="114"/>
      <c r="EH440" s="114"/>
      <c r="EI440" s="114"/>
      <c r="EJ440" s="114"/>
      <c r="EK440" s="114"/>
      <c r="EL440" s="114"/>
      <c r="EM440" s="114"/>
      <c r="EN440" s="114"/>
      <c r="EO440" s="114"/>
      <c r="EP440" s="114"/>
      <c r="EQ440" s="114"/>
      <c r="ER440" s="114"/>
      <c r="ES440" s="114"/>
      <c r="ET440" s="114"/>
      <c r="EU440" s="114"/>
      <c r="EV440" s="114"/>
      <c r="EW440" s="114"/>
      <c r="EX440" s="114"/>
      <c r="EY440" s="114"/>
      <c r="EZ440" s="114"/>
      <c r="FA440" s="114"/>
      <c r="FB440" s="114"/>
      <c r="FC440" s="114"/>
      <c r="FD440" s="114"/>
      <c r="FE440" s="114"/>
      <c r="FF440" s="114"/>
      <c r="FG440" s="114"/>
      <c r="FH440" s="114"/>
      <c r="FI440" s="114"/>
      <c r="FJ440" s="114"/>
      <c r="FK440" s="114"/>
      <c r="FL440" s="114"/>
      <c r="FM440" s="114"/>
      <c r="FN440" s="114"/>
      <c r="FO440" s="114"/>
      <c r="FP440" s="114"/>
      <c r="FQ440" s="114"/>
      <c r="FR440" s="114"/>
      <c r="FS440" s="114"/>
      <c r="FT440" s="114"/>
      <c r="FU440" s="114"/>
      <c r="FV440" s="114"/>
      <c r="FW440" s="114"/>
      <c r="FX440" s="114"/>
      <c r="FY440" s="114"/>
      <c r="FZ440" s="114"/>
      <c r="GA440" s="114"/>
      <c r="GB440" s="114"/>
      <c r="GC440" s="114"/>
      <c r="GD440" s="114"/>
      <c r="GE440" s="114"/>
      <c r="GF440" s="114"/>
      <c r="GG440" s="114"/>
      <c r="GH440" s="114"/>
      <c r="GI440" s="114"/>
      <c r="GJ440" s="114"/>
      <c r="GK440" s="114"/>
      <c r="GL440" s="114"/>
      <c r="GM440" s="114"/>
      <c r="GN440" s="114"/>
      <c r="GO440" s="114"/>
      <c r="GP440" s="114"/>
      <c r="GQ440" s="114"/>
      <c r="GR440" s="114"/>
      <c r="GS440" s="114"/>
      <c r="GT440" s="114"/>
      <c r="GU440" s="114"/>
      <c r="GV440" s="114"/>
      <c r="GW440" s="114"/>
      <c r="GX440" s="114"/>
      <c r="GY440" s="114"/>
      <c r="GZ440" s="114"/>
      <c r="HA440" s="114"/>
      <c r="HB440" s="114"/>
      <c r="HC440" s="114"/>
      <c r="HD440" s="114"/>
      <c r="HE440" s="114"/>
      <c r="HF440" s="114"/>
      <c r="HG440" s="114"/>
      <c r="HH440" s="114"/>
      <c r="HI440" s="114"/>
      <c r="HJ440" s="114"/>
      <c r="HK440" s="114"/>
      <c r="HL440" s="114"/>
      <c r="HM440" s="114"/>
      <c r="HN440" s="114"/>
      <c r="HO440" s="114"/>
      <c r="HP440" s="114"/>
      <c r="HQ440" s="114"/>
      <c r="HR440" s="114"/>
      <c r="HS440" s="114"/>
      <c r="HT440" s="114"/>
      <c r="HU440" s="114"/>
      <c r="HV440" s="114"/>
      <c r="HW440" s="114"/>
      <c r="HX440" s="114"/>
      <c r="HY440" s="114"/>
      <c r="HZ440" s="114"/>
      <c r="IA440" s="114"/>
      <c r="IB440" s="114"/>
      <c r="IC440" s="114"/>
      <c r="ID440" s="114"/>
      <c r="IE440" s="114"/>
      <c r="IF440" s="114"/>
      <c r="IG440" s="114"/>
      <c r="IH440" s="114"/>
      <c r="II440" s="114"/>
      <c r="IJ440" s="114"/>
      <c r="IK440" s="114"/>
      <c r="IL440" s="114"/>
      <c r="IM440" s="114"/>
      <c r="IN440" s="114"/>
      <c r="IO440" s="114"/>
      <c r="IP440" s="114"/>
      <c r="IQ440" s="114"/>
      <c r="IR440" s="114"/>
      <c r="IS440" s="114"/>
      <c r="IT440" s="114"/>
      <c r="IU440" s="114"/>
      <c r="IV440" s="114"/>
      <c r="IW440" s="114"/>
      <c r="IX440" s="114"/>
      <c r="IY440" s="114"/>
      <c r="IZ440" s="114"/>
      <c r="JA440" s="114"/>
      <c r="JB440" s="114"/>
      <c r="JC440" s="114"/>
      <c r="JD440" s="114"/>
      <c r="JE440" s="114"/>
    </row>
    <row r="441" spans="2:265" hidden="1">
      <c r="B441" s="167" t="s">
        <v>606</v>
      </c>
      <c r="C441" s="123" t="s">
        <v>605</v>
      </c>
      <c r="D441" s="165"/>
      <c r="E441" s="165"/>
      <c r="F441" s="165"/>
      <c r="G441" s="165"/>
      <c r="H441" s="121"/>
      <c r="I441" s="115" t="s">
        <v>502</v>
      </c>
      <c r="J441" s="115"/>
      <c r="K441" s="115"/>
      <c r="L441" s="115" t="s">
        <v>502</v>
      </c>
      <c r="M441" s="115" t="s">
        <v>502</v>
      </c>
      <c r="N441" s="115" t="s">
        <v>502</v>
      </c>
      <c r="O441" s="115" t="s">
        <v>502</v>
      </c>
      <c r="P441" s="115" t="s">
        <v>502</v>
      </c>
      <c r="Q441" s="115" t="s">
        <v>502</v>
      </c>
      <c r="R441" s="115" t="s">
        <v>502</v>
      </c>
      <c r="S441" s="115" t="s">
        <v>502</v>
      </c>
      <c r="T441" s="115" t="s">
        <v>502</v>
      </c>
      <c r="U441" s="115" t="s">
        <v>502</v>
      </c>
      <c r="V441" s="115" t="s">
        <v>502</v>
      </c>
      <c r="W441" s="115" t="s">
        <v>502</v>
      </c>
      <c r="X441" s="115" t="s">
        <v>502</v>
      </c>
      <c r="Y441" s="115" t="s">
        <v>502</v>
      </c>
      <c r="Z441" s="115" t="s">
        <v>502</v>
      </c>
      <c r="AA441" s="115" t="s">
        <v>502</v>
      </c>
      <c r="AB441" s="115" t="s">
        <v>502</v>
      </c>
      <c r="AC441" s="115" t="s">
        <v>502</v>
      </c>
      <c r="AD441" s="115" t="s">
        <v>502</v>
      </c>
      <c r="AE441" s="115" t="s">
        <v>502</v>
      </c>
      <c r="AF441" s="115" t="s">
        <v>502</v>
      </c>
      <c r="AG441" s="115" t="s">
        <v>502</v>
      </c>
      <c r="AH441" s="115" t="s">
        <v>502</v>
      </c>
      <c r="AI441" s="115" t="s">
        <v>502</v>
      </c>
      <c r="AJ441" s="115" t="s">
        <v>502</v>
      </c>
      <c r="AK441" s="115" t="s">
        <v>502</v>
      </c>
      <c r="AL441" s="115" t="s">
        <v>502</v>
      </c>
      <c r="AM441" s="115" t="s">
        <v>502</v>
      </c>
      <c r="AN441" s="115" t="s">
        <v>502</v>
      </c>
      <c r="AO441" s="115" t="s">
        <v>502</v>
      </c>
      <c r="AP441" s="115" t="s">
        <v>502</v>
      </c>
      <c r="AQ441" s="115" t="s">
        <v>502</v>
      </c>
      <c r="AR441" s="115" t="s">
        <v>502</v>
      </c>
      <c r="AS441" s="115" t="s">
        <v>502</v>
      </c>
      <c r="AT441" s="115" t="s">
        <v>502</v>
      </c>
      <c r="AU441" s="115" t="s">
        <v>502</v>
      </c>
      <c r="AV441" s="115" t="s">
        <v>502</v>
      </c>
      <c r="AW441" s="115" t="s">
        <v>502</v>
      </c>
      <c r="AX441" s="115" t="s">
        <v>502</v>
      </c>
      <c r="AY441" s="115" t="s">
        <v>502</v>
      </c>
      <c r="AZ441" s="116" t="s">
        <v>502</v>
      </c>
      <c r="BA441" s="115" t="s">
        <v>502</v>
      </c>
      <c r="BB441" s="115" t="s">
        <v>502</v>
      </c>
      <c r="BC441" s="115" t="s">
        <v>502</v>
      </c>
      <c r="BD441" s="114"/>
      <c r="BE441" s="114"/>
      <c r="BF441" s="114"/>
      <c r="BG441" s="120"/>
      <c r="BH441" s="114"/>
      <c r="BI441" s="114"/>
      <c r="BJ441" s="114"/>
      <c r="BK441" s="114"/>
      <c r="BL441" s="114"/>
      <c r="BM441" s="114"/>
      <c r="BN441" s="114"/>
      <c r="BO441" s="114"/>
      <c r="BP441" s="114"/>
      <c r="BQ441" s="114"/>
      <c r="BR441" s="114"/>
      <c r="BS441" s="114"/>
      <c r="BT441" s="114"/>
      <c r="BU441" s="114"/>
      <c r="BV441" s="114"/>
      <c r="BW441" s="114"/>
      <c r="BX441" s="114"/>
      <c r="BY441" s="114"/>
      <c r="BZ441" s="114"/>
      <c r="CA441" s="114"/>
      <c r="CB441" s="114"/>
      <c r="CC441" s="114"/>
      <c r="CD441" s="114"/>
      <c r="CE441" s="114"/>
      <c r="CF441" s="114"/>
      <c r="CG441" s="114"/>
      <c r="CH441" s="114"/>
      <c r="CI441" s="114"/>
      <c r="CJ441" s="114"/>
      <c r="CK441" s="114"/>
      <c r="CL441" s="114"/>
      <c r="CM441" s="114"/>
      <c r="CN441" s="114"/>
      <c r="CO441" s="114"/>
      <c r="CP441" s="114"/>
      <c r="CQ441" s="114"/>
      <c r="CR441" s="114"/>
      <c r="CS441" s="114"/>
      <c r="CT441" s="114"/>
      <c r="CU441" s="114"/>
      <c r="CV441" s="114"/>
      <c r="CW441" s="114"/>
      <c r="CX441" s="114"/>
      <c r="CY441" s="114"/>
      <c r="CZ441" s="114"/>
      <c r="DA441" s="114"/>
      <c r="DB441" s="114"/>
      <c r="DC441" s="114"/>
      <c r="DD441" s="114"/>
      <c r="DE441" s="114"/>
      <c r="DF441" s="114"/>
      <c r="DG441" s="114"/>
      <c r="DH441" s="114"/>
      <c r="DI441" s="114"/>
      <c r="DJ441" s="114"/>
      <c r="DK441" s="114"/>
      <c r="DL441" s="114"/>
      <c r="DM441" s="114"/>
      <c r="DN441" s="114"/>
      <c r="DO441" s="114"/>
      <c r="DP441" s="114"/>
      <c r="DQ441" s="114"/>
      <c r="DR441" s="114"/>
      <c r="DS441" s="114"/>
      <c r="DT441" s="114"/>
      <c r="DU441" s="114"/>
      <c r="DV441" s="114"/>
      <c r="DW441" s="114"/>
      <c r="DX441" s="114"/>
      <c r="DY441" s="114"/>
      <c r="DZ441" s="114"/>
      <c r="EA441" s="114"/>
      <c r="EB441" s="114"/>
      <c r="EC441" s="114"/>
      <c r="ED441" s="114"/>
      <c r="EE441" s="114"/>
      <c r="EF441" s="114"/>
      <c r="EG441" s="114"/>
      <c r="EH441" s="114"/>
      <c r="EI441" s="114"/>
      <c r="EJ441" s="114"/>
      <c r="EK441" s="114"/>
      <c r="EL441" s="114"/>
      <c r="EM441" s="114"/>
      <c r="EN441" s="114"/>
      <c r="EO441" s="114"/>
      <c r="EP441" s="114"/>
      <c r="EQ441" s="114"/>
      <c r="ER441" s="114"/>
      <c r="ES441" s="114"/>
      <c r="ET441" s="114"/>
      <c r="EU441" s="114"/>
      <c r="EV441" s="114"/>
      <c r="EW441" s="114"/>
      <c r="EX441" s="114"/>
      <c r="EY441" s="114"/>
      <c r="EZ441" s="114"/>
      <c r="FA441" s="114"/>
      <c r="FB441" s="114"/>
      <c r="FC441" s="114"/>
      <c r="FD441" s="114"/>
      <c r="FE441" s="114"/>
      <c r="FF441" s="114"/>
      <c r="FG441" s="114"/>
      <c r="FH441" s="114"/>
      <c r="FI441" s="114"/>
      <c r="FJ441" s="114"/>
      <c r="FK441" s="114"/>
      <c r="FL441" s="114"/>
      <c r="FM441" s="114"/>
      <c r="FN441" s="114"/>
      <c r="FO441" s="114"/>
      <c r="FP441" s="114"/>
      <c r="FQ441" s="114"/>
      <c r="FR441" s="114"/>
      <c r="FS441" s="114"/>
      <c r="FT441" s="114"/>
      <c r="FU441" s="114"/>
      <c r="FV441" s="114"/>
      <c r="FW441" s="114"/>
      <c r="FX441" s="114"/>
      <c r="FY441" s="114"/>
      <c r="FZ441" s="114"/>
      <c r="GA441" s="114"/>
      <c r="GB441" s="114"/>
      <c r="GC441" s="114"/>
      <c r="GD441" s="114"/>
      <c r="GE441" s="114"/>
      <c r="GF441" s="114"/>
      <c r="GG441" s="114"/>
      <c r="GH441" s="114"/>
      <c r="GI441" s="114"/>
      <c r="GJ441" s="114"/>
      <c r="GK441" s="114"/>
      <c r="GL441" s="114"/>
      <c r="GM441" s="114"/>
      <c r="GN441" s="114"/>
      <c r="GO441" s="114"/>
      <c r="GP441" s="114"/>
      <c r="GQ441" s="114"/>
      <c r="GR441" s="114"/>
      <c r="GS441" s="114"/>
      <c r="GT441" s="114"/>
      <c r="GU441" s="114"/>
      <c r="GV441" s="114"/>
      <c r="GW441" s="114"/>
      <c r="GX441" s="114"/>
      <c r="GY441" s="114"/>
      <c r="GZ441" s="114"/>
      <c r="HA441" s="114"/>
      <c r="HB441" s="114"/>
      <c r="HC441" s="114"/>
      <c r="HD441" s="114"/>
      <c r="HE441" s="114"/>
      <c r="HF441" s="114"/>
      <c r="HG441" s="114"/>
      <c r="HH441" s="114"/>
      <c r="HI441" s="114"/>
      <c r="HJ441" s="114"/>
      <c r="HK441" s="114"/>
      <c r="HL441" s="114"/>
      <c r="HM441" s="114"/>
      <c r="HN441" s="114"/>
      <c r="HO441" s="114"/>
      <c r="HP441" s="114"/>
      <c r="HQ441" s="114"/>
      <c r="HR441" s="114"/>
      <c r="HS441" s="114"/>
      <c r="HT441" s="114"/>
      <c r="HU441" s="114"/>
      <c r="HV441" s="114"/>
      <c r="HW441" s="114"/>
      <c r="HX441" s="114"/>
      <c r="HY441" s="114"/>
      <c r="HZ441" s="114"/>
      <c r="IA441" s="114"/>
      <c r="IB441" s="114"/>
      <c r="IC441" s="114"/>
      <c r="ID441" s="114"/>
      <c r="IE441" s="114"/>
      <c r="IF441" s="114"/>
      <c r="IG441" s="114"/>
      <c r="IH441" s="114"/>
      <c r="II441" s="114"/>
      <c r="IJ441" s="114"/>
      <c r="IK441" s="114"/>
      <c r="IL441" s="114"/>
      <c r="IM441" s="114"/>
      <c r="IN441" s="114"/>
      <c r="IO441" s="114"/>
      <c r="IP441" s="114"/>
      <c r="IQ441" s="114"/>
      <c r="IR441" s="114"/>
      <c r="IS441" s="114"/>
      <c r="IT441" s="114"/>
      <c r="IU441" s="114"/>
      <c r="IV441" s="114"/>
      <c r="IW441" s="114"/>
      <c r="IX441" s="114"/>
      <c r="IY441" s="114"/>
      <c r="IZ441" s="114"/>
      <c r="JA441" s="114"/>
      <c r="JB441" s="114"/>
      <c r="JC441" s="114"/>
      <c r="JD441" s="114"/>
      <c r="JE441" s="114"/>
    </row>
    <row r="442" spans="2:265" hidden="1">
      <c r="B442" s="124" t="s">
        <v>535</v>
      </c>
      <c r="C442" s="123" t="s">
        <v>604</v>
      </c>
      <c r="D442" s="122" t="s">
        <v>602</v>
      </c>
      <c r="E442" s="122" t="s">
        <v>542</v>
      </c>
      <c r="F442" s="122" t="s">
        <v>322</v>
      </c>
      <c r="G442" s="122" t="s">
        <v>391</v>
      </c>
      <c r="H442" s="121" t="s">
        <v>390</v>
      </c>
      <c r="I442" s="115">
        <v>1201.25</v>
      </c>
      <c r="J442" s="115"/>
      <c r="K442" s="115"/>
      <c r="L442" s="115">
        <v>1201</v>
      </c>
      <c r="M442" s="115">
        <v>1241</v>
      </c>
      <c r="N442" s="115">
        <v>1278</v>
      </c>
      <c r="O442" s="115">
        <v>1316</v>
      </c>
      <c r="P442" s="115">
        <v>1219</v>
      </c>
      <c r="Q442" s="115">
        <v>1118</v>
      </c>
      <c r="R442" s="115">
        <v>1148</v>
      </c>
      <c r="S442" s="115">
        <v>1174</v>
      </c>
      <c r="T442" s="115">
        <v>1202</v>
      </c>
      <c r="U442" s="115">
        <v>1239</v>
      </c>
      <c r="V442" s="115">
        <v>1275</v>
      </c>
      <c r="W442" s="115">
        <v>1324</v>
      </c>
      <c r="X442" s="115">
        <v>1375</v>
      </c>
      <c r="Y442" s="115">
        <v>1650</v>
      </c>
      <c r="Z442" s="115">
        <v>1852</v>
      </c>
      <c r="AA442" s="115">
        <v>2099</v>
      </c>
      <c r="AB442" s="115">
        <v>2260</v>
      </c>
      <c r="AC442" s="115">
        <v>2673</v>
      </c>
      <c r="AD442" s="115">
        <v>2898</v>
      </c>
      <c r="AE442" s="115">
        <v>3524.83</v>
      </c>
      <c r="AF442" s="115">
        <v>4418.9399999999996</v>
      </c>
      <c r="AG442" s="115">
        <v>6116.86</v>
      </c>
      <c r="AH442" s="115">
        <v>6891.49</v>
      </c>
      <c r="AI442" s="115">
        <v>8029.81</v>
      </c>
      <c r="AJ442" s="115">
        <v>9699.4599999999991</v>
      </c>
      <c r="AK442" s="115">
        <v>10158.49</v>
      </c>
      <c r="AL442" s="115">
        <v>9549.16</v>
      </c>
      <c r="AM442" s="115">
        <v>9584.66</v>
      </c>
      <c r="AN442" s="115">
        <v>9926.4</v>
      </c>
      <c r="AO442" s="115">
        <v>9834.2900000000009</v>
      </c>
      <c r="AP442" s="115">
        <v>10328.49</v>
      </c>
      <c r="AQ442" s="115">
        <v>9265.99</v>
      </c>
      <c r="AR442" s="115">
        <v>8477.32</v>
      </c>
      <c r="AS442" s="115">
        <v>8254.2900000000009</v>
      </c>
      <c r="AT442" s="115">
        <v>7549.34</v>
      </c>
      <c r="AU442" s="115">
        <v>8197.1200000000008</v>
      </c>
      <c r="AV442" s="115">
        <v>7721.87</v>
      </c>
      <c r="AW442" s="115">
        <v>6987.46</v>
      </c>
      <c r="AX442" s="115">
        <v>6873.23</v>
      </c>
      <c r="AY442" s="115">
        <v>7221.11</v>
      </c>
      <c r="AZ442" s="116">
        <v>7855.22</v>
      </c>
      <c r="BA442" s="115">
        <v>7309.37</v>
      </c>
      <c r="BB442" s="115">
        <v>7511.03</v>
      </c>
      <c r="BC442" s="115">
        <v>7727.11</v>
      </c>
      <c r="BD442" s="114"/>
      <c r="BE442" s="114"/>
      <c r="BF442" s="114"/>
      <c r="BG442" s="120"/>
      <c r="BH442" s="114"/>
      <c r="BI442" s="114"/>
      <c r="BJ442" s="114"/>
      <c r="BK442" s="114"/>
      <c r="BL442" s="114"/>
      <c r="BM442" s="114"/>
      <c r="BN442" s="114"/>
      <c r="BO442" s="114"/>
      <c r="BP442" s="114"/>
      <c r="BQ442" s="114"/>
      <c r="BR442" s="114"/>
      <c r="BS442" s="114"/>
      <c r="BT442" s="114"/>
      <c r="BU442" s="114"/>
      <c r="BV442" s="114"/>
      <c r="BW442" s="114"/>
      <c r="BX442" s="114"/>
      <c r="BY442" s="114"/>
      <c r="BZ442" s="114"/>
      <c r="CA442" s="114"/>
      <c r="CB442" s="114"/>
      <c r="CC442" s="114"/>
      <c r="CD442" s="114"/>
      <c r="CE442" s="114"/>
      <c r="CF442" s="114"/>
      <c r="CG442" s="114"/>
      <c r="CH442" s="114"/>
      <c r="CI442" s="114"/>
      <c r="CJ442" s="114"/>
      <c r="CK442" s="114"/>
      <c r="CL442" s="114"/>
      <c r="CM442" s="114"/>
      <c r="CN442" s="114"/>
      <c r="CO442" s="114"/>
      <c r="CP442" s="114"/>
      <c r="CQ442" s="114"/>
      <c r="CR442" s="114"/>
      <c r="CS442" s="114"/>
      <c r="CT442" s="114"/>
      <c r="CU442" s="114"/>
      <c r="CV442" s="114"/>
      <c r="CW442" s="114"/>
      <c r="CX442" s="114"/>
      <c r="CY442" s="114"/>
      <c r="CZ442" s="114"/>
      <c r="DA442" s="114"/>
      <c r="DB442" s="114"/>
      <c r="DC442" s="114"/>
      <c r="DD442" s="114"/>
      <c r="DE442" s="114"/>
      <c r="DF442" s="114"/>
      <c r="DG442" s="114"/>
      <c r="DH442" s="114"/>
      <c r="DI442" s="114"/>
      <c r="DJ442" s="114"/>
      <c r="DK442" s="114"/>
      <c r="DL442" s="114"/>
      <c r="DM442" s="114"/>
      <c r="DN442" s="114"/>
      <c r="DO442" s="114"/>
      <c r="DP442" s="114"/>
      <c r="DQ442" s="114"/>
      <c r="DR442" s="114"/>
      <c r="DS442" s="114"/>
      <c r="DT442" s="114"/>
      <c r="DU442" s="114"/>
      <c r="DV442" s="114"/>
      <c r="DW442" s="114"/>
      <c r="DX442" s="114"/>
      <c r="DY442" s="114"/>
      <c r="DZ442" s="114"/>
      <c r="EA442" s="114"/>
      <c r="EB442" s="114"/>
      <c r="EC442" s="114"/>
      <c r="ED442" s="114"/>
      <c r="EE442" s="114"/>
      <c r="EF442" s="114"/>
      <c r="EG442" s="114"/>
      <c r="EH442" s="114"/>
      <c r="EI442" s="114"/>
      <c r="EJ442" s="114"/>
      <c r="EK442" s="114"/>
      <c r="EL442" s="114"/>
      <c r="EM442" s="114"/>
      <c r="EN442" s="114"/>
      <c r="EO442" s="114"/>
      <c r="EP442" s="114"/>
      <c r="EQ442" s="114"/>
      <c r="ER442" s="114"/>
      <c r="ES442" s="114"/>
      <c r="ET442" s="114"/>
      <c r="EU442" s="114"/>
      <c r="EV442" s="114"/>
      <c r="EW442" s="114"/>
      <c r="EX442" s="114"/>
      <c r="EY442" s="114"/>
      <c r="EZ442" s="114"/>
      <c r="FA442" s="114"/>
      <c r="FB442" s="114"/>
      <c r="FC442" s="114"/>
      <c r="FD442" s="114"/>
      <c r="FE442" s="114"/>
      <c r="FF442" s="114"/>
      <c r="FG442" s="114"/>
      <c r="FH442" s="114"/>
      <c r="FI442" s="114"/>
      <c r="FJ442" s="114"/>
      <c r="FK442" s="114"/>
      <c r="FL442" s="114"/>
      <c r="FM442" s="114"/>
      <c r="FN442" s="114"/>
      <c r="FO442" s="114"/>
      <c r="FP442" s="114"/>
      <c r="FQ442" s="114"/>
      <c r="FR442" s="114"/>
      <c r="FS442" s="114"/>
      <c r="FT442" s="114"/>
      <c r="FU442" s="114"/>
      <c r="FV442" s="114"/>
      <c r="FW442" s="114"/>
      <c r="FX442" s="114"/>
      <c r="FY442" s="114"/>
      <c r="FZ442" s="114"/>
      <c r="GA442" s="114"/>
      <c r="GB442" s="114"/>
      <c r="GC442" s="114"/>
      <c r="GD442" s="114"/>
      <c r="GE442" s="114"/>
      <c r="GF442" s="114"/>
      <c r="GG442" s="114"/>
      <c r="GH442" s="114"/>
      <c r="GI442" s="114"/>
      <c r="GJ442" s="114"/>
      <c r="GK442" s="114"/>
      <c r="GL442" s="114"/>
      <c r="GM442" s="114"/>
      <c r="GN442" s="114"/>
      <c r="GO442" s="114"/>
      <c r="GP442" s="114"/>
      <c r="GQ442" s="114"/>
      <c r="GR442" s="114"/>
      <c r="GS442" s="114"/>
      <c r="GT442" s="114"/>
      <c r="GU442" s="114"/>
      <c r="GV442" s="114"/>
      <c r="GW442" s="114"/>
      <c r="GX442" s="114"/>
      <c r="GY442" s="114"/>
      <c r="GZ442" s="114"/>
      <c r="HA442" s="114"/>
      <c r="HB442" s="114"/>
      <c r="HC442" s="114"/>
      <c r="HD442" s="114"/>
      <c r="HE442" s="114"/>
      <c r="HF442" s="114"/>
      <c r="HG442" s="114"/>
      <c r="HH442" s="114"/>
      <c r="HI442" s="114"/>
      <c r="HJ442" s="114"/>
      <c r="HK442" s="114"/>
      <c r="HL442" s="114"/>
      <c r="HM442" s="114"/>
      <c r="HN442" s="114"/>
      <c r="HO442" s="114"/>
      <c r="HP442" s="114"/>
      <c r="HQ442" s="114"/>
      <c r="HR442" s="114"/>
      <c r="HS442" s="114"/>
      <c r="HT442" s="114"/>
      <c r="HU442" s="114"/>
      <c r="HV442" s="114"/>
      <c r="HW442" s="114"/>
      <c r="HX442" s="114"/>
      <c r="HY442" s="114"/>
      <c r="HZ442" s="114"/>
      <c r="IA442" s="114"/>
      <c r="IB442" s="114"/>
      <c r="IC442" s="114"/>
      <c r="ID442" s="114"/>
      <c r="IE442" s="114"/>
      <c r="IF442" s="114"/>
      <c r="IG442" s="114"/>
      <c r="IH442" s="114"/>
      <c r="II442" s="114"/>
      <c r="IJ442" s="114"/>
      <c r="IK442" s="114"/>
      <c r="IL442" s="114"/>
      <c r="IM442" s="114"/>
      <c r="IN442" s="114"/>
      <c r="IO442" s="114"/>
      <c r="IP442" s="114"/>
      <c r="IQ442" s="114"/>
      <c r="IR442" s="114"/>
      <c r="IS442" s="114"/>
      <c r="IT442" s="114"/>
      <c r="IU442" s="114"/>
      <c r="IV442" s="114"/>
      <c r="IW442" s="114"/>
      <c r="IX442" s="114"/>
      <c r="IY442" s="114"/>
      <c r="IZ442" s="114"/>
      <c r="JA442" s="114"/>
      <c r="JB442" s="114"/>
      <c r="JC442" s="114"/>
      <c r="JD442" s="114"/>
      <c r="JE442" s="114"/>
    </row>
    <row r="443" spans="2:265" hidden="1">
      <c r="B443" s="124" t="s">
        <v>533</v>
      </c>
      <c r="C443" s="123" t="s">
        <v>603</v>
      </c>
      <c r="D443" s="122" t="s">
        <v>602</v>
      </c>
      <c r="E443" s="122" t="s">
        <v>571</v>
      </c>
      <c r="F443" s="122" t="s">
        <v>317</v>
      </c>
      <c r="G443" s="122" t="s">
        <v>391</v>
      </c>
      <c r="H443" s="121" t="s">
        <v>390</v>
      </c>
      <c r="I443" s="115">
        <v>19.04</v>
      </c>
      <c r="J443" s="115"/>
      <c r="K443" s="115"/>
      <c r="L443" s="115">
        <v>56</v>
      </c>
      <c r="M443" s="115">
        <v>74</v>
      </c>
      <c r="N443" s="115">
        <v>92</v>
      </c>
      <c r="O443" s="115">
        <v>112</v>
      </c>
      <c r="P443" s="115">
        <v>112</v>
      </c>
      <c r="Q443" s="115">
        <v>130</v>
      </c>
      <c r="R443" s="115">
        <v>150</v>
      </c>
      <c r="S443" s="115">
        <v>170</v>
      </c>
      <c r="T443" s="115">
        <v>200</v>
      </c>
      <c r="U443" s="115">
        <v>225</v>
      </c>
      <c r="V443" s="115">
        <v>250</v>
      </c>
      <c r="W443" s="115">
        <v>275</v>
      </c>
      <c r="X443" s="115">
        <v>300</v>
      </c>
      <c r="Y443" s="115">
        <v>350</v>
      </c>
      <c r="Z443" s="115">
        <v>395</v>
      </c>
      <c r="AA443" s="115">
        <v>694</v>
      </c>
      <c r="AB443" s="115">
        <v>1944</v>
      </c>
      <c r="AC443" s="115">
        <v>2523</v>
      </c>
      <c r="AD443" s="115">
        <v>3116</v>
      </c>
      <c r="AE443" s="115">
        <v>3620.17</v>
      </c>
      <c r="AF443" s="115">
        <v>3856.66</v>
      </c>
      <c r="AG443" s="115">
        <v>5122.16</v>
      </c>
      <c r="AH443" s="115">
        <v>4774.45</v>
      </c>
      <c r="AI443" s="115">
        <v>5880.5</v>
      </c>
      <c r="AJ443" s="115">
        <v>7049.16</v>
      </c>
      <c r="AK443" s="115">
        <v>8374.59</v>
      </c>
      <c r="AL443" s="115">
        <v>8482.32</v>
      </c>
      <c r="AM443" s="115">
        <v>9462.65</v>
      </c>
      <c r="AN443" s="115">
        <v>10543.03</v>
      </c>
      <c r="AO443" s="115">
        <v>12212</v>
      </c>
      <c r="AP443" s="115">
        <v>14884.2</v>
      </c>
      <c r="AQ443" s="115">
        <v>15325.13</v>
      </c>
      <c r="AR443" s="115">
        <v>16049.9</v>
      </c>
      <c r="AS443" s="115">
        <v>17015.54</v>
      </c>
      <c r="AT443" s="115">
        <v>17154.37</v>
      </c>
      <c r="AU443" s="115">
        <v>17625.04</v>
      </c>
      <c r="AV443" s="115">
        <v>17916.7</v>
      </c>
      <c r="AW443" s="115">
        <v>18114.34</v>
      </c>
      <c r="AX443" s="115">
        <v>17727.38</v>
      </c>
      <c r="AY443" s="115">
        <v>19162.7</v>
      </c>
      <c r="AZ443" s="116">
        <v>21589.19</v>
      </c>
      <c r="BA443" s="115">
        <v>21463.68</v>
      </c>
      <c r="BB443" s="115">
        <v>22750.79</v>
      </c>
      <c r="BC443" s="115">
        <v>23609.65</v>
      </c>
      <c r="BD443" s="114"/>
      <c r="BE443" s="114"/>
      <c r="BF443" s="114"/>
      <c r="BG443" s="120"/>
      <c r="BH443" s="114"/>
      <c r="BI443" s="114"/>
      <c r="BJ443" s="114"/>
      <c r="BK443" s="114"/>
      <c r="BL443" s="114"/>
      <c r="BM443" s="114"/>
      <c r="BN443" s="114"/>
      <c r="BO443" s="114"/>
      <c r="BP443" s="114"/>
      <c r="BQ443" s="114"/>
      <c r="BR443" s="114"/>
      <c r="BS443" s="114"/>
      <c r="BT443" s="114"/>
      <c r="BU443" s="114"/>
      <c r="BV443" s="114"/>
      <c r="BW443" s="114"/>
      <c r="BX443" s="114"/>
      <c r="BY443" s="114"/>
      <c r="BZ443" s="114"/>
      <c r="CA443" s="114"/>
      <c r="CB443" s="114"/>
      <c r="CC443" s="114"/>
      <c r="CD443" s="114"/>
      <c r="CE443" s="114"/>
      <c r="CF443" s="114"/>
      <c r="CG443" s="114"/>
      <c r="CH443" s="114"/>
      <c r="CI443" s="114"/>
      <c r="CJ443" s="114"/>
      <c r="CK443" s="114"/>
      <c r="CL443" s="114"/>
      <c r="CM443" s="114"/>
      <c r="CN443" s="114"/>
      <c r="CO443" s="114"/>
      <c r="CP443" s="114"/>
      <c r="CQ443" s="114"/>
      <c r="CR443" s="114"/>
      <c r="CS443" s="114"/>
      <c r="CT443" s="114"/>
      <c r="CU443" s="114"/>
      <c r="CV443" s="114"/>
      <c r="CW443" s="114"/>
      <c r="CX443" s="114"/>
      <c r="CY443" s="114"/>
      <c r="CZ443" s="114"/>
      <c r="DA443" s="114"/>
      <c r="DB443" s="114"/>
      <c r="DC443" s="114"/>
      <c r="DD443" s="114"/>
      <c r="DE443" s="114"/>
      <c r="DF443" s="114"/>
      <c r="DG443" s="114"/>
      <c r="DH443" s="114"/>
      <c r="DI443" s="114"/>
      <c r="DJ443" s="114"/>
      <c r="DK443" s="114"/>
      <c r="DL443" s="114"/>
      <c r="DM443" s="114"/>
      <c r="DN443" s="114"/>
      <c r="DO443" s="114"/>
      <c r="DP443" s="114"/>
      <c r="DQ443" s="114"/>
      <c r="DR443" s="114"/>
      <c r="DS443" s="114"/>
      <c r="DT443" s="114"/>
      <c r="DU443" s="114"/>
      <c r="DV443" s="114"/>
      <c r="DW443" s="114"/>
      <c r="DX443" s="114"/>
      <c r="DY443" s="114"/>
      <c r="DZ443" s="114"/>
      <c r="EA443" s="114"/>
      <c r="EB443" s="114"/>
      <c r="EC443" s="114"/>
      <c r="ED443" s="114"/>
      <c r="EE443" s="114"/>
      <c r="EF443" s="114"/>
      <c r="EG443" s="114"/>
      <c r="EH443" s="114"/>
      <c r="EI443" s="114"/>
      <c r="EJ443" s="114"/>
      <c r="EK443" s="114"/>
      <c r="EL443" s="114"/>
      <c r="EM443" s="114"/>
      <c r="EN443" s="114"/>
      <c r="EO443" s="114"/>
      <c r="EP443" s="114"/>
      <c r="EQ443" s="114"/>
      <c r="ER443" s="114"/>
      <c r="ES443" s="114"/>
      <c r="ET443" s="114"/>
      <c r="EU443" s="114"/>
      <c r="EV443" s="114"/>
      <c r="EW443" s="114"/>
      <c r="EX443" s="114"/>
      <c r="EY443" s="114"/>
      <c r="EZ443" s="114"/>
      <c r="FA443" s="114"/>
      <c r="FB443" s="114"/>
      <c r="FC443" s="114"/>
      <c r="FD443" s="114"/>
      <c r="FE443" s="114"/>
      <c r="FF443" s="114"/>
      <c r="FG443" s="114"/>
      <c r="FH443" s="114"/>
      <c r="FI443" s="114"/>
      <c r="FJ443" s="114"/>
      <c r="FK443" s="114"/>
      <c r="FL443" s="114"/>
      <c r="FM443" s="114"/>
      <c r="FN443" s="114"/>
      <c r="FO443" s="114"/>
      <c r="FP443" s="114"/>
      <c r="FQ443" s="114"/>
      <c r="FR443" s="114"/>
      <c r="FS443" s="114"/>
      <c r="FT443" s="114"/>
      <c r="FU443" s="114"/>
      <c r="FV443" s="114"/>
      <c r="FW443" s="114"/>
      <c r="FX443" s="114"/>
      <c r="FY443" s="114"/>
      <c r="FZ443" s="114"/>
      <c r="GA443" s="114"/>
      <c r="GB443" s="114"/>
      <c r="GC443" s="114"/>
      <c r="GD443" s="114"/>
      <c r="GE443" s="114"/>
      <c r="GF443" s="114"/>
      <c r="GG443" s="114"/>
      <c r="GH443" s="114"/>
      <c r="GI443" s="114"/>
      <c r="GJ443" s="114"/>
      <c r="GK443" s="114"/>
      <c r="GL443" s="114"/>
      <c r="GM443" s="114"/>
      <c r="GN443" s="114"/>
      <c r="GO443" s="114"/>
      <c r="GP443" s="114"/>
      <c r="GQ443" s="114"/>
      <c r="GR443" s="114"/>
      <c r="GS443" s="114"/>
      <c r="GT443" s="114"/>
      <c r="GU443" s="114"/>
      <c r="GV443" s="114"/>
      <c r="GW443" s="114"/>
      <c r="GX443" s="114"/>
      <c r="GY443" s="114"/>
      <c r="GZ443" s="114"/>
      <c r="HA443" s="114"/>
      <c r="HB443" s="114"/>
      <c r="HC443" s="114"/>
      <c r="HD443" s="114"/>
      <c r="HE443" s="114"/>
      <c r="HF443" s="114"/>
      <c r="HG443" s="114"/>
      <c r="HH443" s="114"/>
      <c r="HI443" s="114"/>
      <c r="HJ443" s="114"/>
      <c r="HK443" s="114"/>
      <c r="HL443" s="114"/>
      <c r="HM443" s="114"/>
      <c r="HN443" s="114"/>
      <c r="HO443" s="114"/>
      <c r="HP443" s="114"/>
      <c r="HQ443" s="114"/>
      <c r="HR443" s="114"/>
      <c r="HS443" s="114"/>
      <c r="HT443" s="114"/>
      <c r="HU443" s="114"/>
      <c r="HV443" s="114"/>
      <c r="HW443" s="114"/>
      <c r="HX443" s="114"/>
      <c r="HY443" s="114"/>
      <c r="HZ443" s="114"/>
      <c r="IA443" s="114"/>
      <c r="IB443" s="114"/>
      <c r="IC443" s="114"/>
      <c r="ID443" s="114"/>
      <c r="IE443" s="114"/>
      <c r="IF443" s="114"/>
      <c r="IG443" s="114"/>
      <c r="IH443" s="114"/>
      <c r="II443" s="114"/>
      <c r="IJ443" s="114"/>
      <c r="IK443" s="114"/>
      <c r="IL443" s="114"/>
      <c r="IM443" s="114"/>
      <c r="IN443" s="114"/>
      <c r="IO443" s="114"/>
      <c r="IP443" s="114"/>
      <c r="IQ443" s="114"/>
      <c r="IR443" s="114"/>
      <c r="IS443" s="114"/>
      <c r="IT443" s="114"/>
      <c r="IU443" s="114"/>
      <c r="IV443" s="114"/>
      <c r="IW443" s="114"/>
      <c r="IX443" s="114"/>
      <c r="IY443" s="114"/>
      <c r="IZ443" s="114"/>
      <c r="JA443" s="114"/>
      <c r="JB443" s="114"/>
      <c r="JC443" s="114"/>
      <c r="JD443" s="114"/>
      <c r="JE443" s="114"/>
    </row>
    <row r="444" spans="2:265" hidden="1">
      <c r="B444" s="131" t="s">
        <v>601</v>
      </c>
      <c r="C444" s="130" t="s">
        <v>600</v>
      </c>
      <c r="D444" s="165"/>
      <c r="E444" s="165"/>
      <c r="F444" s="165"/>
      <c r="G444" s="165"/>
      <c r="H444" s="121"/>
      <c r="I444" s="115" t="s">
        <v>502</v>
      </c>
      <c r="J444" s="115"/>
      <c r="K444" s="115"/>
      <c r="L444" s="115" t="s">
        <v>502</v>
      </c>
      <c r="M444" s="115" t="s">
        <v>502</v>
      </c>
      <c r="N444" s="115" t="s">
        <v>502</v>
      </c>
      <c r="O444" s="115" t="s">
        <v>502</v>
      </c>
      <c r="P444" s="115" t="s">
        <v>502</v>
      </c>
      <c r="Q444" s="115" t="s">
        <v>502</v>
      </c>
      <c r="R444" s="115" t="s">
        <v>502</v>
      </c>
      <c r="S444" s="115" t="s">
        <v>502</v>
      </c>
      <c r="T444" s="115" t="s">
        <v>502</v>
      </c>
      <c r="U444" s="115" t="s">
        <v>502</v>
      </c>
      <c r="V444" s="115" t="s">
        <v>502</v>
      </c>
      <c r="W444" s="115" t="s">
        <v>502</v>
      </c>
      <c r="X444" s="115" t="s">
        <v>502</v>
      </c>
      <c r="Y444" s="115" t="s">
        <v>502</v>
      </c>
      <c r="Z444" s="115" t="s">
        <v>502</v>
      </c>
      <c r="AA444" s="115" t="s">
        <v>502</v>
      </c>
      <c r="AB444" s="115" t="s">
        <v>502</v>
      </c>
      <c r="AC444" s="115" t="s">
        <v>502</v>
      </c>
      <c r="AD444" s="115" t="s">
        <v>502</v>
      </c>
      <c r="AE444" s="115" t="s">
        <v>502</v>
      </c>
      <c r="AF444" s="115" t="s">
        <v>502</v>
      </c>
      <c r="AG444" s="115" t="s">
        <v>502</v>
      </c>
      <c r="AH444" s="115" t="s">
        <v>502</v>
      </c>
      <c r="AI444" s="115" t="s">
        <v>502</v>
      </c>
      <c r="AJ444" s="115" t="s">
        <v>502</v>
      </c>
      <c r="AK444" s="115" t="s">
        <v>502</v>
      </c>
      <c r="AL444" s="115" t="s">
        <v>502</v>
      </c>
      <c r="AM444" s="115" t="s">
        <v>502</v>
      </c>
      <c r="AN444" s="115" t="s">
        <v>502</v>
      </c>
      <c r="AO444" s="115" t="s">
        <v>502</v>
      </c>
      <c r="AP444" s="115" t="s">
        <v>502</v>
      </c>
      <c r="AQ444" s="115" t="s">
        <v>502</v>
      </c>
      <c r="AR444" s="115" t="s">
        <v>502</v>
      </c>
      <c r="AS444" s="115" t="s">
        <v>502</v>
      </c>
      <c r="AT444" s="115" t="s">
        <v>502</v>
      </c>
      <c r="AU444" s="115" t="s">
        <v>502</v>
      </c>
      <c r="AV444" s="115" t="s">
        <v>502</v>
      </c>
      <c r="AW444" s="115" t="s">
        <v>502</v>
      </c>
      <c r="AX444" s="115" t="s">
        <v>502</v>
      </c>
      <c r="AY444" s="115" t="s">
        <v>502</v>
      </c>
      <c r="AZ444" s="116" t="s">
        <v>502</v>
      </c>
      <c r="BA444" s="115" t="s">
        <v>502</v>
      </c>
      <c r="BB444" s="115" t="s">
        <v>502</v>
      </c>
      <c r="BC444" s="115" t="s">
        <v>502</v>
      </c>
      <c r="BD444" s="114"/>
      <c r="BE444" s="114"/>
      <c r="BF444" s="114"/>
      <c r="BG444" s="127"/>
      <c r="BH444" s="114"/>
      <c r="BI444" s="114"/>
      <c r="BJ444" s="114"/>
      <c r="BK444" s="114"/>
      <c r="BL444" s="114"/>
      <c r="BM444" s="114"/>
      <c r="BN444" s="114"/>
      <c r="BO444" s="114"/>
      <c r="BP444" s="114"/>
      <c r="BQ444" s="114"/>
      <c r="BR444" s="114"/>
      <c r="BS444" s="114"/>
      <c r="BT444" s="114"/>
      <c r="BU444" s="114"/>
      <c r="BV444" s="114"/>
      <c r="BW444" s="114"/>
      <c r="BX444" s="114"/>
      <c r="BY444" s="114"/>
      <c r="BZ444" s="114"/>
      <c r="CA444" s="114"/>
      <c r="CB444" s="114"/>
      <c r="CC444" s="114"/>
      <c r="CD444" s="114"/>
      <c r="CE444" s="114"/>
      <c r="CF444" s="114"/>
      <c r="CG444" s="114"/>
      <c r="CH444" s="114"/>
      <c r="CI444" s="114"/>
      <c r="CJ444" s="114"/>
      <c r="CK444" s="114"/>
      <c r="CL444" s="114"/>
      <c r="CM444" s="114"/>
      <c r="CN444" s="114"/>
      <c r="CO444" s="114"/>
      <c r="CP444" s="114"/>
      <c r="CQ444" s="114"/>
      <c r="CR444" s="114"/>
      <c r="CS444" s="114"/>
      <c r="CT444" s="114"/>
      <c r="CU444" s="114"/>
      <c r="CV444" s="114"/>
      <c r="CW444" s="114"/>
      <c r="CX444" s="114"/>
      <c r="CY444" s="114"/>
      <c r="CZ444" s="114"/>
      <c r="DA444" s="114"/>
      <c r="DB444" s="114"/>
      <c r="DC444" s="114"/>
      <c r="DD444" s="114"/>
      <c r="DE444" s="114"/>
      <c r="DF444" s="114"/>
      <c r="DG444" s="114"/>
      <c r="DH444" s="114"/>
      <c r="DI444" s="114"/>
      <c r="DJ444" s="114"/>
      <c r="DK444" s="114"/>
      <c r="DL444" s="114"/>
      <c r="DM444" s="114"/>
      <c r="DN444" s="114"/>
      <c r="DO444" s="114"/>
      <c r="DP444" s="114"/>
      <c r="DQ444" s="114"/>
      <c r="DR444" s="114"/>
      <c r="DS444" s="114"/>
      <c r="DT444" s="114"/>
      <c r="DU444" s="114"/>
      <c r="DV444" s="114"/>
      <c r="DW444" s="114"/>
      <c r="DX444" s="114"/>
      <c r="DY444" s="114"/>
      <c r="DZ444" s="114"/>
      <c r="EA444" s="114"/>
      <c r="EB444" s="114"/>
      <c r="EC444" s="114"/>
      <c r="ED444" s="114"/>
      <c r="EE444" s="114"/>
      <c r="EF444" s="114"/>
      <c r="EG444" s="114"/>
      <c r="EH444" s="114"/>
      <c r="EI444" s="114"/>
      <c r="EJ444" s="114"/>
      <c r="EK444" s="114"/>
      <c r="EL444" s="114"/>
      <c r="EM444" s="114"/>
      <c r="EN444" s="114"/>
      <c r="EO444" s="114"/>
      <c r="EP444" s="114"/>
      <c r="EQ444" s="114"/>
      <c r="ER444" s="114"/>
      <c r="ES444" s="114"/>
      <c r="ET444" s="114"/>
      <c r="EU444" s="114"/>
      <c r="EV444" s="114"/>
      <c r="EW444" s="114"/>
      <c r="EX444" s="114"/>
      <c r="EY444" s="114"/>
      <c r="EZ444" s="114"/>
      <c r="FA444" s="114"/>
      <c r="FB444" s="114"/>
      <c r="FC444" s="114"/>
      <c r="FD444" s="114"/>
      <c r="FE444" s="114"/>
      <c r="FF444" s="114"/>
      <c r="FG444" s="114"/>
      <c r="FH444" s="114"/>
      <c r="FI444" s="114"/>
      <c r="FJ444" s="114"/>
      <c r="FK444" s="114"/>
      <c r="FL444" s="114"/>
      <c r="FM444" s="114"/>
      <c r="FN444" s="114"/>
      <c r="FO444" s="114"/>
      <c r="FP444" s="114"/>
      <c r="FQ444" s="114"/>
      <c r="FR444" s="114"/>
      <c r="FS444" s="114"/>
      <c r="FT444" s="114"/>
      <c r="FU444" s="114"/>
      <c r="FV444" s="114"/>
      <c r="FW444" s="114"/>
      <c r="FX444" s="114"/>
      <c r="FY444" s="114"/>
      <c r="FZ444" s="114"/>
      <c r="GA444" s="114"/>
      <c r="GB444" s="114"/>
      <c r="GC444" s="114"/>
      <c r="GD444" s="114"/>
      <c r="GE444" s="114"/>
      <c r="GF444" s="114"/>
      <c r="GG444" s="114"/>
      <c r="GH444" s="114"/>
      <c r="GI444" s="114"/>
      <c r="GJ444" s="114"/>
      <c r="GK444" s="114"/>
      <c r="GL444" s="114"/>
      <c r="GM444" s="114"/>
      <c r="GN444" s="114"/>
      <c r="GO444" s="114"/>
      <c r="GP444" s="114"/>
      <c r="GQ444" s="114"/>
      <c r="GR444" s="114"/>
      <c r="GS444" s="114"/>
      <c r="GT444" s="114"/>
      <c r="GU444" s="114"/>
      <c r="GV444" s="114"/>
      <c r="GW444" s="114"/>
      <c r="GX444" s="114"/>
      <c r="GY444" s="114"/>
      <c r="GZ444" s="114"/>
      <c r="HA444" s="114"/>
      <c r="HB444" s="114"/>
      <c r="HC444" s="114"/>
      <c r="HD444" s="114"/>
      <c r="HE444" s="114"/>
      <c r="HF444" s="114"/>
      <c r="HG444" s="114"/>
      <c r="HH444" s="114"/>
      <c r="HI444" s="114"/>
      <c r="HJ444" s="114"/>
      <c r="HK444" s="114"/>
      <c r="HL444" s="114"/>
      <c r="HM444" s="114"/>
      <c r="HN444" s="114"/>
      <c r="HO444" s="114"/>
      <c r="HP444" s="114"/>
      <c r="HQ444" s="114"/>
      <c r="HR444" s="114"/>
      <c r="HS444" s="114"/>
      <c r="HT444" s="114"/>
      <c r="HU444" s="114"/>
      <c r="HV444" s="114"/>
      <c r="HW444" s="114"/>
      <c r="HX444" s="114"/>
      <c r="HY444" s="114"/>
      <c r="HZ444" s="114"/>
      <c r="IA444" s="114"/>
      <c r="IB444" s="114"/>
      <c r="IC444" s="114"/>
      <c r="ID444" s="114"/>
      <c r="IE444" s="114"/>
      <c r="IF444" s="114"/>
      <c r="IG444" s="114"/>
      <c r="IH444" s="114"/>
      <c r="II444" s="114"/>
      <c r="IJ444" s="114"/>
      <c r="IK444" s="114"/>
      <c r="IL444" s="114"/>
      <c r="IM444" s="114"/>
      <c r="IN444" s="114"/>
      <c r="IO444" s="114"/>
      <c r="IP444" s="114"/>
      <c r="IQ444" s="114"/>
      <c r="IR444" s="114"/>
      <c r="IS444" s="114"/>
      <c r="IT444" s="114"/>
      <c r="IU444" s="114"/>
      <c r="IV444" s="114"/>
      <c r="IW444" s="114"/>
      <c r="IX444" s="114"/>
      <c r="IY444" s="114"/>
      <c r="IZ444" s="114"/>
      <c r="JA444" s="114"/>
      <c r="JB444" s="114"/>
      <c r="JC444" s="114"/>
      <c r="JD444" s="114"/>
      <c r="JE444" s="114"/>
    </row>
    <row r="445" spans="2:265" hidden="1">
      <c r="B445" s="167" t="s">
        <v>599</v>
      </c>
      <c r="C445" s="123" t="s">
        <v>598</v>
      </c>
      <c r="D445" s="165"/>
      <c r="E445" s="165"/>
      <c r="F445" s="165"/>
      <c r="G445" s="165"/>
      <c r="H445" s="121"/>
      <c r="I445" s="115" t="s">
        <v>502</v>
      </c>
      <c r="J445" s="115"/>
      <c r="K445" s="115"/>
      <c r="L445" s="115" t="s">
        <v>502</v>
      </c>
      <c r="M445" s="115" t="s">
        <v>502</v>
      </c>
      <c r="N445" s="115" t="s">
        <v>502</v>
      </c>
      <c r="O445" s="115" t="s">
        <v>502</v>
      </c>
      <c r="P445" s="115" t="s">
        <v>502</v>
      </c>
      <c r="Q445" s="115" t="s">
        <v>502</v>
      </c>
      <c r="R445" s="115" t="s">
        <v>502</v>
      </c>
      <c r="S445" s="115" t="s">
        <v>502</v>
      </c>
      <c r="T445" s="115" t="s">
        <v>502</v>
      </c>
      <c r="U445" s="115" t="s">
        <v>502</v>
      </c>
      <c r="V445" s="115" t="s">
        <v>502</v>
      </c>
      <c r="W445" s="115" t="s">
        <v>502</v>
      </c>
      <c r="X445" s="115" t="s">
        <v>502</v>
      </c>
      <c r="Y445" s="115" t="s">
        <v>502</v>
      </c>
      <c r="Z445" s="115" t="s">
        <v>502</v>
      </c>
      <c r="AA445" s="115" t="s">
        <v>502</v>
      </c>
      <c r="AB445" s="115" t="s">
        <v>502</v>
      </c>
      <c r="AC445" s="115" t="s">
        <v>502</v>
      </c>
      <c r="AD445" s="115" t="s">
        <v>502</v>
      </c>
      <c r="AE445" s="115" t="s">
        <v>502</v>
      </c>
      <c r="AF445" s="115" t="s">
        <v>502</v>
      </c>
      <c r="AG445" s="115" t="s">
        <v>502</v>
      </c>
      <c r="AH445" s="115" t="s">
        <v>502</v>
      </c>
      <c r="AI445" s="115" t="s">
        <v>502</v>
      </c>
      <c r="AJ445" s="115" t="s">
        <v>502</v>
      </c>
      <c r="AK445" s="115" t="s">
        <v>502</v>
      </c>
      <c r="AL445" s="115" t="s">
        <v>502</v>
      </c>
      <c r="AM445" s="115" t="s">
        <v>502</v>
      </c>
      <c r="AN445" s="115" t="s">
        <v>502</v>
      </c>
      <c r="AO445" s="115" t="s">
        <v>502</v>
      </c>
      <c r="AP445" s="115" t="s">
        <v>502</v>
      </c>
      <c r="AQ445" s="115" t="s">
        <v>502</v>
      </c>
      <c r="AR445" s="115" t="s">
        <v>502</v>
      </c>
      <c r="AS445" s="115" t="s">
        <v>502</v>
      </c>
      <c r="AT445" s="115" t="s">
        <v>502</v>
      </c>
      <c r="AU445" s="115" t="s">
        <v>502</v>
      </c>
      <c r="AV445" s="115" t="s">
        <v>502</v>
      </c>
      <c r="AW445" s="115" t="s">
        <v>502</v>
      </c>
      <c r="AX445" s="115" t="s">
        <v>502</v>
      </c>
      <c r="AY445" s="115" t="s">
        <v>502</v>
      </c>
      <c r="AZ445" s="116" t="s">
        <v>502</v>
      </c>
      <c r="BA445" s="115" t="s">
        <v>502</v>
      </c>
      <c r="BB445" s="115" t="s">
        <v>502</v>
      </c>
      <c r="BC445" s="115" t="s">
        <v>502</v>
      </c>
      <c r="BD445" s="114"/>
      <c r="BE445" s="150"/>
      <c r="BF445" s="150"/>
      <c r="BG445" s="120"/>
      <c r="BH445" s="150"/>
      <c r="BI445" s="150"/>
      <c r="BJ445" s="150"/>
      <c r="BK445" s="150"/>
      <c r="BL445" s="150"/>
      <c r="BM445" s="150"/>
      <c r="BN445" s="115"/>
      <c r="BO445" s="115"/>
      <c r="BP445" s="115"/>
      <c r="BQ445" s="115"/>
      <c r="BR445" s="115"/>
      <c r="BS445" s="115"/>
      <c r="BT445" s="115"/>
      <c r="BU445" s="115"/>
      <c r="BV445" s="115"/>
      <c r="BW445" s="115"/>
      <c r="BX445" s="115"/>
      <c r="BY445" s="115"/>
      <c r="BZ445" s="115"/>
      <c r="CA445" s="115"/>
      <c r="CB445" s="115"/>
      <c r="CC445" s="115"/>
      <c r="CD445" s="115"/>
      <c r="CE445" s="115"/>
      <c r="CF445" s="115"/>
      <c r="CG445" s="115"/>
      <c r="CH445" s="115"/>
      <c r="CI445" s="115"/>
      <c r="CJ445" s="115"/>
      <c r="CK445" s="115"/>
      <c r="CL445" s="115"/>
      <c r="CM445" s="115"/>
      <c r="CN445" s="115"/>
      <c r="CO445" s="115"/>
      <c r="CP445" s="115"/>
      <c r="CQ445" s="115"/>
      <c r="CR445" s="115"/>
      <c r="CS445" s="115"/>
      <c r="CT445" s="115"/>
      <c r="CU445" s="115"/>
      <c r="CV445" s="115"/>
      <c r="CW445" s="115"/>
      <c r="CX445" s="115"/>
      <c r="CY445" s="115"/>
      <c r="CZ445" s="115"/>
      <c r="DA445" s="115"/>
      <c r="DB445" s="115"/>
      <c r="DC445" s="115"/>
      <c r="DD445" s="115"/>
      <c r="DE445" s="115"/>
      <c r="DF445" s="115"/>
      <c r="DG445" s="115"/>
      <c r="DH445" s="115"/>
      <c r="DI445" s="115"/>
      <c r="DJ445" s="115"/>
      <c r="DK445" s="115"/>
      <c r="DL445" s="115"/>
      <c r="DM445" s="115"/>
      <c r="DN445" s="115"/>
      <c r="DO445" s="115"/>
      <c r="DP445" s="115"/>
      <c r="DQ445" s="115"/>
      <c r="DR445" s="115"/>
      <c r="DS445" s="115"/>
      <c r="DT445" s="115"/>
      <c r="DU445" s="115"/>
      <c r="DV445" s="115"/>
      <c r="DW445" s="115"/>
      <c r="DX445" s="115"/>
      <c r="DY445" s="115"/>
      <c r="DZ445" s="115"/>
      <c r="EA445" s="115"/>
      <c r="EB445" s="115"/>
      <c r="EC445" s="115"/>
      <c r="ED445" s="115"/>
      <c r="EE445" s="115"/>
      <c r="EF445" s="115"/>
      <c r="EG445" s="115"/>
      <c r="EH445" s="115"/>
      <c r="EI445" s="115"/>
      <c r="EJ445" s="115"/>
      <c r="EK445" s="115"/>
      <c r="EL445" s="115"/>
      <c r="EM445" s="115"/>
      <c r="EN445" s="115"/>
      <c r="EO445" s="115"/>
      <c r="EP445" s="115"/>
      <c r="EQ445" s="115"/>
      <c r="ER445" s="115"/>
      <c r="ES445" s="115"/>
      <c r="ET445" s="115"/>
      <c r="EU445" s="115"/>
      <c r="EV445" s="115"/>
      <c r="EW445" s="115"/>
      <c r="EX445" s="115"/>
      <c r="EY445" s="115"/>
      <c r="EZ445" s="115"/>
      <c r="FA445" s="115"/>
      <c r="FB445" s="115"/>
      <c r="FC445" s="115"/>
      <c r="FD445" s="115"/>
      <c r="FE445" s="115"/>
      <c r="FF445" s="115"/>
      <c r="FG445" s="115"/>
      <c r="FH445" s="115"/>
      <c r="FI445" s="115"/>
      <c r="FJ445" s="115"/>
      <c r="FK445" s="115"/>
      <c r="FL445" s="115"/>
      <c r="FM445" s="115"/>
      <c r="FN445" s="115"/>
      <c r="FO445" s="115"/>
      <c r="FP445" s="115"/>
      <c r="FQ445" s="115"/>
      <c r="FR445" s="115"/>
      <c r="FS445" s="115"/>
      <c r="FT445" s="115"/>
      <c r="FU445" s="115"/>
      <c r="FV445" s="115"/>
      <c r="FW445" s="115"/>
      <c r="FX445" s="115"/>
      <c r="FY445" s="115"/>
      <c r="FZ445" s="115"/>
      <c r="GA445" s="115"/>
      <c r="GB445" s="115"/>
      <c r="GC445" s="115"/>
      <c r="GD445" s="115"/>
      <c r="GE445" s="115"/>
      <c r="GF445" s="115"/>
      <c r="GG445" s="115"/>
      <c r="GH445" s="115"/>
      <c r="GI445" s="115"/>
      <c r="GJ445" s="115"/>
      <c r="GK445" s="115"/>
      <c r="GL445" s="115"/>
      <c r="GM445" s="115"/>
      <c r="GN445" s="115"/>
      <c r="GO445" s="115"/>
      <c r="GP445" s="115"/>
      <c r="GQ445" s="115"/>
      <c r="GR445" s="115"/>
      <c r="GS445" s="115"/>
      <c r="GT445" s="115"/>
      <c r="GU445" s="115"/>
      <c r="GV445" s="115"/>
      <c r="GW445" s="115"/>
      <c r="GX445" s="115"/>
      <c r="GY445" s="115"/>
      <c r="GZ445" s="115"/>
      <c r="HA445" s="115"/>
      <c r="HB445" s="115"/>
      <c r="HC445" s="115"/>
      <c r="HD445" s="115"/>
      <c r="HE445" s="115"/>
      <c r="HF445" s="115"/>
      <c r="HG445" s="115"/>
      <c r="HH445" s="115"/>
      <c r="HI445" s="115"/>
      <c r="HJ445" s="115"/>
      <c r="HK445" s="115"/>
      <c r="HL445" s="115"/>
      <c r="HM445" s="115"/>
      <c r="HN445" s="115"/>
      <c r="HO445" s="115"/>
      <c r="HP445" s="115"/>
      <c r="HQ445" s="115"/>
      <c r="HR445" s="115"/>
      <c r="HS445" s="115"/>
      <c r="HT445" s="115"/>
      <c r="HU445" s="115"/>
      <c r="HV445" s="115"/>
      <c r="HW445" s="115"/>
      <c r="HX445" s="115"/>
      <c r="HY445" s="115"/>
      <c r="HZ445" s="115"/>
      <c r="IA445" s="115"/>
      <c r="IB445" s="115"/>
      <c r="IC445" s="115"/>
      <c r="ID445" s="115"/>
      <c r="IE445" s="115"/>
      <c r="IF445" s="115"/>
      <c r="IG445" s="115"/>
      <c r="IH445" s="115"/>
      <c r="II445" s="115"/>
      <c r="IJ445" s="115"/>
      <c r="IK445" s="115"/>
      <c r="IL445" s="115"/>
      <c r="IM445" s="115"/>
      <c r="IN445" s="115"/>
      <c r="IO445" s="115"/>
      <c r="IP445" s="115"/>
      <c r="IQ445" s="115"/>
      <c r="IR445" s="115"/>
      <c r="IS445" s="115"/>
      <c r="IT445" s="115"/>
      <c r="IU445" s="115"/>
      <c r="IV445" s="115"/>
      <c r="IW445" s="115"/>
      <c r="IX445" s="115"/>
      <c r="IY445" s="115"/>
      <c r="IZ445" s="115"/>
      <c r="JA445" s="115"/>
      <c r="JB445" s="115"/>
      <c r="JC445" s="115"/>
      <c r="JD445" s="115"/>
      <c r="JE445" s="115"/>
    </row>
    <row r="446" spans="2:265" hidden="1">
      <c r="B446" s="124" t="s">
        <v>561</v>
      </c>
      <c r="C446" s="123" t="s">
        <v>560</v>
      </c>
      <c r="D446" s="122" t="s">
        <v>572</v>
      </c>
      <c r="E446" s="122" t="s">
        <v>575</v>
      </c>
      <c r="F446" s="122" t="s">
        <v>354</v>
      </c>
      <c r="G446" s="122" t="s">
        <v>391</v>
      </c>
      <c r="H446" s="121" t="s">
        <v>390</v>
      </c>
      <c r="I446" s="115">
        <v>0</v>
      </c>
      <c r="J446" s="115"/>
      <c r="K446" s="115"/>
      <c r="L446" s="115">
        <v>0</v>
      </c>
      <c r="M446" s="115">
        <v>0</v>
      </c>
      <c r="N446" s="115">
        <v>0</v>
      </c>
      <c r="O446" s="115">
        <v>0</v>
      </c>
      <c r="P446" s="115">
        <v>0</v>
      </c>
      <c r="Q446" s="115">
        <v>0</v>
      </c>
      <c r="R446" s="115">
        <v>0</v>
      </c>
      <c r="S446" s="115">
        <v>0</v>
      </c>
      <c r="T446" s="115">
        <v>0</v>
      </c>
      <c r="U446" s="115">
        <v>0</v>
      </c>
      <c r="V446" s="115">
        <v>0</v>
      </c>
      <c r="W446" s="115">
        <v>0</v>
      </c>
      <c r="X446" s="115">
        <v>0</v>
      </c>
      <c r="Y446" s="115">
        <v>0</v>
      </c>
      <c r="Z446" s="115">
        <v>0</v>
      </c>
      <c r="AA446" s="115">
        <v>0</v>
      </c>
      <c r="AB446" s="115">
        <v>0</v>
      </c>
      <c r="AC446" s="115">
        <v>0</v>
      </c>
      <c r="AD446" s="115">
        <v>0</v>
      </c>
      <c r="AE446" s="115">
        <v>-203.44</v>
      </c>
      <c r="AF446" s="115">
        <v>-7.22</v>
      </c>
      <c r="AG446" s="115">
        <v>-80.290000000000006</v>
      </c>
      <c r="AH446" s="115">
        <v>-60.96</v>
      </c>
      <c r="AI446" s="115">
        <v>-56.27</v>
      </c>
      <c r="AJ446" s="115">
        <v>-41.18</v>
      </c>
      <c r="AK446" s="115">
        <v>-145.12</v>
      </c>
      <c r="AL446" s="115">
        <v>-40.47</v>
      </c>
      <c r="AM446" s="115">
        <v>-42.9</v>
      </c>
      <c r="AN446" s="115">
        <v>-26.24</v>
      </c>
      <c r="AO446" s="115">
        <v>-17.62</v>
      </c>
      <c r="AP446" s="115">
        <v>-40.64</v>
      </c>
      <c r="AQ446" s="115">
        <v>-20.28</v>
      </c>
      <c r="AR446" s="115">
        <v>-23.05</v>
      </c>
      <c r="AS446" s="115">
        <v>-0.18</v>
      </c>
      <c r="AT446" s="115">
        <v>-20.22</v>
      </c>
      <c r="AU446" s="115">
        <v>-11.67</v>
      </c>
      <c r="AV446" s="115">
        <v>-13.11</v>
      </c>
      <c r="AW446" s="115">
        <v>-2.56</v>
      </c>
      <c r="AX446" s="115">
        <v>-3.41</v>
      </c>
      <c r="AY446" s="115">
        <v>-4.9000000000000004</v>
      </c>
      <c r="AZ446" s="116">
        <v>-2.79</v>
      </c>
      <c r="BA446" s="115">
        <v>-2.06</v>
      </c>
      <c r="BB446" s="115">
        <v>-1.71</v>
      </c>
      <c r="BC446" s="115">
        <v>-1.82</v>
      </c>
      <c r="BD446" s="114"/>
      <c r="BE446" s="114"/>
      <c r="BF446" s="114"/>
      <c r="BG446" s="120"/>
      <c r="BH446" s="114"/>
      <c r="BI446" s="114"/>
      <c r="BJ446" s="114"/>
      <c r="BK446" s="114"/>
      <c r="BL446" s="114"/>
      <c r="BM446" s="114"/>
      <c r="BN446" s="114"/>
      <c r="BO446" s="114"/>
      <c r="BP446" s="114"/>
      <c r="BQ446" s="114"/>
      <c r="BR446" s="114"/>
      <c r="BS446" s="114"/>
      <c r="BT446" s="114"/>
      <c r="BU446" s="114"/>
      <c r="BV446" s="114"/>
      <c r="BW446" s="114"/>
      <c r="BX446" s="114"/>
      <c r="BY446" s="114"/>
      <c r="BZ446" s="114"/>
      <c r="CA446" s="114"/>
      <c r="CB446" s="114"/>
      <c r="CC446" s="114"/>
      <c r="CD446" s="114"/>
      <c r="CE446" s="114"/>
      <c r="CF446" s="114"/>
      <c r="CG446" s="114"/>
      <c r="CH446" s="114"/>
      <c r="CI446" s="114"/>
      <c r="CJ446" s="114"/>
      <c r="CK446" s="114"/>
      <c r="CL446" s="114"/>
      <c r="CM446" s="114"/>
      <c r="CN446" s="114"/>
      <c r="CO446" s="114"/>
      <c r="CP446" s="114"/>
      <c r="CQ446" s="114"/>
      <c r="CR446" s="114"/>
      <c r="CS446" s="114"/>
      <c r="CT446" s="114"/>
      <c r="CU446" s="114"/>
      <c r="CV446" s="114"/>
      <c r="CW446" s="114"/>
      <c r="CX446" s="114"/>
      <c r="CY446" s="114"/>
      <c r="CZ446" s="114"/>
      <c r="DA446" s="114"/>
      <c r="DB446" s="114"/>
      <c r="DC446" s="114"/>
      <c r="DD446" s="114"/>
      <c r="DE446" s="114"/>
      <c r="DF446" s="114"/>
      <c r="DG446" s="114"/>
      <c r="DH446" s="114"/>
      <c r="DI446" s="114"/>
      <c r="DJ446" s="114"/>
      <c r="DK446" s="114"/>
      <c r="DL446" s="114"/>
      <c r="DM446" s="114"/>
      <c r="DN446" s="114"/>
      <c r="DO446" s="114"/>
      <c r="DP446" s="114"/>
      <c r="DQ446" s="114"/>
      <c r="DR446" s="114"/>
      <c r="DS446" s="114"/>
      <c r="DT446" s="114"/>
      <c r="DU446" s="114"/>
      <c r="DV446" s="114"/>
      <c r="DW446" s="114"/>
      <c r="DX446" s="114"/>
      <c r="DY446" s="114"/>
      <c r="DZ446" s="114"/>
      <c r="EA446" s="114"/>
      <c r="EB446" s="114"/>
      <c r="EC446" s="114"/>
      <c r="ED446" s="114"/>
      <c r="EE446" s="114"/>
      <c r="EF446" s="114"/>
      <c r="EG446" s="114"/>
      <c r="EH446" s="114"/>
      <c r="EI446" s="114"/>
      <c r="EJ446" s="114"/>
      <c r="EK446" s="114"/>
      <c r="EL446" s="114"/>
      <c r="EM446" s="114"/>
      <c r="EN446" s="114"/>
      <c r="EO446" s="114"/>
      <c r="EP446" s="114"/>
      <c r="EQ446" s="114"/>
      <c r="ER446" s="114"/>
      <c r="ES446" s="114"/>
      <c r="ET446" s="114"/>
      <c r="EU446" s="114"/>
      <c r="EV446" s="114"/>
      <c r="EW446" s="114"/>
      <c r="EX446" s="114"/>
      <c r="EY446" s="114"/>
      <c r="EZ446" s="114"/>
      <c r="FA446" s="114"/>
      <c r="FB446" s="114"/>
      <c r="FC446" s="114"/>
      <c r="FD446" s="114"/>
      <c r="FE446" s="114"/>
      <c r="FF446" s="114"/>
      <c r="FG446" s="114"/>
      <c r="FH446" s="114"/>
      <c r="FI446" s="114"/>
      <c r="FJ446" s="114"/>
      <c r="FK446" s="114"/>
      <c r="FL446" s="114"/>
      <c r="FM446" s="114"/>
      <c r="FN446" s="114"/>
      <c r="FO446" s="114"/>
      <c r="FP446" s="114"/>
      <c r="FQ446" s="114"/>
      <c r="FR446" s="114"/>
      <c r="FS446" s="114"/>
      <c r="FT446" s="114"/>
      <c r="FU446" s="114"/>
      <c r="FV446" s="114"/>
      <c r="FW446" s="114"/>
      <c r="FX446" s="114"/>
      <c r="FY446" s="114"/>
      <c r="FZ446" s="114"/>
      <c r="GA446" s="114"/>
      <c r="GB446" s="114"/>
      <c r="GC446" s="114"/>
      <c r="GD446" s="114"/>
      <c r="GE446" s="114"/>
      <c r="GF446" s="114"/>
      <c r="GG446" s="114"/>
      <c r="GH446" s="114"/>
      <c r="GI446" s="114"/>
      <c r="GJ446" s="114"/>
      <c r="GK446" s="114"/>
      <c r="GL446" s="114"/>
      <c r="GM446" s="114"/>
      <c r="GN446" s="114"/>
      <c r="GO446" s="114"/>
      <c r="GP446" s="114"/>
      <c r="GQ446" s="114"/>
      <c r="GR446" s="114"/>
      <c r="GS446" s="114"/>
      <c r="GT446" s="114"/>
      <c r="GU446" s="114"/>
      <c r="GV446" s="114"/>
      <c r="GW446" s="114"/>
      <c r="GX446" s="114"/>
      <c r="GY446" s="114"/>
      <c r="GZ446" s="114"/>
      <c r="HA446" s="114"/>
      <c r="HB446" s="114"/>
      <c r="HC446" s="114"/>
      <c r="HD446" s="114"/>
      <c r="HE446" s="114"/>
      <c r="HF446" s="114"/>
      <c r="HG446" s="114"/>
      <c r="HH446" s="114"/>
      <c r="HI446" s="114"/>
      <c r="HJ446" s="114"/>
      <c r="HK446" s="114"/>
      <c r="HL446" s="114"/>
      <c r="HM446" s="114"/>
      <c r="HN446" s="114"/>
      <c r="HO446" s="114"/>
      <c r="HP446" s="114"/>
      <c r="HQ446" s="114"/>
      <c r="HR446" s="114"/>
      <c r="HS446" s="114"/>
      <c r="HT446" s="114"/>
      <c r="HU446" s="114"/>
      <c r="HV446" s="114"/>
      <c r="HW446" s="114"/>
      <c r="HX446" s="114"/>
      <c r="HY446" s="114"/>
      <c r="HZ446" s="114"/>
      <c r="IA446" s="114"/>
      <c r="IB446" s="114"/>
      <c r="IC446" s="114"/>
      <c r="ID446" s="114"/>
      <c r="IE446" s="114"/>
      <c r="IF446" s="114"/>
      <c r="IG446" s="114"/>
      <c r="IH446" s="114"/>
      <c r="II446" s="114"/>
      <c r="IJ446" s="114"/>
      <c r="IK446" s="114"/>
      <c r="IL446" s="114"/>
      <c r="IM446" s="114"/>
      <c r="IN446" s="114"/>
      <c r="IO446" s="114"/>
      <c r="IP446" s="114"/>
      <c r="IQ446" s="114"/>
      <c r="IR446" s="114"/>
      <c r="IS446" s="114"/>
      <c r="IT446" s="114"/>
      <c r="IU446" s="114"/>
      <c r="IV446" s="114"/>
      <c r="IW446" s="114"/>
      <c r="IX446" s="114"/>
      <c r="IY446" s="114"/>
      <c r="IZ446" s="114"/>
      <c r="JA446" s="114"/>
      <c r="JB446" s="114"/>
      <c r="JC446" s="114"/>
      <c r="JD446" s="114"/>
      <c r="JE446" s="114"/>
    </row>
    <row r="447" spans="2:265" hidden="1">
      <c r="B447" s="124" t="s">
        <v>597</v>
      </c>
      <c r="C447" s="123" t="s">
        <v>596</v>
      </c>
      <c r="D447" s="122" t="s">
        <v>572</v>
      </c>
      <c r="E447" s="122" t="s">
        <v>575</v>
      </c>
      <c r="F447" s="122" t="s">
        <v>351</v>
      </c>
      <c r="G447" s="122" t="s">
        <v>391</v>
      </c>
      <c r="H447" s="121" t="s">
        <v>390</v>
      </c>
      <c r="I447" s="115">
        <v>0</v>
      </c>
      <c r="J447" s="115"/>
      <c r="K447" s="115"/>
      <c r="L447" s="115">
        <v>0</v>
      </c>
      <c r="M447" s="115">
        <v>0</v>
      </c>
      <c r="N447" s="115">
        <v>0</v>
      </c>
      <c r="O447" s="115">
        <v>0</v>
      </c>
      <c r="P447" s="115">
        <v>0</v>
      </c>
      <c r="Q447" s="115">
        <v>0</v>
      </c>
      <c r="R447" s="115">
        <v>0</v>
      </c>
      <c r="S447" s="115">
        <v>0</v>
      </c>
      <c r="T447" s="115">
        <v>0</v>
      </c>
      <c r="U447" s="115">
        <v>0</v>
      </c>
      <c r="V447" s="115">
        <v>0</v>
      </c>
      <c r="W447" s="115">
        <v>0</v>
      </c>
      <c r="X447" s="115">
        <v>0</v>
      </c>
      <c r="Y447" s="115">
        <v>0</v>
      </c>
      <c r="Z447" s="115">
        <v>0</v>
      </c>
      <c r="AA447" s="115">
        <v>0</v>
      </c>
      <c r="AB447" s="115">
        <v>0</v>
      </c>
      <c r="AC447" s="115">
        <v>0</v>
      </c>
      <c r="AD447" s="115">
        <v>0</v>
      </c>
      <c r="AE447" s="115">
        <v>-123.93</v>
      </c>
      <c r="AF447" s="115">
        <v>-151.53</v>
      </c>
      <c r="AG447" s="115">
        <v>-15.47</v>
      </c>
      <c r="AH447" s="115">
        <v>0</v>
      </c>
      <c r="AI447" s="115">
        <v>-4.96</v>
      </c>
      <c r="AJ447" s="115">
        <v>0</v>
      </c>
      <c r="AK447" s="115">
        <v>0</v>
      </c>
      <c r="AL447" s="115">
        <v>-87.66</v>
      </c>
      <c r="AM447" s="115">
        <v>-106.56</v>
      </c>
      <c r="AN447" s="115">
        <v>-3.49</v>
      </c>
      <c r="AO447" s="115">
        <v>0</v>
      </c>
      <c r="AP447" s="115">
        <v>-13.88</v>
      </c>
      <c r="AQ447" s="115">
        <v>0</v>
      </c>
      <c r="AR447" s="115">
        <v>0</v>
      </c>
      <c r="AS447" s="115">
        <v>0</v>
      </c>
      <c r="AT447" s="115">
        <v>0</v>
      </c>
      <c r="AU447" s="115">
        <v>-6.13</v>
      </c>
      <c r="AV447" s="115">
        <v>-9.2100000000000009</v>
      </c>
      <c r="AW447" s="115">
        <v>-0.48</v>
      </c>
      <c r="AX447" s="115">
        <v>-0.41</v>
      </c>
      <c r="AY447" s="115">
        <v>0</v>
      </c>
      <c r="AZ447" s="116">
        <v>-1.3</v>
      </c>
      <c r="BA447" s="115">
        <v>-3.05</v>
      </c>
      <c r="BB447" s="115">
        <v>-1.91</v>
      </c>
      <c r="BC447" s="115">
        <v>-2.0699999999999998</v>
      </c>
      <c r="BD447" s="114"/>
      <c r="BE447" s="114"/>
      <c r="BF447" s="114"/>
      <c r="BG447" s="120"/>
      <c r="BH447" s="114"/>
      <c r="BI447" s="114"/>
      <c r="BJ447" s="114"/>
      <c r="BK447" s="114"/>
      <c r="BL447" s="114"/>
      <c r="BM447" s="114"/>
      <c r="BN447" s="114"/>
      <c r="BO447" s="114"/>
      <c r="BP447" s="114"/>
      <c r="BQ447" s="114"/>
      <c r="BR447" s="114"/>
      <c r="BS447" s="114"/>
      <c r="BT447" s="114"/>
      <c r="BU447" s="114"/>
      <c r="BV447" s="114"/>
      <c r="BW447" s="114"/>
      <c r="BX447" s="114"/>
      <c r="BY447" s="114"/>
      <c r="BZ447" s="114"/>
      <c r="CA447" s="114"/>
      <c r="CB447" s="114"/>
      <c r="CC447" s="114"/>
      <c r="CD447" s="114"/>
      <c r="CE447" s="114"/>
      <c r="CF447" s="114"/>
      <c r="CG447" s="114"/>
      <c r="CH447" s="114"/>
      <c r="CI447" s="114"/>
      <c r="CJ447" s="114"/>
      <c r="CK447" s="114"/>
      <c r="CL447" s="114"/>
      <c r="CM447" s="114"/>
      <c r="CN447" s="114"/>
      <c r="CO447" s="114"/>
      <c r="CP447" s="114"/>
      <c r="CQ447" s="114"/>
      <c r="CR447" s="114"/>
      <c r="CS447" s="114"/>
      <c r="CT447" s="114"/>
      <c r="CU447" s="114"/>
      <c r="CV447" s="114"/>
      <c r="CW447" s="114"/>
      <c r="CX447" s="114"/>
      <c r="CY447" s="114"/>
      <c r="CZ447" s="114"/>
      <c r="DA447" s="114"/>
      <c r="DB447" s="114"/>
      <c r="DC447" s="114"/>
      <c r="DD447" s="114"/>
      <c r="DE447" s="114"/>
      <c r="DF447" s="114"/>
      <c r="DG447" s="114"/>
      <c r="DH447" s="114"/>
      <c r="DI447" s="114"/>
      <c r="DJ447" s="114"/>
      <c r="DK447" s="114"/>
      <c r="DL447" s="114"/>
      <c r="DM447" s="114"/>
      <c r="DN447" s="114"/>
      <c r="DO447" s="114"/>
      <c r="DP447" s="114"/>
      <c r="DQ447" s="114"/>
      <c r="DR447" s="114"/>
      <c r="DS447" s="114"/>
      <c r="DT447" s="114"/>
      <c r="DU447" s="114"/>
      <c r="DV447" s="114"/>
      <c r="DW447" s="114"/>
      <c r="DX447" s="114"/>
      <c r="DY447" s="114"/>
      <c r="DZ447" s="114"/>
      <c r="EA447" s="114"/>
      <c r="EB447" s="114"/>
      <c r="EC447" s="114"/>
      <c r="ED447" s="114"/>
      <c r="EE447" s="114"/>
      <c r="EF447" s="114"/>
      <c r="EG447" s="114"/>
      <c r="EH447" s="114"/>
      <c r="EI447" s="114"/>
      <c r="EJ447" s="114"/>
      <c r="EK447" s="114"/>
      <c r="EL447" s="114"/>
      <c r="EM447" s="114"/>
      <c r="EN447" s="114"/>
      <c r="EO447" s="114"/>
      <c r="EP447" s="114"/>
      <c r="EQ447" s="114"/>
      <c r="ER447" s="114"/>
      <c r="ES447" s="114"/>
      <c r="ET447" s="114"/>
      <c r="EU447" s="114"/>
      <c r="EV447" s="114"/>
      <c r="EW447" s="114"/>
      <c r="EX447" s="114"/>
      <c r="EY447" s="114"/>
      <c r="EZ447" s="114"/>
      <c r="FA447" s="114"/>
      <c r="FB447" s="114"/>
      <c r="FC447" s="114"/>
      <c r="FD447" s="114"/>
      <c r="FE447" s="114"/>
      <c r="FF447" s="114"/>
      <c r="FG447" s="114"/>
      <c r="FH447" s="114"/>
      <c r="FI447" s="114"/>
      <c r="FJ447" s="114"/>
      <c r="FK447" s="114"/>
      <c r="FL447" s="114"/>
      <c r="FM447" s="114"/>
      <c r="FN447" s="114"/>
      <c r="FO447" s="114"/>
      <c r="FP447" s="114"/>
      <c r="FQ447" s="114"/>
      <c r="FR447" s="114"/>
      <c r="FS447" s="114"/>
      <c r="FT447" s="114"/>
      <c r="FU447" s="114"/>
      <c r="FV447" s="114"/>
      <c r="FW447" s="114"/>
      <c r="FX447" s="114"/>
      <c r="FY447" s="114"/>
      <c r="FZ447" s="114"/>
      <c r="GA447" s="114"/>
      <c r="GB447" s="114"/>
      <c r="GC447" s="114"/>
      <c r="GD447" s="114"/>
      <c r="GE447" s="114"/>
      <c r="GF447" s="114"/>
      <c r="GG447" s="114"/>
      <c r="GH447" s="114"/>
      <c r="GI447" s="114"/>
      <c r="GJ447" s="114"/>
      <c r="GK447" s="114"/>
      <c r="GL447" s="114"/>
      <c r="GM447" s="114"/>
      <c r="GN447" s="114"/>
      <c r="GO447" s="114"/>
      <c r="GP447" s="114"/>
      <c r="GQ447" s="114"/>
      <c r="GR447" s="114"/>
      <c r="GS447" s="114"/>
      <c r="GT447" s="114"/>
      <c r="GU447" s="114"/>
      <c r="GV447" s="114"/>
      <c r="GW447" s="114"/>
      <c r="GX447" s="114"/>
      <c r="GY447" s="114"/>
      <c r="GZ447" s="114"/>
      <c r="HA447" s="114"/>
      <c r="HB447" s="114"/>
      <c r="HC447" s="114"/>
      <c r="HD447" s="114"/>
      <c r="HE447" s="114"/>
      <c r="HF447" s="114"/>
      <c r="HG447" s="114"/>
      <c r="HH447" s="114"/>
      <c r="HI447" s="114"/>
      <c r="HJ447" s="114"/>
      <c r="HK447" s="114"/>
      <c r="HL447" s="114"/>
      <c r="HM447" s="114"/>
      <c r="HN447" s="114"/>
      <c r="HO447" s="114"/>
      <c r="HP447" s="114"/>
      <c r="HQ447" s="114"/>
      <c r="HR447" s="114"/>
      <c r="HS447" s="114"/>
      <c r="HT447" s="114"/>
      <c r="HU447" s="114"/>
      <c r="HV447" s="114"/>
      <c r="HW447" s="114"/>
      <c r="HX447" s="114"/>
      <c r="HY447" s="114"/>
      <c r="HZ447" s="114"/>
      <c r="IA447" s="114"/>
      <c r="IB447" s="114"/>
      <c r="IC447" s="114"/>
      <c r="ID447" s="114"/>
      <c r="IE447" s="114"/>
      <c r="IF447" s="114"/>
      <c r="IG447" s="114"/>
      <c r="IH447" s="114"/>
      <c r="II447" s="114"/>
      <c r="IJ447" s="114"/>
      <c r="IK447" s="114"/>
      <c r="IL447" s="114"/>
      <c r="IM447" s="114"/>
      <c r="IN447" s="114"/>
      <c r="IO447" s="114"/>
      <c r="IP447" s="114"/>
      <c r="IQ447" s="114"/>
      <c r="IR447" s="114"/>
      <c r="IS447" s="114"/>
      <c r="IT447" s="114"/>
      <c r="IU447" s="114"/>
      <c r="IV447" s="114"/>
      <c r="IW447" s="114"/>
      <c r="IX447" s="114"/>
      <c r="IY447" s="114"/>
      <c r="IZ447" s="114"/>
      <c r="JA447" s="114"/>
      <c r="JB447" s="114"/>
      <c r="JC447" s="114"/>
      <c r="JD447" s="114"/>
      <c r="JE447" s="114"/>
    </row>
    <row r="448" spans="2:265" hidden="1">
      <c r="B448" s="124" t="s">
        <v>595</v>
      </c>
      <c r="C448" s="123" t="s">
        <v>594</v>
      </c>
      <c r="D448" s="122" t="s">
        <v>572</v>
      </c>
      <c r="E448" s="122" t="s">
        <v>575</v>
      </c>
      <c r="F448" s="122" t="s">
        <v>427</v>
      </c>
      <c r="G448" s="122" t="s">
        <v>391</v>
      </c>
      <c r="H448" s="121" t="s">
        <v>390</v>
      </c>
      <c r="I448" s="115">
        <v>0</v>
      </c>
      <c r="J448" s="115"/>
      <c r="K448" s="115"/>
      <c r="L448" s="115">
        <v>0</v>
      </c>
      <c r="M448" s="115">
        <v>0</v>
      </c>
      <c r="N448" s="115">
        <v>0</v>
      </c>
      <c r="O448" s="115">
        <v>0</v>
      </c>
      <c r="P448" s="115">
        <v>0</v>
      </c>
      <c r="Q448" s="115">
        <v>0</v>
      </c>
      <c r="R448" s="115">
        <v>0</v>
      </c>
      <c r="S448" s="115">
        <v>0</v>
      </c>
      <c r="T448" s="115">
        <v>0</v>
      </c>
      <c r="U448" s="115">
        <v>0</v>
      </c>
      <c r="V448" s="115">
        <v>0</v>
      </c>
      <c r="W448" s="115">
        <v>0</v>
      </c>
      <c r="X448" s="115">
        <v>0</v>
      </c>
      <c r="Y448" s="115">
        <v>0</v>
      </c>
      <c r="Z448" s="115">
        <v>0</v>
      </c>
      <c r="AA448" s="115">
        <v>0</v>
      </c>
      <c r="AB448" s="115">
        <v>0</v>
      </c>
      <c r="AC448" s="115">
        <v>0</v>
      </c>
      <c r="AD448" s="115">
        <v>0</v>
      </c>
      <c r="AE448" s="115">
        <v>-7.12</v>
      </c>
      <c r="AF448" s="115">
        <v>0</v>
      </c>
      <c r="AG448" s="115">
        <v>-14.8</v>
      </c>
      <c r="AH448" s="115">
        <v>-13.39</v>
      </c>
      <c r="AI448" s="115">
        <v>-16.05</v>
      </c>
      <c r="AJ448" s="115">
        <v>-19.05</v>
      </c>
      <c r="AK448" s="115">
        <v>-7.62</v>
      </c>
      <c r="AL448" s="115">
        <v>-0.55000000000000004</v>
      </c>
      <c r="AM448" s="115">
        <v>0</v>
      </c>
      <c r="AN448" s="115">
        <v>0</v>
      </c>
      <c r="AO448" s="115">
        <v>0</v>
      </c>
      <c r="AP448" s="115">
        <v>-12.37</v>
      </c>
      <c r="AQ448" s="115">
        <v>0</v>
      </c>
      <c r="AR448" s="115">
        <v>-1.36</v>
      </c>
      <c r="AS448" s="115">
        <v>-0.69</v>
      </c>
      <c r="AT448" s="115">
        <v>-0.56000000000000005</v>
      </c>
      <c r="AU448" s="115">
        <v>-0.38</v>
      </c>
      <c r="AV448" s="115">
        <v>-0.9</v>
      </c>
      <c r="AW448" s="115">
        <v>-0.86</v>
      </c>
      <c r="AX448" s="115">
        <v>-0.79</v>
      </c>
      <c r="AY448" s="115">
        <v>-2.8</v>
      </c>
      <c r="AZ448" s="116">
        <v>-2.4300000000000002</v>
      </c>
      <c r="BA448" s="115">
        <v>-0.4</v>
      </c>
      <c r="BB448" s="115">
        <v>-0.38</v>
      </c>
      <c r="BC448" s="115">
        <v>-0.17</v>
      </c>
      <c r="BD448" s="114"/>
      <c r="BE448" s="114"/>
      <c r="BF448" s="114"/>
      <c r="BG448" s="120"/>
      <c r="BH448" s="114"/>
      <c r="BI448" s="114"/>
      <c r="BJ448" s="114"/>
      <c r="BK448" s="114"/>
      <c r="BL448" s="114"/>
      <c r="BM448" s="114"/>
      <c r="BN448" s="114"/>
      <c r="BO448" s="114"/>
      <c r="BP448" s="114"/>
      <c r="BQ448" s="114"/>
      <c r="BR448" s="114"/>
      <c r="BS448" s="114"/>
      <c r="BT448" s="114"/>
      <c r="BU448" s="114"/>
      <c r="BV448" s="114"/>
      <c r="BW448" s="114"/>
      <c r="BX448" s="114"/>
      <c r="BY448" s="114"/>
      <c r="BZ448" s="114"/>
      <c r="CA448" s="114"/>
      <c r="CB448" s="114"/>
      <c r="CC448" s="114"/>
      <c r="CD448" s="114"/>
      <c r="CE448" s="114"/>
      <c r="CF448" s="114"/>
      <c r="CG448" s="114"/>
      <c r="CH448" s="114"/>
      <c r="CI448" s="114"/>
      <c r="CJ448" s="114"/>
      <c r="CK448" s="114"/>
      <c r="CL448" s="114"/>
      <c r="CM448" s="114"/>
      <c r="CN448" s="114"/>
      <c r="CO448" s="114"/>
      <c r="CP448" s="114"/>
      <c r="CQ448" s="114"/>
      <c r="CR448" s="114"/>
      <c r="CS448" s="114"/>
      <c r="CT448" s="114"/>
      <c r="CU448" s="114"/>
      <c r="CV448" s="114"/>
      <c r="CW448" s="114"/>
      <c r="CX448" s="114"/>
      <c r="CY448" s="114"/>
      <c r="CZ448" s="114"/>
      <c r="DA448" s="114"/>
      <c r="DB448" s="114"/>
      <c r="DC448" s="114"/>
      <c r="DD448" s="114"/>
      <c r="DE448" s="114"/>
      <c r="DF448" s="114"/>
      <c r="DG448" s="114"/>
      <c r="DH448" s="114"/>
      <c r="DI448" s="114"/>
      <c r="DJ448" s="114"/>
      <c r="DK448" s="114"/>
      <c r="DL448" s="114"/>
      <c r="DM448" s="114"/>
      <c r="DN448" s="114"/>
      <c r="DO448" s="114"/>
      <c r="DP448" s="114"/>
      <c r="DQ448" s="114"/>
      <c r="DR448" s="114"/>
      <c r="DS448" s="114"/>
      <c r="DT448" s="114"/>
      <c r="DU448" s="114"/>
      <c r="DV448" s="114"/>
      <c r="DW448" s="114"/>
      <c r="DX448" s="114"/>
      <c r="DY448" s="114"/>
      <c r="DZ448" s="114"/>
      <c r="EA448" s="114"/>
      <c r="EB448" s="114"/>
      <c r="EC448" s="114"/>
      <c r="ED448" s="114"/>
      <c r="EE448" s="114"/>
      <c r="EF448" s="114"/>
      <c r="EG448" s="114"/>
      <c r="EH448" s="114"/>
      <c r="EI448" s="114"/>
      <c r="EJ448" s="114"/>
      <c r="EK448" s="114"/>
      <c r="EL448" s="114"/>
      <c r="EM448" s="114"/>
      <c r="EN448" s="114"/>
      <c r="EO448" s="114"/>
      <c r="EP448" s="114"/>
      <c r="EQ448" s="114"/>
      <c r="ER448" s="114"/>
      <c r="ES448" s="114"/>
      <c r="ET448" s="114"/>
      <c r="EU448" s="114"/>
      <c r="EV448" s="114"/>
      <c r="EW448" s="114"/>
      <c r="EX448" s="114"/>
      <c r="EY448" s="114"/>
      <c r="EZ448" s="114"/>
      <c r="FA448" s="114"/>
      <c r="FB448" s="114"/>
      <c r="FC448" s="114"/>
      <c r="FD448" s="114"/>
      <c r="FE448" s="114"/>
      <c r="FF448" s="114"/>
      <c r="FG448" s="114"/>
      <c r="FH448" s="114"/>
      <c r="FI448" s="114"/>
      <c r="FJ448" s="114"/>
      <c r="FK448" s="114"/>
      <c r="FL448" s="114"/>
      <c r="FM448" s="114"/>
      <c r="FN448" s="114"/>
      <c r="FO448" s="114"/>
      <c r="FP448" s="114"/>
      <c r="FQ448" s="114"/>
      <c r="FR448" s="114"/>
      <c r="FS448" s="114"/>
      <c r="FT448" s="114"/>
      <c r="FU448" s="114"/>
      <c r="FV448" s="114"/>
      <c r="FW448" s="114"/>
      <c r="FX448" s="114"/>
      <c r="FY448" s="114"/>
      <c r="FZ448" s="114"/>
      <c r="GA448" s="114"/>
      <c r="GB448" s="114"/>
      <c r="GC448" s="114"/>
      <c r="GD448" s="114"/>
      <c r="GE448" s="114"/>
      <c r="GF448" s="114"/>
      <c r="GG448" s="114"/>
      <c r="GH448" s="114"/>
      <c r="GI448" s="114"/>
      <c r="GJ448" s="114"/>
      <c r="GK448" s="114"/>
      <c r="GL448" s="114"/>
      <c r="GM448" s="114"/>
      <c r="GN448" s="114"/>
      <c r="GO448" s="114"/>
      <c r="GP448" s="114"/>
      <c r="GQ448" s="114"/>
      <c r="GR448" s="114"/>
      <c r="GS448" s="114"/>
      <c r="GT448" s="114"/>
      <c r="GU448" s="114"/>
      <c r="GV448" s="114"/>
      <c r="GW448" s="114"/>
      <c r="GX448" s="114"/>
      <c r="GY448" s="114"/>
      <c r="GZ448" s="114"/>
      <c r="HA448" s="114"/>
      <c r="HB448" s="114"/>
      <c r="HC448" s="114"/>
      <c r="HD448" s="114"/>
      <c r="HE448" s="114"/>
      <c r="HF448" s="114"/>
      <c r="HG448" s="114"/>
      <c r="HH448" s="114"/>
      <c r="HI448" s="114"/>
      <c r="HJ448" s="114"/>
      <c r="HK448" s="114"/>
      <c r="HL448" s="114"/>
      <c r="HM448" s="114"/>
      <c r="HN448" s="114"/>
      <c r="HO448" s="114"/>
      <c r="HP448" s="114"/>
      <c r="HQ448" s="114"/>
      <c r="HR448" s="114"/>
      <c r="HS448" s="114"/>
      <c r="HT448" s="114"/>
      <c r="HU448" s="114"/>
      <c r="HV448" s="114"/>
      <c r="HW448" s="114"/>
      <c r="HX448" s="114"/>
      <c r="HY448" s="114"/>
      <c r="HZ448" s="114"/>
      <c r="IA448" s="114"/>
      <c r="IB448" s="114"/>
      <c r="IC448" s="114"/>
      <c r="ID448" s="114"/>
      <c r="IE448" s="114"/>
      <c r="IF448" s="114"/>
      <c r="IG448" s="114"/>
      <c r="IH448" s="114"/>
      <c r="II448" s="114"/>
      <c r="IJ448" s="114"/>
      <c r="IK448" s="114"/>
      <c r="IL448" s="114"/>
      <c r="IM448" s="114"/>
      <c r="IN448" s="114"/>
      <c r="IO448" s="114"/>
      <c r="IP448" s="114"/>
      <c r="IQ448" s="114"/>
      <c r="IR448" s="114"/>
      <c r="IS448" s="114"/>
      <c r="IT448" s="114"/>
      <c r="IU448" s="114"/>
      <c r="IV448" s="114"/>
      <c r="IW448" s="114"/>
      <c r="IX448" s="114"/>
      <c r="IY448" s="114"/>
      <c r="IZ448" s="114"/>
      <c r="JA448" s="114"/>
      <c r="JB448" s="114"/>
      <c r="JC448" s="114"/>
      <c r="JD448" s="114"/>
      <c r="JE448" s="114"/>
    </row>
    <row r="449" spans="2:265" hidden="1">
      <c r="B449" s="124" t="s">
        <v>537</v>
      </c>
      <c r="C449" s="123" t="s">
        <v>536</v>
      </c>
      <c r="D449" s="122" t="s">
        <v>572</v>
      </c>
      <c r="E449" s="122" t="s">
        <v>575</v>
      </c>
      <c r="F449" s="122" t="s">
        <v>345</v>
      </c>
      <c r="G449" s="122" t="s">
        <v>391</v>
      </c>
      <c r="H449" s="121" t="s">
        <v>390</v>
      </c>
      <c r="I449" s="115">
        <v>0</v>
      </c>
      <c r="J449" s="115"/>
      <c r="K449" s="115"/>
      <c r="L449" s="115">
        <v>0</v>
      </c>
      <c r="M449" s="115">
        <v>0</v>
      </c>
      <c r="N449" s="115">
        <v>0</v>
      </c>
      <c r="O449" s="115">
        <v>0</v>
      </c>
      <c r="P449" s="115">
        <v>0</v>
      </c>
      <c r="Q449" s="115">
        <v>0</v>
      </c>
      <c r="R449" s="115">
        <v>0</v>
      </c>
      <c r="S449" s="115">
        <v>0</v>
      </c>
      <c r="T449" s="115">
        <v>0</v>
      </c>
      <c r="U449" s="115">
        <v>0</v>
      </c>
      <c r="V449" s="115">
        <v>0</v>
      </c>
      <c r="W449" s="115">
        <v>0</v>
      </c>
      <c r="X449" s="115">
        <v>0</v>
      </c>
      <c r="Y449" s="115">
        <v>0</v>
      </c>
      <c r="Z449" s="115">
        <v>0</v>
      </c>
      <c r="AA449" s="115">
        <v>0</v>
      </c>
      <c r="AB449" s="115">
        <v>0</v>
      </c>
      <c r="AC449" s="115">
        <v>0</v>
      </c>
      <c r="AD449" s="115">
        <v>0</v>
      </c>
      <c r="AE449" s="115">
        <v>-135.07</v>
      </c>
      <c r="AF449" s="115">
        <v>-98.64</v>
      </c>
      <c r="AG449" s="115">
        <v>-242.85</v>
      </c>
      <c r="AH449" s="115">
        <v>-197.71</v>
      </c>
      <c r="AI449" s="115">
        <v>-222.05</v>
      </c>
      <c r="AJ449" s="115">
        <v>-157.66999999999999</v>
      </c>
      <c r="AK449" s="115">
        <v>-186.73</v>
      </c>
      <c r="AL449" s="115">
        <v>-205.22</v>
      </c>
      <c r="AM449" s="115">
        <v>-203.88</v>
      </c>
      <c r="AN449" s="115">
        <v>-109.23</v>
      </c>
      <c r="AO449" s="115">
        <v>-142.28</v>
      </c>
      <c r="AP449" s="115">
        <v>-109.79</v>
      </c>
      <c r="AQ449" s="115">
        <v>-153.05000000000001</v>
      </c>
      <c r="AR449" s="115">
        <v>-192.34</v>
      </c>
      <c r="AS449" s="115">
        <v>-183.7</v>
      </c>
      <c r="AT449" s="115">
        <v>-178.3</v>
      </c>
      <c r="AU449" s="115">
        <v>-292.58999999999997</v>
      </c>
      <c r="AV449" s="115">
        <v>-295.64999999999998</v>
      </c>
      <c r="AW449" s="115">
        <v>-304.83</v>
      </c>
      <c r="AX449" s="115">
        <v>-235.52</v>
      </c>
      <c r="AY449" s="115">
        <v>-136.33000000000001</v>
      </c>
      <c r="AZ449" s="116">
        <v>-110.33</v>
      </c>
      <c r="BA449" s="115">
        <v>-201.87</v>
      </c>
      <c r="BB449" s="115">
        <v>-62.81</v>
      </c>
      <c r="BC449" s="115">
        <v>-180.79</v>
      </c>
      <c r="BD449" s="114"/>
      <c r="BE449" s="114"/>
      <c r="BF449" s="114"/>
      <c r="BG449" s="120"/>
      <c r="BH449" s="114"/>
      <c r="BI449" s="114"/>
      <c r="BJ449" s="114"/>
      <c r="BK449" s="114"/>
      <c r="BL449" s="114"/>
      <c r="BM449" s="114"/>
      <c r="BN449" s="114"/>
      <c r="BO449" s="114"/>
      <c r="BP449" s="114"/>
      <c r="BQ449" s="114"/>
      <c r="BR449" s="114"/>
      <c r="BS449" s="114"/>
      <c r="BT449" s="114"/>
      <c r="BU449" s="114"/>
      <c r="BV449" s="114"/>
      <c r="BW449" s="114"/>
      <c r="BX449" s="114"/>
      <c r="BY449" s="114"/>
      <c r="BZ449" s="114"/>
      <c r="CA449" s="114"/>
      <c r="CB449" s="114"/>
      <c r="CC449" s="114"/>
      <c r="CD449" s="114"/>
      <c r="CE449" s="114"/>
      <c r="CF449" s="114"/>
      <c r="CG449" s="114"/>
      <c r="CH449" s="114"/>
      <c r="CI449" s="114"/>
      <c r="CJ449" s="114"/>
      <c r="CK449" s="114"/>
      <c r="CL449" s="114"/>
      <c r="CM449" s="114"/>
      <c r="CN449" s="114"/>
      <c r="CO449" s="114"/>
      <c r="CP449" s="114"/>
      <c r="CQ449" s="114"/>
      <c r="CR449" s="114"/>
      <c r="CS449" s="114"/>
      <c r="CT449" s="114"/>
      <c r="CU449" s="114"/>
      <c r="CV449" s="114"/>
      <c r="CW449" s="114"/>
      <c r="CX449" s="114"/>
      <c r="CY449" s="114"/>
      <c r="CZ449" s="114"/>
      <c r="DA449" s="114"/>
      <c r="DB449" s="114"/>
      <c r="DC449" s="114"/>
      <c r="DD449" s="114"/>
      <c r="DE449" s="114"/>
      <c r="DF449" s="114"/>
      <c r="DG449" s="114"/>
      <c r="DH449" s="114"/>
      <c r="DI449" s="114"/>
      <c r="DJ449" s="114"/>
      <c r="DK449" s="114"/>
      <c r="DL449" s="114"/>
      <c r="DM449" s="114"/>
      <c r="DN449" s="114"/>
      <c r="DO449" s="114"/>
      <c r="DP449" s="114"/>
      <c r="DQ449" s="114"/>
      <c r="DR449" s="114"/>
      <c r="DS449" s="114"/>
      <c r="DT449" s="114"/>
      <c r="DU449" s="114"/>
      <c r="DV449" s="114"/>
      <c r="DW449" s="114"/>
      <c r="DX449" s="114"/>
      <c r="DY449" s="114"/>
      <c r="DZ449" s="114"/>
      <c r="EA449" s="114"/>
      <c r="EB449" s="114"/>
      <c r="EC449" s="114"/>
      <c r="ED449" s="114"/>
      <c r="EE449" s="114"/>
      <c r="EF449" s="114"/>
      <c r="EG449" s="114"/>
      <c r="EH449" s="114"/>
      <c r="EI449" s="114"/>
      <c r="EJ449" s="114"/>
      <c r="EK449" s="114"/>
      <c r="EL449" s="114"/>
      <c r="EM449" s="114"/>
      <c r="EN449" s="114"/>
      <c r="EO449" s="114"/>
      <c r="EP449" s="114"/>
      <c r="EQ449" s="114"/>
      <c r="ER449" s="114"/>
      <c r="ES449" s="114"/>
      <c r="ET449" s="114"/>
      <c r="EU449" s="114"/>
      <c r="EV449" s="114"/>
      <c r="EW449" s="114"/>
      <c r="EX449" s="114"/>
      <c r="EY449" s="114"/>
      <c r="EZ449" s="114"/>
      <c r="FA449" s="114"/>
      <c r="FB449" s="114"/>
      <c r="FC449" s="114"/>
      <c r="FD449" s="114"/>
      <c r="FE449" s="114"/>
      <c r="FF449" s="114"/>
      <c r="FG449" s="114"/>
      <c r="FH449" s="114"/>
      <c r="FI449" s="114"/>
      <c r="FJ449" s="114"/>
      <c r="FK449" s="114"/>
      <c r="FL449" s="114"/>
      <c r="FM449" s="114"/>
      <c r="FN449" s="114"/>
      <c r="FO449" s="114"/>
      <c r="FP449" s="114"/>
      <c r="FQ449" s="114"/>
      <c r="FR449" s="114"/>
      <c r="FS449" s="114"/>
      <c r="FT449" s="114"/>
      <c r="FU449" s="114"/>
      <c r="FV449" s="114"/>
      <c r="FW449" s="114"/>
      <c r="FX449" s="114"/>
      <c r="FY449" s="114"/>
      <c r="FZ449" s="114"/>
      <c r="GA449" s="114"/>
      <c r="GB449" s="114"/>
      <c r="GC449" s="114"/>
      <c r="GD449" s="114"/>
      <c r="GE449" s="114"/>
      <c r="GF449" s="114"/>
      <c r="GG449" s="114"/>
      <c r="GH449" s="114"/>
      <c r="GI449" s="114"/>
      <c r="GJ449" s="114"/>
      <c r="GK449" s="114"/>
      <c r="GL449" s="114"/>
      <c r="GM449" s="114"/>
      <c r="GN449" s="114"/>
      <c r="GO449" s="114"/>
      <c r="GP449" s="114"/>
      <c r="GQ449" s="114"/>
      <c r="GR449" s="114"/>
      <c r="GS449" s="114"/>
      <c r="GT449" s="114"/>
      <c r="GU449" s="114"/>
      <c r="GV449" s="114"/>
      <c r="GW449" s="114"/>
      <c r="GX449" s="114"/>
      <c r="GY449" s="114"/>
      <c r="GZ449" s="114"/>
      <c r="HA449" s="114"/>
      <c r="HB449" s="114"/>
      <c r="HC449" s="114"/>
      <c r="HD449" s="114"/>
      <c r="HE449" s="114"/>
      <c r="HF449" s="114"/>
      <c r="HG449" s="114"/>
      <c r="HH449" s="114"/>
      <c r="HI449" s="114"/>
      <c r="HJ449" s="114"/>
      <c r="HK449" s="114"/>
      <c r="HL449" s="114"/>
      <c r="HM449" s="114"/>
      <c r="HN449" s="114"/>
      <c r="HO449" s="114"/>
      <c r="HP449" s="114"/>
      <c r="HQ449" s="114"/>
      <c r="HR449" s="114"/>
      <c r="HS449" s="114"/>
      <c r="HT449" s="114"/>
      <c r="HU449" s="114"/>
      <c r="HV449" s="114"/>
      <c r="HW449" s="114"/>
      <c r="HX449" s="114"/>
      <c r="HY449" s="114"/>
      <c r="HZ449" s="114"/>
      <c r="IA449" s="114"/>
      <c r="IB449" s="114"/>
      <c r="IC449" s="114"/>
      <c r="ID449" s="114"/>
      <c r="IE449" s="114"/>
      <c r="IF449" s="114"/>
      <c r="IG449" s="114"/>
      <c r="IH449" s="114"/>
      <c r="II449" s="114"/>
      <c r="IJ449" s="114"/>
      <c r="IK449" s="114"/>
      <c r="IL449" s="114"/>
      <c r="IM449" s="114"/>
      <c r="IN449" s="114"/>
      <c r="IO449" s="114"/>
      <c r="IP449" s="114"/>
      <c r="IQ449" s="114"/>
      <c r="IR449" s="114"/>
      <c r="IS449" s="114"/>
      <c r="IT449" s="114"/>
      <c r="IU449" s="114"/>
      <c r="IV449" s="114"/>
      <c r="IW449" s="114"/>
      <c r="IX449" s="114"/>
      <c r="IY449" s="114"/>
      <c r="IZ449" s="114"/>
      <c r="JA449" s="114"/>
      <c r="JB449" s="114"/>
      <c r="JC449" s="114"/>
      <c r="JD449" s="114"/>
      <c r="JE449" s="114"/>
    </row>
    <row r="450" spans="2:265" hidden="1">
      <c r="B450" s="124" t="s">
        <v>593</v>
      </c>
      <c r="C450" s="123" t="s">
        <v>592</v>
      </c>
      <c r="D450" s="122" t="s">
        <v>572</v>
      </c>
      <c r="E450" s="122" t="s">
        <v>575</v>
      </c>
      <c r="F450" s="122" t="s">
        <v>386</v>
      </c>
      <c r="G450" s="122" t="s">
        <v>391</v>
      </c>
      <c r="H450" s="121" t="s">
        <v>390</v>
      </c>
      <c r="I450" s="115">
        <v>0</v>
      </c>
      <c r="J450" s="115"/>
      <c r="K450" s="115"/>
      <c r="L450" s="115">
        <v>0</v>
      </c>
      <c r="M450" s="115">
        <v>0</v>
      </c>
      <c r="N450" s="115">
        <v>0</v>
      </c>
      <c r="O450" s="115">
        <v>0</v>
      </c>
      <c r="P450" s="115">
        <v>0</v>
      </c>
      <c r="Q450" s="115">
        <v>0</v>
      </c>
      <c r="R450" s="115">
        <v>0</v>
      </c>
      <c r="S450" s="115">
        <v>0</v>
      </c>
      <c r="T450" s="115">
        <v>0</v>
      </c>
      <c r="U450" s="115">
        <v>0</v>
      </c>
      <c r="V450" s="115">
        <v>0</v>
      </c>
      <c r="W450" s="115">
        <v>0</v>
      </c>
      <c r="X450" s="115">
        <v>0</v>
      </c>
      <c r="Y450" s="115">
        <v>0</v>
      </c>
      <c r="Z450" s="115">
        <v>0</v>
      </c>
      <c r="AA450" s="115">
        <v>0</v>
      </c>
      <c r="AB450" s="115">
        <v>0</v>
      </c>
      <c r="AC450" s="115">
        <v>0</v>
      </c>
      <c r="AD450" s="115">
        <v>0</v>
      </c>
      <c r="AE450" s="115">
        <v>-5.8</v>
      </c>
      <c r="AF450" s="115">
        <v>0</v>
      </c>
      <c r="AG450" s="115">
        <v>0</v>
      </c>
      <c r="AH450" s="115">
        <v>-5.8</v>
      </c>
      <c r="AI450" s="115">
        <v>-5.8</v>
      </c>
      <c r="AJ450" s="115">
        <v>-5.8</v>
      </c>
      <c r="AK450" s="115">
        <v>-5.8</v>
      </c>
      <c r="AL450" s="115">
        <v>-5.8</v>
      </c>
      <c r="AM450" s="115">
        <v>-5.8</v>
      </c>
      <c r="AN450" s="115">
        <v>-5.8</v>
      </c>
      <c r="AO450" s="115">
        <v>-5.8</v>
      </c>
      <c r="AP450" s="115">
        <v>-5.8</v>
      </c>
      <c r="AQ450" s="115">
        <v>0</v>
      </c>
      <c r="AR450" s="115">
        <v>0</v>
      </c>
      <c r="AS450" s="115">
        <v>0</v>
      </c>
      <c r="AT450" s="115">
        <v>0</v>
      </c>
      <c r="AU450" s="115">
        <v>-38.57</v>
      </c>
      <c r="AV450" s="115">
        <v>-28.73</v>
      </c>
      <c r="AW450" s="115">
        <v>-24.08</v>
      </c>
      <c r="AX450" s="115">
        <v>-24.99</v>
      </c>
      <c r="AY450" s="115">
        <v>-22</v>
      </c>
      <c r="AZ450" s="116">
        <v>-23.54</v>
      </c>
      <c r="BA450" s="115">
        <v>-25.81</v>
      </c>
      <c r="BB450" s="115">
        <v>-26.32</v>
      </c>
      <c r="BC450" s="115">
        <v>-21.18</v>
      </c>
      <c r="BD450" s="114"/>
      <c r="BE450" s="114"/>
      <c r="BF450" s="114"/>
      <c r="BG450" s="120"/>
    </row>
    <row r="451" spans="2:265" hidden="1">
      <c r="B451" s="124" t="s">
        <v>591</v>
      </c>
      <c r="C451" s="123" t="s">
        <v>590</v>
      </c>
      <c r="D451" s="122" t="s">
        <v>572</v>
      </c>
      <c r="E451" s="122" t="s">
        <v>575</v>
      </c>
      <c r="F451" s="122" t="s">
        <v>379</v>
      </c>
      <c r="G451" s="122" t="s">
        <v>391</v>
      </c>
      <c r="H451" s="121" t="s">
        <v>390</v>
      </c>
      <c r="I451" s="115">
        <v>0</v>
      </c>
      <c r="J451" s="115"/>
      <c r="K451" s="115"/>
      <c r="L451" s="115">
        <v>0</v>
      </c>
      <c r="M451" s="115">
        <v>0</v>
      </c>
      <c r="N451" s="115">
        <v>0</v>
      </c>
      <c r="O451" s="115">
        <v>0</v>
      </c>
      <c r="P451" s="115">
        <v>0</v>
      </c>
      <c r="Q451" s="115">
        <v>0</v>
      </c>
      <c r="R451" s="115">
        <v>0</v>
      </c>
      <c r="S451" s="115">
        <v>0</v>
      </c>
      <c r="T451" s="115">
        <v>0</v>
      </c>
      <c r="U451" s="115">
        <v>0</v>
      </c>
      <c r="V451" s="115">
        <v>0</v>
      </c>
      <c r="W451" s="115">
        <v>0</v>
      </c>
      <c r="X451" s="115">
        <v>0</v>
      </c>
      <c r="Y451" s="115">
        <v>0</v>
      </c>
      <c r="Z451" s="115">
        <v>0</v>
      </c>
      <c r="AA451" s="115">
        <v>0</v>
      </c>
      <c r="AB451" s="115">
        <v>0</v>
      </c>
      <c r="AC451" s="115">
        <v>0</v>
      </c>
      <c r="AD451" s="115">
        <v>0</v>
      </c>
      <c r="AE451" s="115">
        <v>-32.64</v>
      </c>
      <c r="AF451" s="115">
        <v>-35.89</v>
      </c>
      <c r="AG451" s="115">
        <v>-33.450000000000003</v>
      </c>
      <c r="AH451" s="115">
        <v>-37.03</v>
      </c>
      <c r="AI451" s="115">
        <v>0</v>
      </c>
      <c r="AJ451" s="115">
        <v>-0.75</v>
      </c>
      <c r="AK451" s="115">
        <v>0</v>
      </c>
      <c r="AL451" s="115">
        <v>0</v>
      </c>
      <c r="AM451" s="115">
        <v>0</v>
      </c>
      <c r="AN451" s="115">
        <v>0</v>
      </c>
      <c r="AO451" s="115">
        <v>-0.6</v>
      </c>
      <c r="AP451" s="115">
        <v>0</v>
      </c>
      <c r="AQ451" s="115">
        <v>0</v>
      </c>
      <c r="AR451" s="115">
        <v>0</v>
      </c>
      <c r="AS451" s="115">
        <v>0</v>
      </c>
      <c r="AT451" s="115">
        <v>-6.81</v>
      </c>
      <c r="AU451" s="115">
        <v>-197.52</v>
      </c>
      <c r="AV451" s="115">
        <v>-282.26</v>
      </c>
      <c r="AW451" s="115">
        <v>-359.1</v>
      </c>
      <c r="AX451" s="115">
        <v>-426.76</v>
      </c>
      <c r="AY451" s="115">
        <v>-350.61</v>
      </c>
      <c r="AZ451" s="116">
        <v>-305.75</v>
      </c>
      <c r="BA451" s="115">
        <v>-361.01</v>
      </c>
      <c r="BB451" s="115">
        <v>-140.09</v>
      </c>
      <c r="BC451" s="115">
        <v>-149.63999999999999</v>
      </c>
      <c r="BD451" s="114"/>
      <c r="BE451" s="114"/>
      <c r="BF451" s="114"/>
      <c r="BG451" s="120"/>
    </row>
    <row r="452" spans="2:265" hidden="1">
      <c r="B452" s="124" t="s">
        <v>589</v>
      </c>
      <c r="C452" s="123" t="s">
        <v>588</v>
      </c>
      <c r="D452" s="122" t="s">
        <v>572</v>
      </c>
      <c r="E452" s="122" t="s">
        <v>575</v>
      </c>
      <c r="F452" s="122" t="s">
        <v>376</v>
      </c>
      <c r="G452" s="122" t="s">
        <v>391</v>
      </c>
      <c r="H452" s="121" t="s">
        <v>390</v>
      </c>
      <c r="I452" s="115">
        <v>0</v>
      </c>
      <c r="J452" s="115"/>
      <c r="K452" s="115"/>
      <c r="L452" s="115">
        <v>0</v>
      </c>
      <c r="M452" s="115">
        <v>0</v>
      </c>
      <c r="N452" s="115">
        <v>0</v>
      </c>
      <c r="O452" s="115">
        <v>0</v>
      </c>
      <c r="P452" s="115">
        <v>0</v>
      </c>
      <c r="Q452" s="115">
        <v>0</v>
      </c>
      <c r="R452" s="115">
        <v>0</v>
      </c>
      <c r="S452" s="115">
        <v>0</v>
      </c>
      <c r="T452" s="115">
        <v>0</v>
      </c>
      <c r="U452" s="115">
        <v>0</v>
      </c>
      <c r="V452" s="115">
        <v>0</v>
      </c>
      <c r="W452" s="115">
        <v>0</v>
      </c>
      <c r="X452" s="115">
        <v>0</v>
      </c>
      <c r="Y452" s="115">
        <v>0</v>
      </c>
      <c r="Z452" s="115">
        <v>0</v>
      </c>
      <c r="AA452" s="115">
        <v>0</v>
      </c>
      <c r="AB452" s="115">
        <v>0</v>
      </c>
      <c r="AC452" s="115">
        <v>0</v>
      </c>
      <c r="AD452" s="115">
        <v>0</v>
      </c>
      <c r="AE452" s="115">
        <v>-6.78</v>
      </c>
      <c r="AF452" s="115">
        <v>-9.58</v>
      </c>
      <c r="AG452" s="115">
        <v>-6.46</v>
      </c>
      <c r="AH452" s="115">
        <v>-55.6</v>
      </c>
      <c r="AI452" s="115">
        <v>-5.54</v>
      </c>
      <c r="AJ452" s="115">
        <v>-2.09</v>
      </c>
      <c r="AK452" s="115">
        <v>0</v>
      </c>
      <c r="AL452" s="115">
        <v>0</v>
      </c>
      <c r="AM452" s="115">
        <v>0</v>
      </c>
      <c r="AN452" s="115">
        <v>-0.26</v>
      </c>
      <c r="AO452" s="115">
        <v>-6.09</v>
      </c>
      <c r="AP452" s="115">
        <v>-6.61</v>
      </c>
      <c r="AQ452" s="115">
        <v>0</v>
      </c>
      <c r="AR452" s="115">
        <v>0</v>
      </c>
      <c r="AS452" s="115">
        <v>0</v>
      </c>
      <c r="AT452" s="115">
        <v>0</v>
      </c>
      <c r="AU452" s="115">
        <v>0</v>
      </c>
      <c r="AV452" s="115">
        <v>0</v>
      </c>
      <c r="AW452" s="115">
        <v>0</v>
      </c>
      <c r="AX452" s="115">
        <v>0</v>
      </c>
      <c r="AY452" s="115">
        <v>0</v>
      </c>
      <c r="AZ452" s="116">
        <v>0</v>
      </c>
      <c r="BA452" s="115">
        <v>0</v>
      </c>
      <c r="BB452" s="115">
        <v>0</v>
      </c>
      <c r="BC452" s="115">
        <v>0</v>
      </c>
      <c r="BD452" s="114"/>
      <c r="BE452" s="114"/>
      <c r="BF452" s="114"/>
      <c r="BG452" s="120"/>
    </row>
    <row r="453" spans="2:265" hidden="1">
      <c r="B453" s="124" t="s">
        <v>587</v>
      </c>
      <c r="C453" s="123" t="s">
        <v>586</v>
      </c>
      <c r="D453" s="122" t="s">
        <v>572</v>
      </c>
      <c r="E453" s="122" t="s">
        <v>575</v>
      </c>
      <c r="F453" s="122" t="s">
        <v>424</v>
      </c>
      <c r="G453" s="122" t="s">
        <v>391</v>
      </c>
      <c r="H453" s="121" t="s">
        <v>390</v>
      </c>
      <c r="I453" s="115">
        <v>-46</v>
      </c>
      <c r="J453" s="115"/>
      <c r="K453" s="115"/>
      <c r="L453" s="115">
        <v>-139</v>
      </c>
      <c r="M453" s="115">
        <v>-185</v>
      </c>
      <c r="N453" s="115">
        <v>-232</v>
      </c>
      <c r="O453" s="115">
        <v>-278</v>
      </c>
      <c r="P453" s="115">
        <v>-278</v>
      </c>
      <c r="Q453" s="115">
        <v>-324</v>
      </c>
      <c r="R453" s="115">
        <v>-324</v>
      </c>
      <c r="S453" s="115">
        <v>-324</v>
      </c>
      <c r="T453" s="115">
        <v>-324</v>
      </c>
      <c r="U453" s="115">
        <v>-324</v>
      </c>
      <c r="V453" s="115">
        <v>-324</v>
      </c>
      <c r="W453" s="115">
        <v>-324</v>
      </c>
      <c r="X453" s="115">
        <v>-324</v>
      </c>
      <c r="Y453" s="115">
        <v>-324</v>
      </c>
      <c r="Z453" s="115">
        <v>-324</v>
      </c>
      <c r="AA453" s="115">
        <v>-324</v>
      </c>
      <c r="AB453" s="115">
        <v>-324</v>
      </c>
      <c r="AC453" s="115">
        <v>-324</v>
      </c>
      <c r="AD453" s="115">
        <v>-324</v>
      </c>
      <c r="AE453" s="115">
        <v>-396.19</v>
      </c>
      <c r="AF453" s="115">
        <v>-402.67</v>
      </c>
      <c r="AG453" s="115">
        <v>-337.9</v>
      </c>
      <c r="AH453" s="115">
        <v>-321.79000000000002</v>
      </c>
      <c r="AI453" s="115">
        <v>-258.81</v>
      </c>
      <c r="AJ453" s="115">
        <v>-240.74</v>
      </c>
      <c r="AK453" s="115">
        <v>-236.49</v>
      </c>
      <c r="AL453" s="115">
        <v>-236.96</v>
      </c>
      <c r="AM453" s="115">
        <v>-237.65</v>
      </c>
      <c r="AN453" s="115">
        <v>-180.89</v>
      </c>
      <c r="AO453" s="115">
        <v>-205.58</v>
      </c>
      <c r="AP453" s="115">
        <v>-242.18</v>
      </c>
      <c r="AQ453" s="115">
        <v>-295.18</v>
      </c>
      <c r="AR453" s="115">
        <v>-521.13</v>
      </c>
      <c r="AS453" s="115">
        <v>-439.72</v>
      </c>
      <c r="AT453" s="115">
        <v>-452.95</v>
      </c>
      <c r="AU453" s="115">
        <v>-502.11</v>
      </c>
      <c r="AV453" s="115">
        <v>-363.8</v>
      </c>
      <c r="AW453" s="115">
        <v>-915.87</v>
      </c>
      <c r="AX453" s="115">
        <v>-517.38</v>
      </c>
      <c r="AY453" s="115">
        <v>-322.52</v>
      </c>
      <c r="AZ453" s="116">
        <v>-348.3</v>
      </c>
      <c r="BA453" s="115">
        <v>-497.89</v>
      </c>
      <c r="BB453" s="115">
        <v>-417.57</v>
      </c>
      <c r="BC453" s="115">
        <v>-165.63</v>
      </c>
      <c r="BD453" s="114"/>
      <c r="BE453" s="114"/>
      <c r="BF453" s="114"/>
      <c r="BG453" s="120"/>
    </row>
    <row r="454" spans="2:265" hidden="1">
      <c r="B454" s="124" t="s">
        <v>585</v>
      </c>
      <c r="C454" s="123" t="s">
        <v>584</v>
      </c>
      <c r="D454" s="122" t="s">
        <v>572</v>
      </c>
      <c r="E454" s="122" t="s">
        <v>575</v>
      </c>
      <c r="F454" s="122" t="s">
        <v>421</v>
      </c>
      <c r="G454" s="122" t="s">
        <v>391</v>
      </c>
      <c r="H454" s="121" t="s">
        <v>390</v>
      </c>
      <c r="I454" s="115">
        <v>0</v>
      </c>
      <c r="J454" s="115"/>
      <c r="K454" s="115"/>
      <c r="L454" s="115">
        <v>0</v>
      </c>
      <c r="M454" s="115">
        <v>0</v>
      </c>
      <c r="N454" s="115">
        <v>0</v>
      </c>
      <c r="O454" s="115">
        <v>0</v>
      </c>
      <c r="P454" s="115">
        <v>0</v>
      </c>
      <c r="Q454" s="115">
        <v>0</v>
      </c>
      <c r="R454" s="115">
        <v>0</v>
      </c>
      <c r="S454" s="115">
        <v>0</v>
      </c>
      <c r="T454" s="115">
        <v>0</v>
      </c>
      <c r="U454" s="115">
        <v>0</v>
      </c>
      <c r="V454" s="115">
        <v>0</v>
      </c>
      <c r="W454" s="115">
        <v>0</v>
      </c>
      <c r="X454" s="115">
        <v>0</v>
      </c>
      <c r="Y454" s="115">
        <v>0</v>
      </c>
      <c r="Z454" s="115">
        <v>0</v>
      </c>
      <c r="AA454" s="115">
        <v>0</v>
      </c>
      <c r="AB454" s="115">
        <v>0</v>
      </c>
      <c r="AC454" s="115">
        <v>0</v>
      </c>
      <c r="AD454" s="115">
        <v>0</v>
      </c>
      <c r="AE454" s="115">
        <v>-14.22</v>
      </c>
      <c r="AF454" s="115">
        <v>-14.22</v>
      </c>
      <c r="AG454" s="115">
        <v>-14.22</v>
      </c>
      <c r="AH454" s="115">
        <v>-12.81</v>
      </c>
      <c r="AI454" s="115">
        <v>-12.14</v>
      </c>
      <c r="AJ454" s="115">
        <v>-11.54</v>
      </c>
      <c r="AK454" s="115">
        <v>-8.64</v>
      </c>
      <c r="AL454" s="115">
        <v>-18.21</v>
      </c>
      <c r="AM454" s="115">
        <v>0</v>
      </c>
      <c r="AN454" s="115">
        <v>-60.62</v>
      </c>
      <c r="AO454" s="115">
        <v>-98.84</v>
      </c>
      <c r="AP454" s="115">
        <v>-74.73</v>
      </c>
      <c r="AQ454" s="115">
        <v>0</v>
      </c>
      <c r="AR454" s="115">
        <v>0</v>
      </c>
      <c r="AS454" s="115">
        <v>-18.91</v>
      </c>
      <c r="AT454" s="115">
        <v>-20.309999999999999</v>
      </c>
      <c r="AU454" s="115">
        <v>-17.21</v>
      </c>
      <c r="AV454" s="115">
        <v>0</v>
      </c>
      <c r="AW454" s="115">
        <v>-15.17</v>
      </c>
      <c r="AX454" s="115">
        <v>0</v>
      </c>
      <c r="AY454" s="115">
        <v>-10.9</v>
      </c>
      <c r="AZ454" s="116">
        <v>-11.56</v>
      </c>
      <c r="BA454" s="115">
        <v>-10.85</v>
      </c>
      <c r="BB454" s="115">
        <v>-6.91</v>
      </c>
      <c r="BC454" s="115">
        <v>-6.99</v>
      </c>
      <c r="BD454" s="114"/>
      <c r="BE454" s="114"/>
      <c r="BF454" s="114"/>
      <c r="BG454" s="180"/>
    </row>
    <row r="455" spans="2:265" hidden="1">
      <c r="B455" s="124" t="s">
        <v>583</v>
      </c>
      <c r="C455" s="123" t="s">
        <v>582</v>
      </c>
      <c r="D455" s="122" t="s">
        <v>572</v>
      </c>
      <c r="E455" s="122" t="s">
        <v>575</v>
      </c>
      <c r="F455" s="122" t="s">
        <v>418</v>
      </c>
      <c r="G455" s="122" t="s">
        <v>391</v>
      </c>
      <c r="H455" s="121" t="s">
        <v>390</v>
      </c>
      <c r="I455" s="115">
        <v>0</v>
      </c>
      <c r="J455" s="115"/>
      <c r="K455" s="115"/>
      <c r="L455" s="115">
        <v>0</v>
      </c>
      <c r="M455" s="115">
        <v>0</v>
      </c>
      <c r="N455" s="115">
        <v>0</v>
      </c>
      <c r="O455" s="115">
        <v>0</v>
      </c>
      <c r="P455" s="115">
        <v>0</v>
      </c>
      <c r="Q455" s="115">
        <v>0</v>
      </c>
      <c r="R455" s="115">
        <v>0</v>
      </c>
      <c r="S455" s="115">
        <v>0</v>
      </c>
      <c r="T455" s="115">
        <v>0</v>
      </c>
      <c r="U455" s="115">
        <v>0</v>
      </c>
      <c r="V455" s="115">
        <v>0</v>
      </c>
      <c r="W455" s="115">
        <v>0</v>
      </c>
      <c r="X455" s="115">
        <v>0</v>
      </c>
      <c r="Y455" s="115">
        <v>0</v>
      </c>
      <c r="Z455" s="115">
        <v>0</v>
      </c>
      <c r="AA455" s="115">
        <v>0</v>
      </c>
      <c r="AB455" s="115">
        <v>0</v>
      </c>
      <c r="AC455" s="115">
        <v>0</v>
      </c>
      <c r="AD455" s="115">
        <v>0</v>
      </c>
      <c r="AE455" s="115">
        <v>0</v>
      </c>
      <c r="AF455" s="115">
        <v>-2.86</v>
      </c>
      <c r="AG455" s="115">
        <v>0</v>
      </c>
      <c r="AH455" s="115">
        <v>-39.4</v>
      </c>
      <c r="AI455" s="115">
        <v>-71.23</v>
      </c>
      <c r="AJ455" s="115">
        <v>-74.38</v>
      </c>
      <c r="AK455" s="115">
        <v>-80.2</v>
      </c>
      <c r="AL455" s="115">
        <v>-76.430000000000007</v>
      </c>
      <c r="AM455" s="115">
        <v>-61.64</v>
      </c>
      <c r="AN455" s="115">
        <v>-4.8099999999999996</v>
      </c>
      <c r="AO455" s="115">
        <v>-10.77</v>
      </c>
      <c r="AP455" s="115">
        <v>-13.46</v>
      </c>
      <c r="AQ455" s="115">
        <v>-10.85</v>
      </c>
      <c r="AR455" s="115">
        <v>-90.98</v>
      </c>
      <c r="AS455" s="115">
        <v>-92.09</v>
      </c>
      <c r="AT455" s="115">
        <v>-83.78</v>
      </c>
      <c r="AU455" s="115">
        <v>-66.63</v>
      </c>
      <c r="AV455" s="115">
        <v>-91.72</v>
      </c>
      <c r="AW455" s="115">
        <v>-129.13999999999999</v>
      </c>
      <c r="AX455" s="115">
        <v>-13.86</v>
      </c>
      <c r="AY455" s="115">
        <v>-153.13999999999999</v>
      </c>
      <c r="AZ455" s="116">
        <v>-90.71</v>
      </c>
      <c r="BA455" s="115">
        <v>-30.68</v>
      </c>
      <c r="BB455" s="115">
        <v>-49.7</v>
      </c>
      <c r="BC455" s="115">
        <v>-23.75</v>
      </c>
      <c r="BD455" s="114"/>
      <c r="BE455" s="114"/>
      <c r="BF455" s="114"/>
      <c r="BG455" s="180"/>
    </row>
    <row r="456" spans="2:265" hidden="1">
      <c r="B456" s="124" t="s">
        <v>529</v>
      </c>
      <c r="C456" s="123" t="s">
        <v>528</v>
      </c>
      <c r="D456" s="122" t="s">
        <v>572</v>
      </c>
      <c r="E456" s="122" t="s">
        <v>575</v>
      </c>
      <c r="F456" s="122" t="s">
        <v>415</v>
      </c>
      <c r="G456" s="122" t="s">
        <v>391</v>
      </c>
      <c r="H456" s="121" t="s">
        <v>390</v>
      </c>
      <c r="I456" s="115">
        <v>0</v>
      </c>
      <c r="J456" s="115"/>
      <c r="K456" s="115"/>
      <c r="L456" s="115">
        <v>0</v>
      </c>
      <c r="M456" s="115">
        <v>0</v>
      </c>
      <c r="N456" s="115">
        <v>0</v>
      </c>
      <c r="O456" s="115">
        <v>0</v>
      </c>
      <c r="P456" s="115">
        <v>0</v>
      </c>
      <c r="Q456" s="115">
        <v>0</v>
      </c>
      <c r="R456" s="115">
        <v>0</v>
      </c>
      <c r="S456" s="115">
        <v>0</v>
      </c>
      <c r="T456" s="115">
        <v>0</v>
      </c>
      <c r="U456" s="115">
        <v>0</v>
      </c>
      <c r="V456" s="115">
        <v>0</v>
      </c>
      <c r="W456" s="115">
        <v>0</v>
      </c>
      <c r="X456" s="115">
        <v>0</v>
      </c>
      <c r="Y456" s="115">
        <v>0</v>
      </c>
      <c r="Z456" s="115">
        <v>0</v>
      </c>
      <c r="AA456" s="115">
        <v>0</v>
      </c>
      <c r="AB456" s="115">
        <v>0</v>
      </c>
      <c r="AC456" s="115">
        <v>0</v>
      </c>
      <c r="AD456" s="115">
        <v>0</v>
      </c>
      <c r="AE456" s="115">
        <v>0</v>
      </c>
      <c r="AF456" s="115">
        <v>0</v>
      </c>
      <c r="AG456" s="115">
        <v>0</v>
      </c>
      <c r="AH456" s="115">
        <v>0</v>
      </c>
      <c r="AI456" s="115">
        <v>0</v>
      </c>
      <c r="AJ456" s="115">
        <v>0</v>
      </c>
      <c r="AK456" s="115">
        <v>0</v>
      </c>
      <c r="AL456" s="115">
        <v>-45.82</v>
      </c>
      <c r="AM456" s="115">
        <v>-52.52</v>
      </c>
      <c r="AN456" s="115">
        <v>0</v>
      </c>
      <c r="AO456" s="115">
        <v>0</v>
      </c>
      <c r="AP456" s="115">
        <v>0</v>
      </c>
      <c r="AQ456" s="115">
        <v>0</v>
      </c>
      <c r="AR456" s="115">
        <v>0</v>
      </c>
      <c r="AS456" s="115">
        <v>0</v>
      </c>
      <c r="AT456" s="115">
        <v>0</v>
      </c>
      <c r="AU456" s="115">
        <v>0</v>
      </c>
      <c r="AV456" s="115">
        <v>0</v>
      </c>
      <c r="AW456" s="115">
        <v>0</v>
      </c>
      <c r="AX456" s="115">
        <v>0</v>
      </c>
      <c r="AY456" s="115">
        <v>0</v>
      </c>
      <c r="AZ456" s="116">
        <v>0</v>
      </c>
      <c r="BA456" s="115">
        <v>0</v>
      </c>
      <c r="BB456" s="115">
        <v>0</v>
      </c>
      <c r="BC456" s="115">
        <v>0</v>
      </c>
      <c r="BD456" s="114"/>
      <c r="BE456" s="114"/>
      <c r="BF456" s="114"/>
      <c r="BG456" s="180"/>
    </row>
    <row r="457" spans="2:265" hidden="1">
      <c r="B457" s="124" t="s">
        <v>527</v>
      </c>
      <c r="C457" s="125" t="s">
        <v>526</v>
      </c>
      <c r="D457" s="122" t="s">
        <v>572</v>
      </c>
      <c r="E457" s="122" t="s">
        <v>575</v>
      </c>
      <c r="F457" s="122" t="s">
        <v>326</v>
      </c>
      <c r="G457" s="122" t="s">
        <v>391</v>
      </c>
      <c r="H457" s="121" t="s">
        <v>390</v>
      </c>
      <c r="I457" s="115">
        <v>0</v>
      </c>
      <c r="J457" s="115"/>
      <c r="K457" s="115"/>
      <c r="L457" s="115">
        <v>0</v>
      </c>
      <c r="M457" s="115">
        <v>0</v>
      </c>
      <c r="N457" s="115">
        <v>0</v>
      </c>
      <c r="O457" s="115">
        <v>0</v>
      </c>
      <c r="P457" s="115">
        <v>0</v>
      </c>
      <c r="Q457" s="115">
        <v>0</v>
      </c>
      <c r="R457" s="115">
        <v>0</v>
      </c>
      <c r="S457" s="115">
        <v>0</v>
      </c>
      <c r="T457" s="115">
        <v>0</v>
      </c>
      <c r="U457" s="115">
        <v>0</v>
      </c>
      <c r="V457" s="115">
        <v>0</v>
      </c>
      <c r="W457" s="115">
        <v>0</v>
      </c>
      <c r="X457" s="115">
        <v>0</v>
      </c>
      <c r="Y457" s="115">
        <v>0</v>
      </c>
      <c r="Z457" s="115">
        <v>0</v>
      </c>
      <c r="AA457" s="115">
        <v>0</v>
      </c>
      <c r="AB457" s="115">
        <v>0</v>
      </c>
      <c r="AC457" s="115">
        <v>0</v>
      </c>
      <c r="AD457" s="115">
        <v>0</v>
      </c>
      <c r="AE457" s="115">
        <v>0</v>
      </c>
      <c r="AF457" s="115">
        <v>0</v>
      </c>
      <c r="AG457" s="115">
        <v>0</v>
      </c>
      <c r="AH457" s="115">
        <v>0</v>
      </c>
      <c r="AI457" s="115">
        <v>0</v>
      </c>
      <c r="AJ457" s="115">
        <v>0</v>
      </c>
      <c r="AK457" s="115">
        <v>0</v>
      </c>
      <c r="AL457" s="115">
        <v>0</v>
      </c>
      <c r="AM457" s="115">
        <v>0</v>
      </c>
      <c r="AN457" s="115">
        <v>0</v>
      </c>
      <c r="AO457" s="115">
        <v>0</v>
      </c>
      <c r="AP457" s="115">
        <v>0</v>
      </c>
      <c r="AQ457" s="115">
        <v>0</v>
      </c>
      <c r="AR457" s="115">
        <v>0</v>
      </c>
      <c r="AS457" s="115">
        <v>0</v>
      </c>
      <c r="AT457" s="115">
        <v>0</v>
      </c>
      <c r="AU457" s="115">
        <v>0</v>
      </c>
      <c r="AV457" s="115">
        <v>0</v>
      </c>
      <c r="AW457" s="115">
        <v>0</v>
      </c>
      <c r="AX457" s="115">
        <v>0</v>
      </c>
      <c r="AY457" s="115">
        <v>-0.48</v>
      </c>
      <c r="AZ457" s="116">
        <v>-1.1599999999999999</v>
      </c>
      <c r="BA457" s="115">
        <v>-6.29</v>
      </c>
      <c r="BB457" s="115">
        <v>-3.45</v>
      </c>
      <c r="BC457" s="115">
        <v>-13.9</v>
      </c>
      <c r="BD457" s="114"/>
      <c r="BE457" s="114"/>
      <c r="BF457" s="114"/>
      <c r="BG457" s="180"/>
    </row>
    <row r="458" spans="2:265" hidden="1">
      <c r="B458" s="124" t="s">
        <v>581</v>
      </c>
      <c r="C458" s="123" t="s">
        <v>580</v>
      </c>
      <c r="D458" s="122" t="s">
        <v>572</v>
      </c>
      <c r="E458" s="122" t="s">
        <v>575</v>
      </c>
      <c r="F458" s="122" t="s">
        <v>410</v>
      </c>
      <c r="G458" s="122" t="s">
        <v>391</v>
      </c>
      <c r="H458" s="121" t="s">
        <v>390</v>
      </c>
      <c r="I458" s="115">
        <v>-3024</v>
      </c>
      <c r="J458" s="115"/>
      <c r="K458" s="115"/>
      <c r="L458" s="115">
        <v>-3326.4</v>
      </c>
      <c r="M458" s="115">
        <v>-3628.8</v>
      </c>
      <c r="N458" s="115">
        <v>-3628.8</v>
      </c>
      <c r="O458" s="115">
        <v>-3628.8</v>
      </c>
      <c r="P458" s="115">
        <v>-3810.15</v>
      </c>
      <c r="Q458" s="115">
        <v>-3810.15</v>
      </c>
      <c r="R458" s="115">
        <v>-4033.8</v>
      </c>
      <c r="S458" s="115">
        <v>-4250.7</v>
      </c>
      <c r="T458" s="115">
        <v>-4499.1000000000004</v>
      </c>
      <c r="U458" s="115">
        <v>-4694.8500000000004</v>
      </c>
      <c r="V458" s="115">
        <v>-4957.2</v>
      </c>
      <c r="W458" s="115">
        <v>-5149.3500000000004</v>
      </c>
      <c r="X458" s="115">
        <v>-5149.3500000000004</v>
      </c>
      <c r="Y458" s="115">
        <v>-5161.5</v>
      </c>
      <c r="Z458" s="115">
        <v>-5402.25</v>
      </c>
      <c r="AA458" s="115">
        <v>-5294.25</v>
      </c>
      <c r="AB458" s="115">
        <v>-4616.55</v>
      </c>
      <c r="AC458" s="115">
        <v>-4396.95</v>
      </c>
      <c r="AD458" s="115">
        <v>-3961.35</v>
      </c>
      <c r="AE458" s="115">
        <v>-4012.63</v>
      </c>
      <c r="AF458" s="115">
        <v>-4206.1099999999997</v>
      </c>
      <c r="AG458" s="115">
        <v>-3611.22</v>
      </c>
      <c r="AH458" s="115">
        <v>-4214.34</v>
      </c>
      <c r="AI458" s="115">
        <v>-3973.1</v>
      </c>
      <c r="AJ458" s="115">
        <v>-3580.85</v>
      </c>
      <c r="AK458" s="115">
        <v>-3093.7</v>
      </c>
      <c r="AL458" s="115">
        <v>-3169.95</v>
      </c>
      <c r="AM458" s="115">
        <v>-2933.46</v>
      </c>
      <c r="AN458" s="115">
        <v>-3114.35</v>
      </c>
      <c r="AO458" s="115">
        <v>-2912.56</v>
      </c>
      <c r="AP458" s="115">
        <v>-1389.89</v>
      </c>
      <c r="AQ458" s="115">
        <v>-1220.42</v>
      </c>
      <c r="AR458" s="115">
        <v>-1719.1</v>
      </c>
      <c r="AS458" s="115">
        <v>-2021.8</v>
      </c>
      <c r="AT458" s="115">
        <v>-1296.51</v>
      </c>
      <c r="AU458" s="115">
        <v>-1294.1600000000001</v>
      </c>
      <c r="AV458" s="115">
        <v>-1361.24</v>
      </c>
      <c r="AW458" s="115">
        <v>-1176.77</v>
      </c>
      <c r="AX458" s="115">
        <v>-1226.92</v>
      </c>
      <c r="AY458" s="115">
        <v>-1158.69</v>
      </c>
      <c r="AZ458" s="116">
        <v>-1373.37</v>
      </c>
      <c r="BA458" s="115">
        <v>-1175.92</v>
      </c>
      <c r="BB458" s="115">
        <v>-1034.1300000000001</v>
      </c>
      <c r="BC458" s="115">
        <v>-988.78</v>
      </c>
      <c r="BD458" s="114"/>
      <c r="BE458" s="114"/>
      <c r="BF458" s="114"/>
      <c r="BG458" s="180"/>
    </row>
    <row r="459" spans="2:265" hidden="1">
      <c r="B459" s="124" t="s">
        <v>579</v>
      </c>
      <c r="C459" s="123" t="s">
        <v>578</v>
      </c>
      <c r="D459" s="122" t="s">
        <v>572</v>
      </c>
      <c r="E459" s="122" t="s">
        <v>575</v>
      </c>
      <c r="F459" s="122" t="s">
        <v>407</v>
      </c>
      <c r="G459" s="122" t="s">
        <v>391</v>
      </c>
      <c r="H459" s="121" t="s">
        <v>390</v>
      </c>
      <c r="I459" s="115">
        <v>-3696</v>
      </c>
      <c r="J459" s="115"/>
      <c r="K459" s="115"/>
      <c r="L459" s="115">
        <v>-4065.6</v>
      </c>
      <c r="M459" s="115">
        <v>-4435.2</v>
      </c>
      <c r="N459" s="115">
        <v>-4435.2</v>
      </c>
      <c r="O459" s="115">
        <v>-4435.2</v>
      </c>
      <c r="P459" s="115">
        <v>-4656.8500000000004</v>
      </c>
      <c r="Q459" s="115">
        <v>-4656.8500000000004</v>
      </c>
      <c r="R459" s="115">
        <v>-4930.2</v>
      </c>
      <c r="S459" s="115">
        <v>-5195.3</v>
      </c>
      <c r="T459" s="115">
        <v>-5498.9</v>
      </c>
      <c r="U459" s="115">
        <v>-5738.15</v>
      </c>
      <c r="V459" s="115">
        <v>-6058.8</v>
      </c>
      <c r="W459" s="115">
        <v>-6293.65</v>
      </c>
      <c r="X459" s="115">
        <v>-6293.65</v>
      </c>
      <c r="Y459" s="115">
        <v>-6308.5</v>
      </c>
      <c r="Z459" s="115">
        <v>-6602.75</v>
      </c>
      <c r="AA459" s="115">
        <v>-6470.75</v>
      </c>
      <c r="AB459" s="115">
        <v>-5642.45</v>
      </c>
      <c r="AC459" s="115">
        <v>-5374.05</v>
      </c>
      <c r="AD459" s="115">
        <v>-4841.6499999999996</v>
      </c>
      <c r="AE459" s="115">
        <v>-4904.33</v>
      </c>
      <c r="AF459" s="115">
        <v>-5140.8</v>
      </c>
      <c r="AG459" s="115">
        <v>-4413.72</v>
      </c>
      <c r="AH459" s="115">
        <v>-5150.8599999999997</v>
      </c>
      <c r="AI459" s="115">
        <v>-4856.01</v>
      </c>
      <c r="AJ459" s="115">
        <v>-4376.59</v>
      </c>
      <c r="AK459" s="115">
        <v>-3781.19</v>
      </c>
      <c r="AL459" s="115">
        <v>-3874.38</v>
      </c>
      <c r="AM459" s="115">
        <v>-3585.34</v>
      </c>
      <c r="AN459" s="115">
        <v>-3806.43</v>
      </c>
      <c r="AO459" s="115">
        <v>-3559.8</v>
      </c>
      <c r="AP459" s="115">
        <v>-1698.75</v>
      </c>
      <c r="AQ459" s="115">
        <v>-1491.63</v>
      </c>
      <c r="AR459" s="115">
        <v>-2101.12</v>
      </c>
      <c r="AS459" s="115">
        <v>-2471.09</v>
      </c>
      <c r="AT459" s="115">
        <v>-1584.63</v>
      </c>
      <c r="AU459" s="115">
        <v>-1581.76</v>
      </c>
      <c r="AV459" s="115">
        <v>-1663.74</v>
      </c>
      <c r="AW459" s="115">
        <v>-1438.28</v>
      </c>
      <c r="AX459" s="115">
        <v>-1499.57</v>
      </c>
      <c r="AY459" s="115">
        <v>-1416.18</v>
      </c>
      <c r="AZ459" s="116">
        <v>-1678.56</v>
      </c>
      <c r="BA459" s="115">
        <v>-1437.24</v>
      </c>
      <c r="BB459" s="115">
        <v>-1263.94</v>
      </c>
      <c r="BC459" s="115">
        <v>-1208.51</v>
      </c>
      <c r="BD459" s="114"/>
      <c r="BE459" s="114"/>
      <c r="BF459" s="114"/>
      <c r="BG459" s="180"/>
    </row>
    <row r="460" spans="2:265" hidden="1">
      <c r="B460" s="124" t="s">
        <v>577</v>
      </c>
      <c r="C460" s="123" t="s">
        <v>576</v>
      </c>
      <c r="D460" s="122" t="s">
        <v>572</v>
      </c>
      <c r="E460" s="122" t="s">
        <v>575</v>
      </c>
      <c r="F460" s="122" t="s">
        <v>322</v>
      </c>
      <c r="G460" s="122" t="s">
        <v>391</v>
      </c>
      <c r="H460" s="121" t="s">
        <v>390</v>
      </c>
      <c r="I460" s="115">
        <v>0</v>
      </c>
      <c r="J460" s="115"/>
      <c r="K460" s="115"/>
      <c r="L460" s="115">
        <v>0</v>
      </c>
      <c r="M460" s="115">
        <v>0</v>
      </c>
      <c r="N460" s="115">
        <v>0</v>
      </c>
      <c r="O460" s="115">
        <v>0</v>
      </c>
      <c r="P460" s="115">
        <v>0</v>
      </c>
      <c r="Q460" s="115">
        <v>0</v>
      </c>
      <c r="R460" s="115">
        <v>0</v>
      </c>
      <c r="S460" s="115">
        <v>0</v>
      </c>
      <c r="T460" s="115">
        <v>0</v>
      </c>
      <c r="U460" s="115">
        <v>0</v>
      </c>
      <c r="V460" s="115">
        <v>0</v>
      </c>
      <c r="W460" s="115">
        <v>0</v>
      </c>
      <c r="X460" s="115">
        <v>0</v>
      </c>
      <c r="Y460" s="115">
        <v>0</v>
      </c>
      <c r="Z460" s="115">
        <v>0</v>
      </c>
      <c r="AA460" s="115">
        <v>0</v>
      </c>
      <c r="AB460" s="115">
        <v>0</v>
      </c>
      <c r="AC460" s="115">
        <v>0</v>
      </c>
      <c r="AD460" s="115">
        <v>0</v>
      </c>
      <c r="AE460" s="115">
        <v>-51.7</v>
      </c>
      <c r="AF460" s="115">
        <v>-46</v>
      </c>
      <c r="AG460" s="115">
        <v>-59.1</v>
      </c>
      <c r="AH460" s="115">
        <v>-44.5</v>
      </c>
      <c r="AI460" s="115">
        <v>-22.1</v>
      </c>
      <c r="AJ460" s="115">
        <v>-45.28</v>
      </c>
      <c r="AK460" s="115">
        <v>-73.92</v>
      </c>
      <c r="AL460" s="115">
        <v>-68.95</v>
      </c>
      <c r="AM460" s="115">
        <v>-55.77</v>
      </c>
      <c r="AN460" s="115">
        <v>-59.74</v>
      </c>
      <c r="AO460" s="115">
        <v>-77.7</v>
      </c>
      <c r="AP460" s="115">
        <v>-76.34</v>
      </c>
      <c r="AQ460" s="115">
        <v>-79.56</v>
      </c>
      <c r="AR460" s="115">
        <v>-87.47</v>
      </c>
      <c r="AS460" s="115">
        <v>-63.34</v>
      </c>
      <c r="AT460" s="115">
        <v>-57.81</v>
      </c>
      <c r="AU460" s="115">
        <v>-39.380000000000003</v>
      </c>
      <c r="AV460" s="115">
        <v>-43.42</v>
      </c>
      <c r="AW460" s="115">
        <v>-38.78</v>
      </c>
      <c r="AX460" s="115">
        <v>-36.24</v>
      </c>
      <c r="AY460" s="115">
        <v>-46.83</v>
      </c>
      <c r="AZ460" s="116">
        <v>-48.04</v>
      </c>
      <c r="BA460" s="115">
        <v>-53.16</v>
      </c>
      <c r="BB460" s="115">
        <v>-57.75</v>
      </c>
      <c r="BC460" s="115">
        <v>-54.38</v>
      </c>
      <c r="BD460" s="114"/>
      <c r="BE460" s="114"/>
      <c r="BF460" s="114"/>
      <c r="BG460" s="120"/>
    </row>
    <row r="461" spans="2:265" hidden="1">
      <c r="B461" s="167" t="s">
        <v>574</v>
      </c>
      <c r="C461" s="123" t="s">
        <v>573</v>
      </c>
      <c r="D461" s="165"/>
      <c r="E461" s="165"/>
      <c r="F461" s="165"/>
      <c r="G461" s="165"/>
      <c r="H461" s="121"/>
      <c r="I461" s="115" t="s">
        <v>502</v>
      </c>
      <c r="J461" s="115"/>
      <c r="K461" s="115"/>
      <c r="L461" s="115" t="s">
        <v>502</v>
      </c>
      <c r="M461" s="115" t="s">
        <v>502</v>
      </c>
      <c r="N461" s="115" t="s">
        <v>502</v>
      </c>
      <c r="O461" s="115" t="s">
        <v>502</v>
      </c>
      <c r="P461" s="115" t="s">
        <v>502</v>
      </c>
      <c r="Q461" s="115" t="s">
        <v>502</v>
      </c>
      <c r="R461" s="115" t="s">
        <v>502</v>
      </c>
      <c r="S461" s="115" t="s">
        <v>502</v>
      </c>
      <c r="T461" s="115" t="s">
        <v>502</v>
      </c>
      <c r="U461" s="115" t="s">
        <v>502</v>
      </c>
      <c r="V461" s="115" t="s">
        <v>502</v>
      </c>
      <c r="W461" s="115" t="s">
        <v>502</v>
      </c>
      <c r="X461" s="115" t="s">
        <v>502</v>
      </c>
      <c r="Y461" s="115" t="s">
        <v>502</v>
      </c>
      <c r="Z461" s="115" t="s">
        <v>502</v>
      </c>
      <c r="AA461" s="115" t="s">
        <v>502</v>
      </c>
      <c r="AB461" s="115" t="s">
        <v>502</v>
      </c>
      <c r="AC461" s="115" t="s">
        <v>502</v>
      </c>
      <c r="AD461" s="115" t="s">
        <v>502</v>
      </c>
      <c r="AE461" s="115" t="s">
        <v>502</v>
      </c>
      <c r="AF461" s="115" t="s">
        <v>502</v>
      </c>
      <c r="AG461" s="115" t="s">
        <v>502</v>
      </c>
      <c r="AH461" s="115" t="s">
        <v>502</v>
      </c>
      <c r="AI461" s="115" t="s">
        <v>502</v>
      </c>
      <c r="AJ461" s="115" t="s">
        <v>502</v>
      </c>
      <c r="AK461" s="115" t="s">
        <v>502</v>
      </c>
      <c r="AL461" s="115" t="s">
        <v>502</v>
      </c>
      <c r="AM461" s="115" t="s">
        <v>502</v>
      </c>
      <c r="AN461" s="115" t="s">
        <v>502</v>
      </c>
      <c r="AO461" s="115" t="s">
        <v>502</v>
      </c>
      <c r="AP461" s="115" t="s">
        <v>502</v>
      </c>
      <c r="AQ461" s="115" t="s">
        <v>502</v>
      </c>
      <c r="AR461" s="115" t="s">
        <v>502</v>
      </c>
      <c r="AS461" s="115" t="s">
        <v>502</v>
      </c>
      <c r="AT461" s="115" t="s">
        <v>502</v>
      </c>
      <c r="AU461" s="115" t="s">
        <v>502</v>
      </c>
      <c r="AV461" s="115" t="s">
        <v>502</v>
      </c>
      <c r="AW461" s="115" t="s">
        <v>502</v>
      </c>
      <c r="AX461" s="115" t="s">
        <v>502</v>
      </c>
      <c r="AY461" s="115" t="s">
        <v>502</v>
      </c>
      <c r="AZ461" s="116" t="s">
        <v>502</v>
      </c>
      <c r="BA461" s="115" t="s">
        <v>502</v>
      </c>
      <c r="BB461" s="115" t="s">
        <v>502</v>
      </c>
      <c r="BC461" s="115" t="s">
        <v>502</v>
      </c>
      <c r="BD461" s="114"/>
      <c r="BE461" s="114"/>
      <c r="BF461" s="114"/>
      <c r="BG461" s="120"/>
    </row>
    <row r="462" spans="2:265" hidden="1">
      <c r="B462" s="124" t="s">
        <v>533</v>
      </c>
      <c r="C462" s="123" t="s">
        <v>532</v>
      </c>
      <c r="D462" s="122" t="s">
        <v>572</v>
      </c>
      <c r="E462" s="122" t="s">
        <v>571</v>
      </c>
      <c r="F462" s="122" t="s">
        <v>317</v>
      </c>
      <c r="G462" s="122" t="s">
        <v>391</v>
      </c>
      <c r="H462" s="121" t="s">
        <v>390</v>
      </c>
      <c r="I462" s="115">
        <v>3155.36</v>
      </c>
      <c r="J462" s="115"/>
      <c r="K462" s="115"/>
      <c r="L462" s="115">
        <v>3626</v>
      </c>
      <c r="M462" s="115">
        <v>4015</v>
      </c>
      <c r="N462" s="115">
        <v>4096</v>
      </c>
      <c r="O462" s="115">
        <v>4177</v>
      </c>
      <c r="P462" s="115">
        <v>4362</v>
      </c>
      <c r="Q462" s="115">
        <v>4444</v>
      </c>
      <c r="R462" s="115">
        <v>5237</v>
      </c>
      <c r="S462" s="115">
        <v>6458</v>
      </c>
      <c r="T462" s="115">
        <v>7185</v>
      </c>
      <c r="U462" s="115">
        <v>8036</v>
      </c>
      <c r="V462" s="115">
        <v>8906</v>
      </c>
      <c r="W462" s="115">
        <v>9554</v>
      </c>
      <c r="X462" s="115">
        <v>9394</v>
      </c>
      <c r="Y462" s="115">
        <v>10070</v>
      </c>
      <c r="Z462" s="115">
        <v>10697</v>
      </c>
      <c r="AA462" s="115">
        <v>10306</v>
      </c>
      <c r="AB462" s="115">
        <v>9297</v>
      </c>
      <c r="AC462" s="115">
        <v>9221</v>
      </c>
      <c r="AD462" s="115">
        <v>8743</v>
      </c>
      <c r="AE462" s="115">
        <v>10590.44</v>
      </c>
      <c r="AF462" s="115">
        <v>10787.15</v>
      </c>
      <c r="AG462" s="115">
        <v>10196.1</v>
      </c>
      <c r="AH462" s="115">
        <v>10890.19</v>
      </c>
      <c r="AI462" s="115">
        <v>10683.4</v>
      </c>
      <c r="AJ462" s="115">
        <v>9920.2099999999991</v>
      </c>
      <c r="AK462" s="115">
        <v>9513.07</v>
      </c>
      <c r="AL462" s="115">
        <v>9723.4</v>
      </c>
      <c r="AM462" s="115">
        <v>9062.48</v>
      </c>
      <c r="AN462" s="115">
        <v>8969.1200000000008</v>
      </c>
      <c r="AO462" s="115">
        <v>9073.57</v>
      </c>
      <c r="AP462" s="115">
        <v>5901.36</v>
      </c>
      <c r="AQ462" s="115">
        <v>5499.12</v>
      </c>
      <c r="AR462" s="115">
        <v>6960.17</v>
      </c>
      <c r="AS462" s="115">
        <v>6806.4</v>
      </c>
      <c r="AT462" s="115">
        <v>5298.28</v>
      </c>
      <c r="AU462" s="115">
        <v>5536.61</v>
      </c>
      <c r="AV462" s="115">
        <v>5654.36</v>
      </c>
      <c r="AW462" s="115">
        <v>5856.61</v>
      </c>
      <c r="AX462" s="115">
        <v>5430.61</v>
      </c>
      <c r="AY462" s="115">
        <v>5951.12</v>
      </c>
      <c r="AZ462" s="116">
        <v>6353.79</v>
      </c>
      <c r="BA462" s="115">
        <v>6511.76</v>
      </c>
      <c r="BB462" s="115">
        <v>6430.87</v>
      </c>
      <c r="BC462" s="115">
        <v>6629.92</v>
      </c>
      <c r="BD462" s="114"/>
      <c r="BE462" s="114"/>
      <c r="BF462" s="114"/>
      <c r="BG462" s="120"/>
    </row>
    <row r="463" spans="2:265" hidden="1">
      <c r="B463" s="131" t="s">
        <v>570</v>
      </c>
      <c r="C463" s="130" t="s">
        <v>569</v>
      </c>
      <c r="D463" s="165"/>
      <c r="E463" s="165"/>
      <c r="F463" s="165"/>
      <c r="G463" s="165"/>
      <c r="H463" s="121"/>
      <c r="I463" s="115" t="s">
        <v>502</v>
      </c>
      <c r="J463" s="115"/>
      <c r="K463" s="115"/>
      <c r="L463" s="115" t="s">
        <v>502</v>
      </c>
      <c r="M463" s="115" t="s">
        <v>502</v>
      </c>
      <c r="N463" s="115" t="s">
        <v>502</v>
      </c>
      <c r="O463" s="115" t="s">
        <v>502</v>
      </c>
      <c r="P463" s="115" t="s">
        <v>502</v>
      </c>
      <c r="Q463" s="115" t="s">
        <v>502</v>
      </c>
      <c r="R463" s="115" t="s">
        <v>502</v>
      </c>
      <c r="S463" s="115" t="s">
        <v>502</v>
      </c>
      <c r="T463" s="115" t="s">
        <v>502</v>
      </c>
      <c r="U463" s="115" t="s">
        <v>502</v>
      </c>
      <c r="V463" s="115" t="s">
        <v>502</v>
      </c>
      <c r="W463" s="115" t="s">
        <v>502</v>
      </c>
      <c r="X463" s="115" t="s">
        <v>502</v>
      </c>
      <c r="Y463" s="115" t="s">
        <v>502</v>
      </c>
      <c r="Z463" s="115" t="s">
        <v>502</v>
      </c>
      <c r="AA463" s="115" t="s">
        <v>502</v>
      </c>
      <c r="AB463" s="115" t="s">
        <v>502</v>
      </c>
      <c r="AC463" s="115" t="s">
        <v>502</v>
      </c>
      <c r="AD463" s="115" t="s">
        <v>502</v>
      </c>
      <c r="AE463" s="115" t="s">
        <v>502</v>
      </c>
      <c r="AF463" s="115" t="s">
        <v>502</v>
      </c>
      <c r="AG463" s="115" t="s">
        <v>502</v>
      </c>
      <c r="AH463" s="115" t="s">
        <v>502</v>
      </c>
      <c r="AI463" s="115" t="s">
        <v>502</v>
      </c>
      <c r="AJ463" s="115" t="s">
        <v>502</v>
      </c>
      <c r="AK463" s="115" t="s">
        <v>502</v>
      </c>
      <c r="AL463" s="115" t="s">
        <v>502</v>
      </c>
      <c r="AM463" s="115" t="s">
        <v>502</v>
      </c>
      <c r="AN463" s="115" t="s">
        <v>502</v>
      </c>
      <c r="AO463" s="115" t="s">
        <v>502</v>
      </c>
      <c r="AP463" s="115" t="s">
        <v>502</v>
      </c>
      <c r="AQ463" s="115" t="s">
        <v>502</v>
      </c>
      <c r="AR463" s="115" t="s">
        <v>502</v>
      </c>
      <c r="AS463" s="115" t="s">
        <v>502</v>
      </c>
      <c r="AT463" s="115" t="s">
        <v>502</v>
      </c>
      <c r="AU463" s="115" t="s">
        <v>502</v>
      </c>
      <c r="AV463" s="115" t="s">
        <v>502</v>
      </c>
      <c r="AW463" s="115" t="s">
        <v>502</v>
      </c>
      <c r="AX463" s="115" t="s">
        <v>502</v>
      </c>
      <c r="AY463" s="115" t="s">
        <v>502</v>
      </c>
      <c r="AZ463" s="116" t="s">
        <v>502</v>
      </c>
      <c r="BA463" s="115" t="s">
        <v>502</v>
      </c>
      <c r="BB463" s="115" t="s">
        <v>502</v>
      </c>
      <c r="BC463" s="115" t="s">
        <v>502</v>
      </c>
      <c r="BD463" s="114"/>
      <c r="BE463" s="114"/>
      <c r="BF463" s="114"/>
      <c r="BG463" s="127"/>
    </row>
    <row r="464" spans="2:265" hidden="1">
      <c r="B464" s="167" t="s">
        <v>568</v>
      </c>
      <c r="C464" s="123" t="s">
        <v>567</v>
      </c>
      <c r="D464" s="165"/>
      <c r="E464" s="165"/>
      <c r="F464" s="165"/>
      <c r="G464" s="165"/>
      <c r="H464" s="121"/>
      <c r="I464" s="115" t="s">
        <v>502</v>
      </c>
      <c r="J464" s="115"/>
      <c r="K464" s="115"/>
      <c r="L464" s="115" t="s">
        <v>502</v>
      </c>
      <c r="M464" s="115" t="s">
        <v>502</v>
      </c>
      <c r="N464" s="115" t="s">
        <v>502</v>
      </c>
      <c r="O464" s="115" t="s">
        <v>502</v>
      </c>
      <c r="P464" s="115" t="s">
        <v>502</v>
      </c>
      <c r="Q464" s="115" t="s">
        <v>502</v>
      </c>
      <c r="R464" s="115" t="s">
        <v>502</v>
      </c>
      <c r="S464" s="115" t="s">
        <v>502</v>
      </c>
      <c r="T464" s="115" t="s">
        <v>502</v>
      </c>
      <c r="U464" s="115" t="s">
        <v>502</v>
      </c>
      <c r="V464" s="115" t="s">
        <v>502</v>
      </c>
      <c r="W464" s="115" t="s">
        <v>502</v>
      </c>
      <c r="X464" s="115" t="s">
        <v>502</v>
      </c>
      <c r="Y464" s="115" t="s">
        <v>502</v>
      </c>
      <c r="Z464" s="115" t="s">
        <v>502</v>
      </c>
      <c r="AA464" s="115" t="s">
        <v>502</v>
      </c>
      <c r="AB464" s="115" t="s">
        <v>502</v>
      </c>
      <c r="AC464" s="115" t="s">
        <v>502</v>
      </c>
      <c r="AD464" s="115" t="s">
        <v>502</v>
      </c>
      <c r="AE464" s="115" t="s">
        <v>502</v>
      </c>
      <c r="AF464" s="115" t="s">
        <v>502</v>
      </c>
      <c r="AG464" s="115" t="s">
        <v>502</v>
      </c>
      <c r="AH464" s="115" t="s">
        <v>502</v>
      </c>
      <c r="AI464" s="115" t="s">
        <v>502</v>
      </c>
      <c r="AJ464" s="115" t="s">
        <v>502</v>
      </c>
      <c r="AK464" s="115" t="s">
        <v>502</v>
      </c>
      <c r="AL464" s="115" t="s">
        <v>502</v>
      </c>
      <c r="AM464" s="115" t="s">
        <v>502</v>
      </c>
      <c r="AN464" s="115" t="s">
        <v>502</v>
      </c>
      <c r="AO464" s="115" t="s">
        <v>502</v>
      </c>
      <c r="AP464" s="115" t="s">
        <v>502</v>
      </c>
      <c r="AQ464" s="115" t="s">
        <v>502</v>
      </c>
      <c r="AR464" s="115" t="s">
        <v>502</v>
      </c>
      <c r="AS464" s="115" t="s">
        <v>502</v>
      </c>
      <c r="AT464" s="115" t="s">
        <v>502</v>
      </c>
      <c r="AU464" s="115" t="s">
        <v>502</v>
      </c>
      <c r="AV464" s="115" t="s">
        <v>502</v>
      </c>
      <c r="AW464" s="115" t="s">
        <v>502</v>
      </c>
      <c r="AX464" s="115" t="s">
        <v>502</v>
      </c>
      <c r="AY464" s="115" t="s">
        <v>502</v>
      </c>
      <c r="AZ464" s="116" t="s">
        <v>502</v>
      </c>
      <c r="BA464" s="115" t="s">
        <v>502</v>
      </c>
      <c r="BB464" s="115" t="s">
        <v>502</v>
      </c>
      <c r="BC464" s="115" t="s">
        <v>502</v>
      </c>
      <c r="BD464" s="114"/>
      <c r="BE464" s="114"/>
      <c r="BF464" s="114"/>
      <c r="BG464" s="120"/>
    </row>
    <row r="465" spans="2:65" hidden="1">
      <c r="B465" s="124" t="s">
        <v>566</v>
      </c>
      <c r="C465" s="123" t="s">
        <v>565</v>
      </c>
      <c r="D465" s="122" t="s">
        <v>553</v>
      </c>
      <c r="E465" s="122" t="s">
        <v>557</v>
      </c>
      <c r="F465" s="122" t="s">
        <v>466</v>
      </c>
      <c r="G465" s="122" t="s">
        <v>391</v>
      </c>
      <c r="H465" s="121" t="s">
        <v>390</v>
      </c>
      <c r="I465" s="115">
        <v>-1256.6400000000001</v>
      </c>
      <c r="J465" s="115"/>
      <c r="K465" s="115"/>
      <c r="L465" s="115">
        <v>-1256.6400000000001</v>
      </c>
      <c r="M465" s="115">
        <v>-1125.6400000000001</v>
      </c>
      <c r="N465" s="115">
        <v>-1387.2</v>
      </c>
      <c r="O465" s="115">
        <v>-227.56</v>
      </c>
      <c r="P465" s="115">
        <v>0</v>
      </c>
      <c r="Q465" s="115">
        <v>0</v>
      </c>
      <c r="R465" s="115">
        <v>0</v>
      </c>
      <c r="S465" s="115">
        <v>0</v>
      </c>
      <c r="T465" s="115">
        <v>0</v>
      </c>
      <c r="U465" s="115">
        <v>0</v>
      </c>
      <c r="V465" s="115">
        <v>0</v>
      </c>
      <c r="W465" s="115">
        <v>0</v>
      </c>
      <c r="X465" s="115">
        <v>0</v>
      </c>
      <c r="Y465" s="115">
        <v>0</v>
      </c>
      <c r="Z465" s="115">
        <v>0</v>
      </c>
      <c r="AA465" s="115">
        <v>0</v>
      </c>
      <c r="AB465" s="115">
        <v>0</v>
      </c>
      <c r="AC465" s="115">
        <v>0</v>
      </c>
      <c r="AD465" s="115">
        <v>0</v>
      </c>
      <c r="AE465" s="115">
        <v>0</v>
      </c>
      <c r="AF465" s="115">
        <v>0</v>
      </c>
      <c r="AG465" s="115">
        <v>0</v>
      </c>
      <c r="AH465" s="115">
        <v>0</v>
      </c>
      <c r="AI465" s="115">
        <v>0</v>
      </c>
      <c r="AJ465" s="115">
        <v>0</v>
      </c>
      <c r="AK465" s="115">
        <v>0</v>
      </c>
      <c r="AL465" s="115">
        <v>0</v>
      </c>
      <c r="AM465" s="115">
        <v>0</v>
      </c>
      <c r="AN465" s="115">
        <v>0</v>
      </c>
      <c r="AO465" s="115">
        <v>0</v>
      </c>
      <c r="AP465" s="115">
        <v>0</v>
      </c>
      <c r="AQ465" s="115">
        <v>0</v>
      </c>
      <c r="AR465" s="115">
        <v>0</v>
      </c>
      <c r="AS465" s="115">
        <v>0</v>
      </c>
      <c r="AT465" s="115">
        <v>0</v>
      </c>
      <c r="AU465" s="115">
        <v>0</v>
      </c>
      <c r="AV465" s="115">
        <v>0</v>
      </c>
      <c r="AW465" s="115">
        <v>0</v>
      </c>
      <c r="AX465" s="115">
        <v>0</v>
      </c>
      <c r="AY465" s="115">
        <v>0</v>
      </c>
      <c r="AZ465" s="116">
        <v>0</v>
      </c>
      <c r="BA465" s="115">
        <v>0</v>
      </c>
      <c r="BB465" s="115">
        <v>0</v>
      </c>
      <c r="BC465" s="115">
        <v>0</v>
      </c>
      <c r="BD465" s="114"/>
      <c r="BE465" s="114"/>
      <c r="BF465" s="114"/>
      <c r="BG465" s="120"/>
    </row>
    <row r="466" spans="2:65" hidden="1">
      <c r="B466" s="124" t="s">
        <v>564</v>
      </c>
      <c r="C466" s="123" t="s">
        <v>564</v>
      </c>
      <c r="D466" s="122" t="s">
        <v>553</v>
      </c>
      <c r="E466" s="122" t="s">
        <v>557</v>
      </c>
      <c r="F466" s="122" t="s">
        <v>362</v>
      </c>
      <c r="G466" s="122" t="s">
        <v>391</v>
      </c>
      <c r="H466" s="121" t="s">
        <v>390</v>
      </c>
      <c r="I466" s="115">
        <v>-1442.93</v>
      </c>
      <c r="J466" s="115"/>
      <c r="K466" s="115"/>
      <c r="L466" s="115">
        <v>-1180.1600000000001</v>
      </c>
      <c r="M466" s="115">
        <v>-1018.81</v>
      </c>
      <c r="N466" s="115">
        <v>-834.41</v>
      </c>
      <c r="O466" s="115">
        <v>-682.58</v>
      </c>
      <c r="P466" s="115">
        <v>-1545.17</v>
      </c>
      <c r="Q466" s="115">
        <v>-1666.64</v>
      </c>
      <c r="R466" s="115">
        <v>-1697.78</v>
      </c>
      <c r="S466" s="115">
        <v>-1683.71</v>
      </c>
      <c r="T466" s="115">
        <v>-1378.86</v>
      </c>
      <c r="U466" s="115">
        <v>-1153.74</v>
      </c>
      <c r="V466" s="115">
        <v>-647.22</v>
      </c>
      <c r="W466" s="115">
        <v>-504.16</v>
      </c>
      <c r="X466" s="115">
        <v>-141.08000000000001</v>
      </c>
      <c r="Y466" s="115">
        <v>-453.79</v>
      </c>
      <c r="Z466" s="115">
        <v>-401.99</v>
      </c>
      <c r="AA466" s="115">
        <v>-171.35</v>
      </c>
      <c r="AB466" s="115">
        <v>-51.98</v>
      </c>
      <c r="AC466" s="115">
        <v>-49.96</v>
      </c>
      <c r="AD466" s="115">
        <v>-54.79</v>
      </c>
      <c r="AE466" s="115">
        <v>0</v>
      </c>
      <c r="AF466" s="115">
        <v>-46</v>
      </c>
      <c r="AG466" s="115">
        <v>-46</v>
      </c>
      <c r="AH466" s="115">
        <v>0</v>
      </c>
      <c r="AI466" s="115">
        <v>0</v>
      </c>
      <c r="AJ466" s="115">
        <v>0</v>
      </c>
      <c r="AK466" s="115">
        <v>0</v>
      </c>
      <c r="AL466" s="115">
        <v>-10.67</v>
      </c>
      <c r="AM466" s="115">
        <v>-10.029999999999999</v>
      </c>
      <c r="AN466" s="115">
        <v>-7.36</v>
      </c>
      <c r="AO466" s="115">
        <v>-4.83</v>
      </c>
      <c r="AP466" s="115">
        <v>-1.56</v>
      </c>
      <c r="AQ466" s="115">
        <v>-1.47</v>
      </c>
      <c r="AR466" s="115">
        <v>-1.38</v>
      </c>
      <c r="AS466" s="115">
        <v>-1.24</v>
      </c>
      <c r="AT466" s="115">
        <v>-0.97</v>
      </c>
      <c r="AU466" s="115">
        <v>0</v>
      </c>
      <c r="AV466" s="115">
        <v>0</v>
      </c>
      <c r="AW466" s="115">
        <v>0</v>
      </c>
      <c r="AX466" s="115">
        <v>0</v>
      </c>
      <c r="AY466" s="115">
        <v>0</v>
      </c>
      <c r="AZ466" s="116">
        <v>0</v>
      </c>
      <c r="BA466" s="115">
        <v>0</v>
      </c>
      <c r="BB466" s="115">
        <v>0</v>
      </c>
      <c r="BC466" s="115">
        <v>0</v>
      </c>
      <c r="BD466" s="114"/>
      <c r="BE466" s="114"/>
      <c r="BF466" s="114"/>
      <c r="BG466" s="120"/>
    </row>
    <row r="467" spans="2:65" hidden="1">
      <c r="B467" s="124" t="s">
        <v>563</v>
      </c>
      <c r="C467" s="123" t="s">
        <v>562</v>
      </c>
      <c r="D467" s="122" t="s">
        <v>553</v>
      </c>
      <c r="E467" s="122" t="s">
        <v>557</v>
      </c>
      <c r="F467" s="122" t="s">
        <v>463</v>
      </c>
      <c r="G467" s="122" t="s">
        <v>391</v>
      </c>
      <c r="H467" s="121" t="s">
        <v>390</v>
      </c>
      <c r="I467" s="115">
        <v>-3071.1</v>
      </c>
      <c r="J467" s="115"/>
      <c r="K467" s="115"/>
      <c r="L467" s="115">
        <v>-2383.8000000000002</v>
      </c>
      <c r="M467" s="115">
        <v>-2749.2</v>
      </c>
      <c r="N467" s="115">
        <v>-2523</v>
      </c>
      <c r="O467" s="115">
        <v>-3713.64</v>
      </c>
      <c r="P467" s="115">
        <v>-3349.37</v>
      </c>
      <c r="Q467" s="115">
        <v>-3081.41</v>
      </c>
      <c r="R467" s="115">
        <v>-2792.7</v>
      </c>
      <c r="S467" s="115">
        <v>-2466.4499999999998</v>
      </c>
      <c r="T467" s="115">
        <v>-2640.45</v>
      </c>
      <c r="U467" s="115">
        <v>-2553.4499999999998</v>
      </c>
      <c r="V467" s="115">
        <v>-1070.0999999999999</v>
      </c>
      <c r="W467" s="115">
        <v>-304.38</v>
      </c>
      <c r="X467" s="115">
        <v>-220.94</v>
      </c>
      <c r="Y467" s="115">
        <v>-153.53</v>
      </c>
      <c r="Z467" s="115">
        <v>-72.45</v>
      </c>
      <c r="AA467" s="115">
        <v>-4.41</v>
      </c>
      <c r="AB467" s="115">
        <v>-78.5</v>
      </c>
      <c r="AC467" s="115">
        <v>-0.22</v>
      </c>
      <c r="AD467" s="115">
        <v>-7.88</v>
      </c>
      <c r="AE467" s="115">
        <v>-123.5</v>
      </c>
      <c r="AF467" s="115">
        <v>-85.3</v>
      </c>
      <c r="AG467" s="115">
        <v>-8.99</v>
      </c>
      <c r="AH467" s="115">
        <v>-22.25</v>
      </c>
      <c r="AI467" s="115">
        <v>0</v>
      </c>
      <c r="AJ467" s="115">
        <v>-2.1800000000000002</v>
      </c>
      <c r="AK467" s="115">
        <v>-0.13</v>
      </c>
      <c r="AL467" s="115">
        <v>-75.12</v>
      </c>
      <c r="AM467" s="115">
        <v>0</v>
      </c>
      <c r="AN467" s="115">
        <v>0</v>
      </c>
      <c r="AO467" s="115">
        <v>0</v>
      </c>
      <c r="AP467" s="115">
        <v>0</v>
      </c>
      <c r="AQ467" s="115">
        <v>0</v>
      </c>
      <c r="AR467" s="115">
        <v>0</v>
      </c>
      <c r="AS467" s="115">
        <v>0</v>
      </c>
      <c r="AT467" s="115">
        <v>0</v>
      </c>
      <c r="AU467" s="115">
        <v>0</v>
      </c>
      <c r="AV467" s="115">
        <v>0</v>
      </c>
      <c r="AW467" s="115">
        <v>0</v>
      </c>
      <c r="AX467" s="115">
        <v>0</v>
      </c>
      <c r="AY467" s="115">
        <v>0</v>
      </c>
      <c r="AZ467" s="116">
        <v>0</v>
      </c>
      <c r="BA467" s="115">
        <v>0</v>
      </c>
      <c r="BB467" s="115">
        <v>0</v>
      </c>
      <c r="BC467" s="115">
        <v>0</v>
      </c>
      <c r="BD467" s="114"/>
      <c r="BE467" s="114"/>
      <c r="BF467" s="114"/>
      <c r="BG467" s="120"/>
      <c r="BH467" s="114"/>
      <c r="BI467" s="114"/>
      <c r="BJ467" s="114"/>
      <c r="BK467" s="114"/>
      <c r="BL467" s="114"/>
      <c r="BM467" s="114"/>
    </row>
    <row r="468" spans="2:65" hidden="1">
      <c r="B468" s="124" t="s">
        <v>561</v>
      </c>
      <c r="C468" s="123" t="s">
        <v>560</v>
      </c>
      <c r="D468" s="122" t="s">
        <v>553</v>
      </c>
      <c r="E468" s="122" t="s">
        <v>557</v>
      </c>
      <c r="F468" s="122" t="s">
        <v>354</v>
      </c>
      <c r="G468" s="122" t="s">
        <v>391</v>
      </c>
      <c r="H468" s="121" t="s">
        <v>390</v>
      </c>
      <c r="I468" s="115">
        <v>-0.36</v>
      </c>
      <c r="J468" s="115"/>
      <c r="K468" s="115"/>
      <c r="L468" s="115">
        <v>-0.36</v>
      </c>
      <c r="M468" s="115">
        <v>-0.11</v>
      </c>
      <c r="N468" s="115">
        <v>0</v>
      </c>
      <c r="O468" s="115">
        <v>-39.99</v>
      </c>
      <c r="P468" s="115">
        <v>-75.069999999999993</v>
      </c>
      <c r="Q468" s="115">
        <v>-4.3</v>
      </c>
      <c r="R468" s="115">
        <v>-52.12</v>
      </c>
      <c r="S468" s="115">
        <v>-5.09</v>
      </c>
      <c r="T468" s="115">
        <v>-2.08</v>
      </c>
      <c r="U468" s="115">
        <v>-2.44</v>
      </c>
      <c r="V468" s="115">
        <v>0</v>
      </c>
      <c r="W468" s="115">
        <v>-1.58</v>
      </c>
      <c r="X468" s="115">
        <v>-1.72</v>
      </c>
      <c r="Y468" s="115">
        <v>-1.1499999999999999</v>
      </c>
      <c r="Z468" s="115">
        <v>-6.06</v>
      </c>
      <c r="AA468" s="115">
        <v>-6.1</v>
      </c>
      <c r="AB468" s="115">
        <v>-6.64</v>
      </c>
      <c r="AC468" s="115">
        <v>-8.64</v>
      </c>
      <c r="AD468" s="115">
        <v>-2.76</v>
      </c>
      <c r="AE468" s="115">
        <v>-9.43</v>
      </c>
      <c r="AF468" s="115">
        <v>-7.03</v>
      </c>
      <c r="AG468" s="115">
        <v>-6.74</v>
      </c>
      <c r="AH468" s="115">
        <v>-8.18</v>
      </c>
      <c r="AI468" s="115">
        <v>-15.6</v>
      </c>
      <c r="AJ468" s="115">
        <v>-70.27</v>
      </c>
      <c r="AK468" s="115">
        <v>-8.07</v>
      </c>
      <c r="AL468" s="115">
        <v>-9.83</v>
      </c>
      <c r="AM468" s="115">
        <v>-7.07</v>
      </c>
      <c r="AN468" s="115">
        <v>-6.89</v>
      </c>
      <c r="AO468" s="115">
        <v>-8.7200000000000006</v>
      </c>
      <c r="AP468" s="115">
        <v>-9.2200000000000006</v>
      </c>
      <c r="AQ468" s="115">
        <v>-7.35</v>
      </c>
      <c r="AR468" s="115">
        <v>-7.78</v>
      </c>
      <c r="AS468" s="115">
        <v>-8.2899999999999991</v>
      </c>
      <c r="AT468" s="115">
        <v>-6.46</v>
      </c>
      <c r="AU468" s="115">
        <v>-0.65</v>
      </c>
      <c r="AV468" s="115">
        <v>0</v>
      </c>
      <c r="AW468" s="115">
        <v>-5.0199999999999996</v>
      </c>
      <c r="AX468" s="115">
        <v>-6.31</v>
      </c>
      <c r="AY468" s="115">
        <v>-4.5999999999999996</v>
      </c>
      <c r="AZ468" s="116">
        <v>-13.81</v>
      </c>
      <c r="BA468" s="115">
        <v>-62.99</v>
      </c>
      <c r="BB468" s="115">
        <v>-62.59</v>
      </c>
      <c r="BC468" s="115">
        <v>0</v>
      </c>
      <c r="BD468" s="114"/>
      <c r="BE468" s="114"/>
      <c r="BF468" s="114"/>
      <c r="BG468" s="120"/>
      <c r="BH468" s="114"/>
      <c r="BI468" s="114"/>
      <c r="BJ468" s="114"/>
      <c r="BK468" s="114"/>
      <c r="BL468" s="114"/>
      <c r="BM468" s="114"/>
    </row>
    <row r="469" spans="2:65" hidden="1">
      <c r="B469" s="124" t="s">
        <v>537</v>
      </c>
      <c r="C469" s="123" t="s">
        <v>536</v>
      </c>
      <c r="D469" s="122" t="s">
        <v>553</v>
      </c>
      <c r="E469" s="122" t="s">
        <v>557</v>
      </c>
      <c r="F469" s="122" t="s">
        <v>345</v>
      </c>
      <c r="G469" s="122" t="s">
        <v>391</v>
      </c>
      <c r="H469" s="121" t="s">
        <v>390</v>
      </c>
      <c r="I469" s="115">
        <v>0</v>
      </c>
      <c r="J469" s="115"/>
      <c r="K469" s="115"/>
      <c r="L469" s="115">
        <v>0</v>
      </c>
      <c r="M469" s="115">
        <v>0</v>
      </c>
      <c r="N469" s="115">
        <v>0</v>
      </c>
      <c r="O469" s="115">
        <v>0</v>
      </c>
      <c r="P469" s="115">
        <v>0</v>
      </c>
      <c r="Q469" s="115">
        <v>0</v>
      </c>
      <c r="R469" s="115">
        <v>0</v>
      </c>
      <c r="S469" s="115">
        <v>0</v>
      </c>
      <c r="T469" s="115">
        <v>0</v>
      </c>
      <c r="U469" s="115">
        <v>-861.04</v>
      </c>
      <c r="V469" s="115">
        <v>-2475.7600000000002</v>
      </c>
      <c r="W469" s="115">
        <v>-1854.33</v>
      </c>
      <c r="X469" s="115">
        <v>-2313.36</v>
      </c>
      <c r="Y469" s="115">
        <v>-1608.44</v>
      </c>
      <c r="Z469" s="115">
        <v>-1417.61</v>
      </c>
      <c r="AA469" s="115">
        <v>-1564.37</v>
      </c>
      <c r="AB469" s="115">
        <v>-1558.36</v>
      </c>
      <c r="AC469" s="115">
        <v>-1501.03</v>
      </c>
      <c r="AD469" s="115">
        <v>-1504.05</v>
      </c>
      <c r="AE469" s="115">
        <v>-1268.33</v>
      </c>
      <c r="AF469" s="115">
        <v>-1203.25</v>
      </c>
      <c r="AG469" s="115">
        <v>-1170.47</v>
      </c>
      <c r="AH469" s="115">
        <v>-1015.94</v>
      </c>
      <c r="AI469" s="115">
        <v>-911.83</v>
      </c>
      <c r="AJ469" s="115">
        <v>-777.64</v>
      </c>
      <c r="AK469" s="115">
        <v>-730.17</v>
      </c>
      <c r="AL469" s="115">
        <v>-683.07</v>
      </c>
      <c r="AM469" s="115">
        <v>-638.91999999999996</v>
      </c>
      <c r="AN469" s="115">
        <v>-626.38</v>
      </c>
      <c r="AO469" s="115">
        <v>-627.91999999999996</v>
      </c>
      <c r="AP469" s="115">
        <v>-557.98</v>
      </c>
      <c r="AQ469" s="115">
        <v>-500.5</v>
      </c>
      <c r="AR469" s="115">
        <v>-458.91</v>
      </c>
      <c r="AS469" s="115">
        <v>-555.86</v>
      </c>
      <c r="AT469" s="115">
        <v>-576.54999999999995</v>
      </c>
      <c r="AU469" s="115">
        <v>-613.72</v>
      </c>
      <c r="AV469" s="115">
        <v>-560.09</v>
      </c>
      <c r="AW469" s="115">
        <v>-550.07000000000005</v>
      </c>
      <c r="AX469" s="115">
        <v>-631.25</v>
      </c>
      <c r="AY469" s="115">
        <v>-620.58000000000004</v>
      </c>
      <c r="AZ469" s="116">
        <v>-600.83000000000004</v>
      </c>
      <c r="BA469" s="115">
        <v>-587.75</v>
      </c>
      <c r="BB469" s="115">
        <v>-468.09</v>
      </c>
      <c r="BC469" s="115">
        <v>-542.23</v>
      </c>
      <c r="BD469" s="114"/>
      <c r="BE469" s="114"/>
      <c r="BF469" s="114"/>
      <c r="BG469" s="120"/>
      <c r="BH469" s="114"/>
      <c r="BI469" s="114"/>
      <c r="BJ469" s="114"/>
      <c r="BK469" s="114"/>
      <c r="BL469" s="114"/>
      <c r="BM469" s="114"/>
    </row>
    <row r="470" spans="2:65" hidden="1">
      <c r="B470" s="124" t="s">
        <v>559</v>
      </c>
      <c r="C470" s="123" t="s">
        <v>558</v>
      </c>
      <c r="D470" s="122" t="s">
        <v>553</v>
      </c>
      <c r="E470" s="122" t="s">
        <v>557</v>
      </c>
      <c r="F470" s="122" t="s">
        <v>342</v>
      </c>
      <c r="G470" s="122" t="s">
        <v>391</v>
      </c>
      <c r="H470" s="121" t="s">
        <v>390</v>
      </c>
      <c r="I470" s="115">
        <v>-3468.39</v>
      </c>
      <c r="J470" s="115"/>
      <c r="K470" s="115"/>
      <c r="L470" s="115">
        <v>-3591.11</v>
      </c>
      <c r="M470" s="115">
        <v>-3080.7</v>
      </c>
      <c r="N470" s="115">
        <v>-2538.42</v>
      </c>
      <c r="O470" s="115">
        <v>-2768.78</v>
      </c>
      <c r="P470" s="115">
        <v>-2685.85</v>
      </c>
      <c r="Q470" s="115">
        <v>-2745.12</v>
      </c>
      <c r="R470" s="115">
        <v>-2763.18</v>
      </c>
      <c r="S470" s="115">
        <v>-2790.27</v>
      </c>
      <c r="T470" s="115">
        <v>-1248.19</v>
      </c>
      <c r="U470" s="115">
        <v>0</v>
      </c>
      <c r="V470" s="115">
        <v>0</v>
      </c>
      <c r="W470" s="115">
        <v>0</v>
      </c>
      <c r="X470" s="115">
        <v>0</v>
      </c>
      <c r="Y470" s="115">
        <v>0</v>
      </c>
      <c r="Z470" s="115">
        <v>0</v>
      </c>
      <c r="AA470" s="115">
        <v>0</v>
      </c>
      <c r="AB470" s="115">
        <v>0</v>
      </c>
      <c r="AC470" s="115">
        <v>0</v>
      </c>
      <c r="AD470" s="115">
        <v>0</v>
      </c>
      <c r="AE470" s="115">
        <v>0</v>
      </c>
      <c r="AF470" s="115">
        <v>0</v>
      </c>
      <c r="AG470" s="115">
        <v>0</v>
      </c>
      <c r="AH470" s="115">
        <v>0</v>
      </c>
      <c r="AI470" s="115">
        <v>0</v>
      </c>
      <c r="AJ470" s="115">
        <v>0</v>
      </c>
      <c r="AK470" s="115">
        <v>0</v>
      </c>
      <c r="AL470" s="115">
        <v>0</v>
      </c>
      <c r="AM470" s="115">
        <v>0</v>
      </c>
      <c r="AN470" s="115">
        <v>0</v>
      </c>
      <c r="AO470" s="115">
        <v>0</v>
      </c>
      <c r="AP470" s="115">
        <v>0</v>
      </c>
      <c r="AQ470" s="115">
        <v>0</v>
      </c>
      <c r="AR470" s="115">
        <v>0</v>
      </c>
      <c r="AS470" s="115">
        <v>0</v>
      </c>
      <c r="AT470" s="115">
        <v>0</v>
      </c>
      <c r="AU470" s="115">
        <v>0</v>
      </c>
      <c r="AV470" s="115">
        <v>0</v>
      </c>
      <c r="AW470" s="115">
        <v>0</v>
      </c>
      <c r="AX470" s="115">
        <v>0</v>
      </c>
      <c r="AY470" s="115">
        <v>0</v>
      </c>
      <c r="AZ470" s="116">
        <v>0</v>
      </c>
      <c r="BA470" s="115">
        <v>0</v>
      </c>
      <c r="BB470" s="115">
        <v>0</v>
      </c>
      <c r="BC470" s="115">
        <v>0</v>
      </c>
      <c r="BD470" s="114"/>
      <c r="BE470" s="114"/>
      <c r="BF470" s="114"/>
      <c r="BG470" s="120"/>
      <c r="BH470" s="114"/>
      <c r="BI470" s="114"/>
      <c r="BJ470" s="114"/>
      <c r="BK470" s="114"/>
      <c r="BL470" s="114"/>
      <c r="BM470" s="114"/>
    </row>
    <row r="471" spans="2:65" hidden="1">
      <c r="B471" s="124" t="s">
        <v>529</v>
      </c>
      <c r="C471" s="123" t="s">
        <v>528</v>
      </c>
      <c r="D471" s="122" t="s">
        <v>553</v>
      </c>
      <c r="E471" s="122" t="s">
        <v>557</v>
      </c>
      <c r="F471" s="122" t="s">
        <v>415</v>
      </c>
      <c r="G471" s="122" t="s">
        <v>391</v>
      </c>
      <c r="H471" s="121" t="s">
        <v>390</v>
      </c>
      <c r="I471" s="115">
        <v>0</v>
      </c>
      <c r="J471" s="115"/>
      <c r="K471" s="115"/>
      <c r="L471" s="115">
        <v>0</v>
      </c>
      <c r="M471" s="115">
        <v>0</v>
      </c>
      <c r="N471" s="115">
        <v>0</v>
      </c>
      <c r="O471" s="115">
        <v>0</v>
      </c>
      <c r="P471" s="115">
        <v>0</v>
      </c>
      <c r="Q471" s="115">
        <v>0</v>
      </c>
      <c r="R471" s="115">
        <v>0</v>
      </c>
      <c r="S471" s="115">
        <v>0</v>
      </c>
      <c r="T471" s="115">
        <v>0</v>
      </c>
      <c r="U471" s="115">
        <v>0</v>
      </c>
      <c r="V471" s="115">
        <v>0</v>
      </c>
      <c r="W471" s="115">
        <v>0</v>
      </c>
      <c r="X471" s="115">
        <v>0</v>
      </c>
      <c r="Y471" s="115">
        <v>0</v>
      </c>
      <c r="Z471" s="115">
        <v>0</v>
      </c>
      <c r="AA471" s="115">
        <v>0</v>
      </c>
      <c r="AB471" s="115">
        <v>0</v>
      </c>
      <c r="AC471" s="115">
        <v>0</v>
      </c>
      <c r="AD471" s="115">
        <v>0</v>
      </c>
      <c r="AE471" s="115">
        <v>0</v>
      </c>
      <c r="AF471" s="115">
        <v>0</v>
      </c>
      <c r="AG471" s="115">
        <v>0</v>
      </c>
      <c r="AH471" s="115">
        <v>0</v>
      </c>
      <c r="AI471" s="115">
        <v>0</v>
      </c>
      <c r="AJ471" s="115">
        <v>0</v>
      </c>
      <c r="AK471" s="115">
        <v>0</v>
      </c>
      <c r="AL471" s="115">
        <v>0</v>
      </c>
      <c r="AM471" s="115">
        <v>0</v>
      </c>
      <c r="AN471" s="115">
        <v>0</v>
      </c>
      <c r="AO471" s="115">
        <v>0</v>
      </c>
      <c r="AP471" s="115">
        <v>0</v>
      </c>
      <c r="AQ471" s="115">
        <v>0</v>
      </c>
      <c r="AR471" s="115">
        <v>0</v>
      </c>
      <c r="AS471" s="115">
        <v>0</v>
      </c>
      <c r="AT471" s="115">
        <v>0</v>
      </c>
      <c r="AU471" s="115">
        <v>0</v>
      </c>
      <c r="AV471" s="115">
        <v>0</v>
      </c>
      <c r="AW471" s="115">
        <v>0</v>
      </c>
      <c r="AX471" s="115">
        <v>0</v>
      </c>
      <c r="AY471" s="115">
        <v>-55.77</v>
      </c>
      <c r="AZ471" s="116">
        <v>-97.66</v>
      </c>
      <c r="BA471" s="115">
        <v>-129.91</v>
      </c>
      <c r="BB471" s="115">
        <v>-115.32</v>
      </c>
      <c r="BC471" s="115">
        <v>-118.69</v>
      </c>
      <c r="BD471" s="114"/>
      <c r="BE471" s="114"/>
      <c r="BF471" s="114"/>
      <c r="BG471" s="120"/>
      <c r="BH471" s="114"/>
      <c r="BI471" s="114"/>
      <c r="BJ471" s="114"/>
      <c r="BK471" s="114"/>
      <c r="BL471" s="114"/>
      <c r="BM471" s="114"/>
    </row>
    <row r="472" spans="2:65" hidden="1">
      <c r="B472" s="124" t="s">
        <v>527</v>
      </c>
      <c r="C472" s="125" t="s">
        <v>526</v>
      </c>
      <c r="D472" s="122" t="s">
        <v>553</v>
      </c>
      <c r="E472" s="122" t="s">
        <v>557</v>
      </c>
      <c r="F472" s="122" t="s">
        <v>326</v>
      </c>
      <c r="G472" s="122" t="s">
        <v>391</v>
      </c>
      <c r="H472" s="121" t="s">
        <v>390</v>
      </c>
      <c r="I472" s="115">
        <v>0</v>
      </c>
      <c r="J472" s="115"/>
      <c r="K472" s="115"/>
      <c r="L472" s="115">
        <v>0</v>
      </c>
      <c r="M472" s="115">
        <v>0</v>
      </c>
      <c r="N472" s="115">
        <v>0</v>
      </c>
      <c r="O472" s="115">
        <v>0</v>
      </c>
      <c r="P472" s="115">
        <v>0</v>
      </c>
      <c r="Q472" s="115">
        <v>0</v>
      </c>
      <c r="R472" s="115">
        <v>0</v>
      </c>
      <c r="S472" s="115">
        <v>0</v>
      </c>
      <c r="T472" s="115">
        <v>0</v>
      </c>
      <c r="U472" s="115">
        <v>0</v>
      </c>
      <c r="V472" s="115">
        <v>0</v>
      </c>
      <c r="W472" s="115">
        <v>0</v>
      </c>
      <c r="X472" s="115">
        <v>0</v>
      </c>
      <c r="Y472" s="115">
        <v>0</v>
      </c>
      <c r="Z472" s="115">
        <v>0</v>
      </c>
      <c r="AA472" s="115">
        <v>0</v>
      </c>
      <c r="AB472" s="115">
        <v>0</v>
      </c>
      <c r="AC472" s="115">
        <v>0</v>
      </c>
      <c r="AD472" s="115">
        <v>0</v>
      </c>
      <c r="AE472" s="115">
        <v>0</v>
      </c>
      <c r="AF472" s="115">
        <v>0</v>
      </c>
      <c r="AG472" s="115">
        <v>0</v>
      </c>
      <c r="AH472" s="115">
        <v>0</v>
      </c>
      <c r="AI472" s="115">
        <v>0</v>
      </c>
      <c r="AJ472" s="115">
        <v>0</v>
      </c>
      <c r="AK472" s="115">
        <v>0</v>
      </c>
      <c r="AL472" s="115">
        <v>0</v>
      </c>
      <c r="AM472" s="115">
        <v>0</v>
      </c>
      <c r="AN472" s="115">
        <v>0</v>
      </c>
      <c r="AO472" s="115">
        <v>0</v>
      </c>
      <c r="AP472" s="115">
        <v>0</v>
      </c>
      <c r="AQ472" s="115">
        <v>0</v>
      </c>
      <c r="AR472" s="115">
        <v>0</v>
      </c>
      <c r="AS472" s="115">
        <v>0</v>
      </c>
      <c r="AT472" s="115">
        <v>0</v>
      </c>
      <c r="AU472" s="115">
        <v>0</v>
      </c>
      <c r="AV472" s="115">
        <v>0</v>
      </c>
      <c r="AW472" s="115">
        <v>0</v>
      </c>
      <c r="AX472" s="115">
        <v>0</v>
      </c>
      <c r="AY472" s="115">
        <v>-2.17</v>
      </c>
      <c r="AZ472" s="116">
        <v>-6.33</v>
      </c>
      <c r="BA472" s="115">
        <v>-18.3</v>
      </c>
      <c r="BB472" s="115">
        <v>-25.74</v>
      </c>
      <c r="BC472" s="115">
        <v>-41.7</v>
      </c>
      <c r="BD472" s="114"/>
      <c r="BE472" s="114"/>
      <c r="BF472" s="114"/>
      <c r="BG472" s="120"/>
      <c r="BH472" s="114"/>
      <c r="BI472" s="114"/>
      <c r="BJ472" s="114"/>
      <c r="BK472" s="114"/>
      <c r="BL472" s="114"/>
      <c r="BM472" s="114"/>
    </row>
    <row r="473" spans="2:65" hidden="1">
      <c r="B473" s="167" t="s">
        <v>546</v>
      </c>
      <c r="C473" s="123" t="s">
        <v>545</v>
      </c>
      <c r="D473" s="165"/>
      <c r="E473" s="165"/>
      <c r="F473" s="165"/>
      <c r="G473" s="165"/>
      <c r="H473" s="121"/>
      <c r="I473" s="115" t="s">
        <v>502</v>
      </c>
      <c r="J473" s="115"/>
      <c r="K473" s="115"/>
      <c r="L473" s="115" t="s">
        <v>502</v>
      </c>
      <c r="M473" s="115" t="s">
        <v>502</v>
      </c>
      <c r="N473" s="115" t="s">
        <v>502</v>
      </c>
      <c r="O473" s="115" t="s">
        <v>502</v>
      </c>
      <c r="P473" s="115" t="s">
        <v>502</v>
      </c>
      <c r="Q473" s="115" t="s">
        <v>502</v>
      </c>
      <c r="R473" s="115" t="s">
        <v>502</v>
      </c>
      <c r="S473" s="115" t="s">
        <v>502</v>
      </c>
      <c r="T473" s="115" t="s">
        <v>502</v>
      </c>
      <c r="U473" s="115" t="s">
        <v>502</v>
      </c>
      <c r="V473" s="115" t="s">
        <v>502</v>
      </c>
      <c r="W473" s="115" t="s">
        <v>502</v>
      </c>
      <c r="X473" s="115" t="s">
        <v>502</v>
      </c>
      <c r="Y473" s="115" t="s">
        <v>502</v>
      </c>
      <c r="Z473" s="115" t="s">
        <v>502</v>
      </c>
      <c r="AA473" s="115" t="s">
        <v>502</v>
      </c>
      <c r="AB473" s="115" t="s">
        <v>502</v>
      </c>
      <c r="AC473" s="115" t="s">
        <v>502</v>
      </c>
      <c r="AD473" s="115" t="s">
        <v>502</v>
      </c>
      <c r="AE473" s="115" t="s">
        <v>502</v>
      </c>
      <c r="AF473" s="115" t="s">
        <v>502</v>
      </c>
      <c r="AG473" s="115" t="s">
        <v>502</v>
      </c>
      <c r="AH473" s="115" t="s">
        <v>502</v>
      </c>
      <c r="AI473" s="115" t="s">
        <v>502</v>
      </c>
      <c r="AJ473" s="115" t="s">
        <v>502</v>
      </c>
      <c r="AK473" s="115" t="s">
        <v>502</v>
      </c>
      <c r="AL473" s="115" t="s">
        <v>502</v>
      </c>
      <c r="AM473" s="115" t="s">
        <v>502</v>
      </c>
      <c r="AN473" s="115" t="s">
        <v>502</v>
      </c>
      <c r="AO473" s="115" t="s">
        <v>502</v>
      </c>
      <c r="AP473" s="115" t="s">
        <v>502</v>
      </c>
      <c r="AQ473" s="115" t="s">
        <v>502</v>
      </c>
      <c r="AR473" s="115" t="s">
        <v>502</v>
      </c>
      <c r="AS473" s="115" t="s">
        <v>502</v>
      </c>
      <c r="AT473" s="115" t="s">
        <v>502</v>
      </c>
      <c r="AU473" s="115" t="s">
        <v>502</v>
      </c>
      <c r="AV473" s="115" t="s">
        <v>502</v>
      </c>
      <c r="AW473" s="115" t="s">
        <v>502</v>
      </c>
      <c r="AX473" s="115" t="s">
        <v>502</v>
      </c>
      <c r="AY473" s="115" t="s">
        <v>502</v>
      </c>
      <c r="AZ473" s="116" t="s">
        <v>502</v>
      </c>
      <c r="BA473" s="115" t="s">
        <v>502</v>
      </c>
      <c r="BB473" s="115" t="s">
        <v>502</v>
      </c>
      <c r="BC473" s="115" t="s">
        <v>502</v>
      </c>
      <c r="BD473" s="114"/>
      <c r="BE473" s="114"/>
      <c r="BF473" s="114"/>
      <c r="BG473" s="120"/>
      <c r="BH473" s="114"/>
      <c r="BI473" s="114"/>
      <c r="BJ473" s="114"/>
      <c r="BK473" s="114"/>
      <c r="BL473" s="114"/>
      <c r="BM473" s="114"/>
    </row>
    <row r="474" spans="2:65" hidden="1">
      <c r="B474" s="124" t="s">
        <v>531</v>
      </c>
      <c r="C474" s="123" t="s">
        <v>556</v>
      </c>
      <c r="D474" s="122" t="s">
        <v>553</v>
      </c>
      <c r="E474" s="122" t="s">
        <v>542</v>
      </c>
      <c r="F474" s="122" t="s">
        <v>310</v>
      </c>
      <c r="G474" s="122" t="s">
        <v>391</v>
      </c>
      <c r="H474" s="121" t="s">
        <v>390</v>
      </c>
      <c r="I474" s="115">
        <v>6464</v>
      </c>
      <c r="J474" s="115"/>
      <c r="K474" s="115"/>
      <c r="L474" s="115">
        <v>5543</v>
      </c>
      <c r="M474" s="115">
        <v>5631</v>
      </c>
      <c r="N474" s="115">
        <v>5347</v>
      </c>
      <c r="O474" s="115">
        <v>5280</v>
      </c>
      <c r="P474" s="115">
        <v>5527</v>
      </c>
      <c r="Q474" s="115">
        <v>5234</v>
      </c>
      <c r="R474" s="115">
        <v>4882</v>
      </c>
      <c r="S474" s="115">
        <v>4564</v>
      </c>
      <c r="T474" s="115">
        <v>4297</v>
      </c>
      <c r="U474" s="115">
        <v>4369</v>
      </c>
      <c r="V474" s="115">
        <v>4043</v>
      </c>
      <c r="W474" s="115">
        <v>2661</v>
      </c>
      <c r="X474" s="115">
        <v>2331.14</v>
      </c>
      <c r="Y474" s="115">
        <v>1948.07</v>
      </c>
      <c r="Z474" s="115">
        <v>1667.58</v>
      </c>
      <c r="AA474" s="115">
        <v>1604.07</v>
      </c>
      <c r="AB474" s="115">
        <v>1664.6</v>
      </c>
      <c r="AC474" s="115">
        <v>1513.52</v>
      </c>
      <c r="AD474" s="115">
        <v>1496.56</v>
      </c>
      <c r="AE474" s="115">
        <v>1338.34</v>
      </c>
      <c r="AF474" s="115">
        <v>1310.1300000000001</v>
      </c>
      <c r="AG474" s="115">
        <v>1210.18</v>
      </c>
      <c r="AH474" s="115">
        <v>1032.9000000000001</v>
      </c>
      <c r="AI474" s="115">
        <v>880.1</v>
      </c>
      <c r="AJ474" s="115">
        <v>741.21</v>
      </c>
      <c r="AK474" s="115">
        <v>679.49</v>
      </c>
      <c r="AL474" s="115">
        <v>715.15</v>
      </c>
      <c r="AM474" s="115">
        <v>623.39</v>
      </c>
      <c r="AN474" s="115">
        <v>616.51</v>
      </c>
      <c r="AO474" s="115">
        <v>610.73</v>
      </c>
      <c r="AP474" s="115">
        <v>557.35</v>
      </c>
      <c r="AQ474" s="115">
        <v>499.07</v>
      </c>
      <c r="AR474" s="115">
        <v>447.1</v>
      </c>
      <c r="AS474" s="115">
        <v>447.05</v>
      </c>
      <c r="AT474" s="115">
        <v>501.89</v>
      </c>
      <c r="AU474" s="115">
        <v>546.01</v>
      </c>
      <c r="AV474" s="115">
        <v>553.91999999999996</v>
      </c>
      <c r="AW474" s="115">
        <v>551.27</v>
      </c>
      <c r="AX474" s="115">
        <v>636.66</v>
      </c>
      <c r="AY474" s="115">
        <v>680.86</v>
      </c>
      <c r="AZ474" s="116">
        <v>687</v>
      </c>
      <c r="BA474" s="115">
        <v>735</v>
      </c>
      <c r="BB474" s="115">
        <v>613.84</v>
      </c>
      <c r="BC474" s="115">
        <v>632.47</v>
      </c>
      <c r="BD474" s="114"/>
      <c r="BE474" s="114"/>
      <c r="BF474" s="114"/>
      <c r="BG474" s="120"/>
      <c r="BH474" s="114"/>
      <c r="BI474" s="114"/>
      <c r="BJ474" s="114"/>
      <c r="BK474" s="114"/>
      <c r="BL474" s="114"/>
      <c r="BM474" s="114"/>
    </row>
    <row r="475" spans="2:65" hidden="1">
      <c r="B475" s="124" t="s">
        <v>555</v>
      </c>
      <c r="C475" s="123" t="s">
        <v>554</v>
      </c>
      <c r="D475" s="122" t="s">
        <v>553</v>
      </c>
      <c r="E475" s="122" t="s">
        <v>542</v>
      </c>
      <c r="F475" s="122" t="s">
        <v>338</v>
      </c>
      <c r="G475" s="122" t="s">
        <v>391</v>
      </c>
      <c r="H475" s="121" t="s">
        <v>390</v>
      </c>
      <c r="I475" s="115">
        <v>1705.5</v>
      </c>
      <c r="J475" s="115"/>
      <c r="K475" s="115"/>
      <c r="L475" s="115">
        <v>2456.64</v>
      </c>
      <c r="M475" s="115">
        <v>1810.87</v>
      </c>
      <c r="N475" s="115">
        <v>1675.51</v>
      </c>
      <c r="O475" s="115">
        <v>1724.41</v>
      </c>
      <c r="P475" s="115">
        <v>1624.87</v>
      </c>
      <c r="Q475" s="115">
        <v>1895.84</v>
      </c>
      <c r="R475" s="115">
        <v>2011.44</v>
      </c>
      <c r="S475" s="115">
        <v>1924.74</v>
      </c>
      <c r="T475" s="115">
        <v>598.21</v>
      </c>
      <c r="U475" s="115">
        <v>0</v>
      </c>
      <c r="V475" s="115">
        <v>0</v>
      </c>
      <c r="W475" s="115">
        <v>0</v>
      </c>
      <c r="X475" s="115">
        <v>0</v>
      </c>
      <c r="Y475" s="115">
        <v>0</v>
      </c>
      <c r="Z475" s="115">
        <v>0</v>
      </c>
      <c r="AA475" s="115">
        <v>0</v>
      </c>
      <c r="AB475" s="115">
        <v>0</v>
      </c>
      <c r="AC475" s="115">
        <v>0</v>
      </c>
      <c r="AD475" s="115">
        <v>0</v>
      </c>
      <c r="AE475" s="115">
        <v>0</v>
      </c>
      <c r="AF475" s="115">
        <v>0</v>
      </c>
      <c r="AG475" s="115">
        <v>0</v>
      </c>
      <c r="AH475" s="115">
        <v>0</v>
      </c>
      <c r="AI475" s="115">
        <v>0</v>
      </c>
      <c r="AJ475" s="115">
        <v>0</v>
      </c>
      <c r="AK475" s="115">
        <v>0</v>
      </c>
      <c r="AL475" s="115">
        <v>0</v>
      </c>
      <c r="AM475" s="115">
        <v>0</v>
      </c>
      <c r="AN475" s="115">
        <v>0</v>
      </c>
      <c r="AO475" s="115">
        <v>0</v>
      </c>
      <c r="AP475" s="115">
        <v>0</v>
      </c>
      <c r="AQ475" s="115">
        <v>0</v>
      </c>
      <c r="AR475" s="115">
        <v>0</v>
      </c>
      <c r="AS475" s="115">
        <v>0</v>
      </c>
      <c r="AT475" s="115">
        <v>0</v>
      </c>
      <c r="AU475" s="115">
        <v>0</v>
      </c>
      <c r="AV475" s="115">
        <v>0</v>
      </c>
      <c r="AW475" s="115">
        <v>0</v>
      </c>
      <c r="AX475" s="115">
        <v>0</v>
      </c>
      <c r="AY475" s="115">
        <v>0</v>
      </c>
      <c r="AZ475" s="116">
        <v>0</v>
      </c>
      <c r="BA475" s="115">
        <v>0</v>
      </c>
      <c r="BB475" s="115">
        <v>0</v>
      </c>
      <c r="BC475" s="115">
        <v>0</v>
      </c>
      <c r="BD475" s="114"/>
      <c r="BE475" s="114"/>
      <c r="BF475" s="114"/>
      <c r="BG475" s="120"/>
      <c r="BH475" s="114"/>
      <c r="BI475" s="114"/>
      <c r="BJ475" s="114"/>
      <c r="BK475" s="114"/>
      <c r="BL475" s="114"/>
      <c r="BM475" s="114"/>
    </row>
    <row r="476" spans="2:65" hidden="1">
      <c r="B476" s="179" t="s">
        <v>552</v>
      </c>
      <c r="C476" s="178" t="s">
        <v>551</v>
      </c>
      <c r="D476" s="122"/>
      <c r="E476" s="122"/>
      <c r="F476" s="122"/>
      <c r="G476" s="122"/>
      <c r="H476" s="121"/>
      <c r="I476" s="115" t="s">
        <v>502</v>
      </c>
      <c r="J476" s="115"/>
      <c r="K476" s="115"/>
      <c r="L476" s="115" t="s">
        <v>502</v>
      </c>
      <c r="M476" s="115" t="s">
        <v>502</v>
      </c>
      <c r="N476" s="115" t="s">
        <v>502</v>
      </c>
      <c r="O476" s="115" t="s">
        <v>502</v>
      </c>
      <c r="P476" s="115" t="s">
        <v>502</v>
      </c>
      <c r="Q476" s="115" t="s">
        <v>502</v>
      </c>
      <c r="R476" s="115" t="s">
        <v>502</v>
      </c>
      <c r="S476" s="115" t="s">
        <v>502</v>
      </c>
      <c r="T476" s="115" t="s">
        <v>502</v>
      </c>
      <c r="U476" s="115" t="s">
        <v>502</v>
      </c>
      <c r="V476" s="115" t="s">
        <v>502</v>
      </c>
      <c r="W476" s="115" t="s">
        <v>502</v>
      </c>
      <c r="X476" s="115" t="s">
        <v>502</v>
      </c>
      <c r="Y476" s="115" t="s">
        <v>502</v>
      </c>
      <c r="Z476" s="115" t="s">
        <v>502</v>
      </c>
      <c r="AA476" s="115" t="s">
        <v>502</v>
      </c>
      <c r="AB476" s="115" t="s">
        <v>502</v>
      </c>
      <c r="AC476" s="115" t="s">
        <v>502</v>
      </c>
      <c r="AD476" s="115" t="s">
        <v>502</v>
      </c>
      <c r="AE476" s="115" t="s">
        <v>502</v>
      </c>
      <c r="AF476" s="115" t="s">
        <v>502</v>
      </c>
      <c r="AG476" s="115" t="s">
        <v>502</v>
      </c>
      <c r="AH476" s="115" t="s">
        <v>502</v>
      </c>
      <c r="AI476" s="115" t="s">
        <v>502</v>
      </c>
      <c r="AJ476" s="115" t="s">
        <v>502</v>
      </c>
      <c r="AK476" s="115" t="s">
        <v>502</v>
      </c>
      <c r="AL476" s="115" t="s">
        <v>502</v>
      </c>
      <c r="AM476" s="115" t="s">
        <v>502</v>
      </c>
      <c r="AN476" s="115" t="s">
        <v>502</v>
      </c>
      <c r="AO476" s="115" t="s">
        <v>502</v>
      </c>
      <c r="AP476" s="115" t="s">
        <v>502</v>
      </c>
      <c r="AQ476" s="115" t="s">
        <v>502</v>
      </c>
      <c r="AR476" s="115" t="s">
        <v>502</v>
      </c>
      <c r="AS476" s="115" t="s">
        <v>502</v>
      </c>
      <c r="AT476" s="115" t="s">
        <v>502</v>
      </c>
      <c r="AU476" s="115" t="s">
        <v>502</v>
      </c>
      <c r="AV476" s="115" t="s">
        <v>502</v>
      </c>
      <c r="AW476" s="115" t="s">
        <v>502</v>
      </c>
      <c r="AX476" s="115" t="s">
        <v>502</v>
      </c>
      <c r="AY476" s="115" t="s">
        <v>502</v>
      </c>
      <c r="AZ476" s="116" t="s">
        <v>502</v>
      </c>
      <c r="BA476" s="115" t="s">
        <v>502</v>
      </c>
      <c r="BB476" s="115" t="s">
        <v>502</v>
      </c>
      <c r="BC476" s="115" t="s">
        <v>502</v>
      </c>
      <c r="BD476" s="114"/>
      <c r="BE476" s="114"/>
      <c r="BF476" s="114"/>
      <c r="BG476" s="120"/>
      <c r="BH476" s="114"/>
      <c r="BI476" s="114"/>
      <c r="BJ476" s="114"/>
      <c r="BK476" s="114"/>
      <c r="BL476" s="114"/>
      <c r="BM476" s="114"/>
    </row>
    <row r="477" spans="2:65" hidden="1">
      <c r="B477" s="167" t="s">
        <v>550</v>
      </c>
      <c r="C477" s="125" t="s">
        <v>549</v>
      </c>
      <c r="D477" s="122"/>
      <c r="E477" s="122"/>
      <c r="F477" s="122"/>
      <c r="G477" s="122"/>
      <c r="H477" s="121"/>
      <c r="I477" s="115" t="s">
        <v>502</v>
      </c>
      <c r="J477" s="115"/>
      <c r="K477" s="115"/>
      <c r="L477" s="115" t="s">
        <v>502</v>
      </c>
      <c r="M477" s="115" t="s">
        <v>502</v>
      </c>
      <c r="N477" s="115" t="s">
        <v>502</v>
      </c>
      <c r="O477" s="115" t="s">
        <v>502</v>
      </c>
      <c r="P477" s="115" t="s">
        <v>502</v>
      </c>
      <c r="Q477" s="115" t="s">
        <v>502</v>
      </c>
      <c r="R477" s="115" t="s">
        <v>502</v>
      </c>
      <c r="S477" s="115" t="s">
        <v>502</v>
      </c>
      <c r="T477" s="115" t="s">
        <v>502</v>
      </c>
      <c r="U477" s="115" t="s">
        <v>502</v>
      </c>
      <c r="V477" s="115" t="s">
        <v>502</v>
      </c>
      <c r="W477" s="115" t="s">
        <v>502</v>
      </c>
      <c r="X477" s="115" t="s">
        <v>502</v>
      </c>
      <c r="Y477" s="115" t="s">
        <v>502</v>
      </c>
      <c r="Z477" s="115" t="s">
        <v>502</v>
      </c>
      <c r="AA477" s="115" t="s">
        <v>502</v>
      </c>
      <c r="AB477" s="115" t="s">
        <v>502</v>
      </c>
      <c r="AC477" s="115" t="s">
        <v>502</v>
      </c>
      <c r="AD477" s="115" t="s">
        <v>502</v>
      </c>
      <c r="AE477" s="115" t="s">
        <v>502</v>
      </c>
      <c r="AF477" s="115" t="s">
        <v>502</v>
      </c>
      <c r="AG477" s="115" t="s">
        <v>502</v>
      </c>
      <c r="AH477" s="115" t="s">
        <v>502</v>
      </c>
      <c r="AI477" s="115" t="s">
        <v>502</v>
      </c>
      <c r="AJ477" s="115" t="s">
        <v>502</v>
      </c>
      <c r="AK477" s="115" t="s">
        <v>502</v>
      </c>
      <c r="AL477" s="115" t="s">
        <v>502</v>
      </c>
      <c r="AM477" s="115" t="s">
        <v>502</v>
      </c>
      <c r="AN477" s="115" t="s">
        <v>502</v>
      </c>
      <c r="AO477" s="115" t="s">
        <v>502</v>
      </c>
      <c r="AP477" s="115" t="s">
        <v>502</v>
      </c>
      <c r="AQ477" s="115" t="s">
        <v>502</v>
      </c>
      <c r="AR477" s="115" t="s">
        <v>502</v>
      </c>
      <c r="AS477" s="115" t="s">
        <v>502</v>
      </c>
      <c r="AT477" s="115" t="s">
        <v>502</v>
      </c>
      <c r="AU477" s="115" t="s">
        <v>502</v>
      </c>
      <c r="AV477" s="115" t="s">
        <v>502</v>
      </c>
      <c r="AW477" s="115" t="s">
        <v>502</v>
      </c>
      <c r="AX477" s="115" t="s">
        <v>502</v>
      </c>
      <c r="AY477" s="115" t="s">
        <v>502</v>
      </c>
      <c r="AZ477" s="116" t="s">
        <v>502</v>
      </c>
      <c r="BA477" s="115" t="s">
        <v>502</v>
      </c>
      <c r="BB477" s="115" t="s">
        <v>502</v>
      </c>
      <c r="BC477" s="115" t="s">
        <v>502</v>
      </c>
      <c r="BD477" s="114"/>
      <c r="BE477" s="114"/>
      <c r="BF477" s="114"/>
      <c r="BG477" s="120"/>
      <c r="BH477" s="114"/>
      <c r="BI477" s="114"/>
      <c r="BJ477" s="114"/>
      <c r="BK477" s="114"/>
      <c r="BL477" s="114"/>
      <c r="BM477" s="114"/>
    </row>
    <row r="478" spans="2:65" hidden="1">
      <c r="B478" s="124" t="s">
        <v>548</v>
      </c>
      <c r="C478" s="123" t="s">
        <v>528</v>
      </c>
      <c r="D478" s="122" t="s">
        <v>543</v>
      </c>
      <c r="E478" s="122" t="s">
        <v>547</v>
      </c>
      <c r="F478" s="122" t="s">
        <v>415</v>
      </c>
      <c r="G478" s="122" t="s">
        <v>391</v>
      </c>
      <c r="H478" s="121" t="s">
        <v>390</v>
      </c>
      <c r="I478" s="115">
        <v>0</v>
      </c>
      <c r="J478" s="115"/>
      <c r="K478" s="115"/>
      <c r="L478" s="115">
        <v>0</v>
      </c>
      <c r="M478" s="115">
        <v>0</v>
      </c>
      <c r="N478" s="115">
        <v>0</v>
      </c>
      <c r="O478" s="115">
        <v>0</v>
      </c>
      <c r="P478" s="115">
        <v>0</v>
      </c>
      <c r="Q478" s="115">
        <v>0</v>
      </c>
      <c r="R478" s="115">
        <v>0</v>
      </c>
      <c r="S478" s="115">
        <v>0</v>
      </c>
      <c r="T478" s="115">
        <v>0</v>
      </c>
      <c r="U478" s="115">
        <v>0</v>
      </c>
      <c r="V478" s="115">
        <v>0</v>
      </c>
      <c r="W478" s="115">
        <v>0</v>
      </c>
      <c r="X478" s="115">
        <v>0</v>
      </c>
      <c r="Y478" s="115">
        <v>0</v>
      </c>
      <c r="Z478" s="115">
        <v>0</v>
      </c>
      <c r="AA478" s="115">
        <v>0</v>
      </c>
      <c r="AB478" s="115">
        <v>0</v>
      </c>
      <c r="AC478" s="115">
        <v>0</v>
      </c>
      <c r="AD478" s="115">
        <v>0</v>
      </c>
      <c r="AE478" s="115">
        <v>0</v>
      </c>
      <c r="AF478" s="115">
        <v>0</v>
      </c>
      <c r="AG478" s="115">
        <v>0</v>
      </c>
      <c r="AH478" s="115">
        <v>0</v>
      </c>
      <c r="AI478" s="115">
        <v>0</v>
      </c>
      <c r="AJ478" s="115">
        <v>0</v>
      </c>
      <c r="AK478" s="115">
        <v>0</v>
      </c>
      <c r="AL478" s="115">
        <v>0</v>
      </c>
      <c r="AM478" s="115">
        <v>0</v>
      </c>
      <c r="AN478" s="115">
        <v>0</v>
      </c>
      <c r="AO478" s="115">
        <v>0</v>
      </c>
      <c r="AP478" s="115">
        <v>0</v>
      </c>
      <c r="AQ478" s="115">
        <v>0</v>
      </c>
      <c r="AR478" s="115">
        <v>0</v>
      </c>
      <c r="AS478" s="115">
        <v>0</v>
      </c>
      <c r="AT478" s="115">
        <v>0</v>
      </c>
      <c r="AU478" s="115">
        <v>0</v>
      </c>
      <c r="AV478" s="115">
        <v>0</v>
      </c>
      <c r="AW478" s="115">
        <v>0</v>
      </c>
      <c r="AX478" s="115">
        <v>0</v>
      </c>
      <c r="AY478" s="115">
        <v>-334.86</v>
      </c>
      <c r="AZ478" s="116">
        <v>-1010.59</v>
      </c>
      <c r="BA478" s="115">
        <v>-3106.21</v>
      </c>
      <c r="BB478" s="115">
        <v>-5129.63</v>
      </c>
      <c r="BC478" s="115">
        <v>-7060.06</v>
      </c>
      <c r="BD478" s="114"/>
      <c r="BE478" s="114"/>
      <c r="BF478" s="114"/>
      <c r="BG478" s="120"/>
      <c r="BH478" s="114"/>
      <c r="BI478" s="114"/>
      <c r="BJ478" s="114"/>
      <c r="BK478" s="114"/>
      <c r="BL478" s="114"/>
      <c r="BM478" s="114"/>
    </row>
    <row r="479" spans="2:65" hidden="1">
      <c r="B479" s="167" t="s">
        <v>546</v>
      </c>
      <c r="C479" s="123" t="s">
        <v>545</v>
      </c>
      <c r="D479" s="122"/>
      <c r="E479" s="122"/>
      <c r="F479" s="122"/>
      <c r="G479" s="122"/>
      <c r="H479" s="121"/>
      <c r="I479" s="115" t="s">
        <v>502</v>
      </c>
      <c r="J479" s="115"/>
      <c r="K479" s="115"/>
      <c r="L479" s="115" t="s">
        <v>502</v>
      </c>
      <c r="M479" s="115" t="s">
        <v>502</v>
      </c>
      <c r="N479" s="115" t="s">
        <v>502</v>
      </c>
      <c r="O479" s="115" t="s">
        <v>502</v>
      </c>
      <c r="P479" s="115" t="s">
        <v>502</v>
      </c>
      <c r="Q479" s="115" t="s">
        <v>502</v>
      </c>
      <c r="R479" s="115" t="s">
        <v>502</v>
      </c>
      <c r="S479" s="115" t="s">
        <v>502</v>
      </c>
      <c r="T479" s="115" t="s">
        <v>502</v>
      </c>
      <c r="U479" s="115" t="s">
        <v>502</v>
      </c>
      <c r="V479" s="115" t="s">
        <v>502</v>
      </c>
      <c r="W479" s="115" t="s">
        <v>502</v>
      </c>
      <c r="X479" s="115" t="s">
        <v>502</v>
      </c>
      <c r="Y479" s="115" t="s">
        <v>502</v>
      </c>
      <c r="Z479" s="115" t="s">
        <v>502</v>
      </c>
      <c r="AA479" s="115" t="s">
        <v>502</v>
      </c>
      <c r="AB479" s="115" t="s">
        <v>502</v>
      </c>
      <c r="AC479" s="115" t="s">
        <v>502</v>
      </c>
      <c r="AD479" s="115" t="s">
        <v>502</v>
      </c>
      <c r="AE479" s="115" t="s">
        <v>502</v>
      </c>
      <c r="AF479" s="115" t="s">
        <v>502</v>
      </c>
      <c r="AG479" s="115" t="s">
        <v>502</v>
      </c>
      <c r="AH479" s="115" t="s">
        <v>502</v>
      </c>
      <c r="AI479" s="115" t="s">
        <v>502</v>
      </c>
      <c r="AJ479" s="115" t="s">
        <v>502</v>
      </c>
      <c r="AK479" s="115" t="s">
        <v>502</v>
      </c>
      <c r="AL479" s="115" t="s">
        <v>502</v>
      </c>
      <c r="AM479" s="115" t="s">
        <v>502</v>
      </c>
      <c r="AN479" s="115" t="s">
        <v>502</v>
      </c>
      <c r="AO479" s="115" t="s">
        <v>502</v>
      </c>
      <c r="AP479" s="115" t="s">
        <v>502</v>
      </c>
      <c r="AQ479" s="115" t="s">
        <v>502</v>
      </c>
      <c r="AR479" s="115" t="s">
        <v>502</v>
      </c>
      <c r="AS479" s="115" t="s">
        <v>502</v>
      </c>
      <c r="AT479" s="115" t="s">
        <v>502</v>
      </c>
      <c r="AU479" s="115" t="s">
        <v>502</v>
      </c>
      <c r="AV479" s="115" t="s">
        <v>502</v>
      </c>
      <c r="AW479" s="115" t="s">
        <v>502</v>
      </c>
      <c r="AX479" s="115" t="s">
        <v>502</v>
      </c>
      <c r="AY479" s="115" t="s">
        <v>502</v>
      </c>
      <c r="AZ479" s="116" t="s">
        <v>502</v>
      </c>
      <c r="BA479" s="115" t="s">
        <v>502</v>
      </c>
      <c r="BB479" s="115" t="s">
        <v>502</v>
      </c>
      <c r="BC479" s="115" t="s">
        <v>502</v>
      </c>
      <c r="BD479" s="114"/>
      <c r="BE479" s="114"/>
      <c r="BF479" s="114"/>
      <c r="BG479" s="120"/>
      <c r="BH479" s="114"/>
      <c r="BI479" s="114"/>
      <c r="BJ479" s="114"/>
      <c r="BK479" s="114"/>
      <c r="BL479" s="114"/>
      <c r="BM479" s="114"/>
    </row>
    <row r="480" spans="2:65" hidden="1">
      <c r="B480" s="124" t="s">
        <v>544</v>
      </c>
      <c r="C480" s="125" t="s">
        <v>526</v>
      </c>
      <c r="D480" s="122" t="s">
        <v>543</v>
      </c>
      <c r="E480" s="122" t="s">
        <v>542</v>
      </c>
      <c r="F480" s="122" t="s">
        <v>326</v>
      </c>
      <c r="G480" s="122" t="s">
        <v>391</v>
      </c>
      <c r="H480" s="121" t="s">
        <v>390</v>
      </c>
      <c r="I480" s="115">
        <v>0</v>
      </c>
      <c r="J480" s="115"/>
      <c r="K480" s="115"/>
      <c r="L480" s="115">
        <v>0</v>
      </c>
      <c r="M480" s="115">
        <v>0</v>
      </c>
      <c r="N480" s="115">
        <v>0</v>
      </c>
      <c r="O480" s="115">
        <v>0</v>
      </c>
      <c r="P480" s="115">
        <v>0</v>
      </c>
      <c r="Q480" s="115">
        <v>0</v>
      </c>
      <c r="R480" s="115">
        <v>0</v>
      </c>
      <c r="S480" s="115">
        <v>0</v>
      </c>
      <c r="T480" s="115">
        <v>0</v>
      </c>
      <c r="U480" s="115">
        <v>0</v>
      </c>
      <c r="V480" s="115">
        <v>0</v>
      </c>
      <c r="W480" s="115">
        <v>0</v>
      </c>
      <c r="X480" s="115">
        <v>0</v>
      </c>
      <c r="Y480" s="115">
        <v>0</v>
      </c>
      <c r="Z480" s="115">
        <v>0</v>
      </c>
      <c r="AA480" s="115">
        <v>0</v>
      </c>
      <c r="AB480" s="115">
        <v>0</v>
      </c>
      <c r="AC480" s="115">
        <v>0</v>
      </c>
      <c r="AD480" s="115">
        <v>0</v>
      </c>
      <c r="AE480" s="115">
        <v>0</v>
      </c>
      <c r="AF480" s="115">
        <v>0</v>
      </c>
      <c r="AG480" s="115">
        <v>0</v>
      </c>
      <c r="AH480" s="115">
        <v>0</v>
      </c>
      <c r="AI480" s="115">
        <v>0</v>
      </c>
      <c r="AJ480" s="115">
        <v>0</v>
      </c>
      <c r="AK480" s="115">
        <v>0</v>
      </c>
      <c r="AL480" s="115">
        <v>0</v>
      </c>
      <c r="AM480" s="115">
        <v>0</v>
      </c>
      <c r="AN480" s="115">
        <v>0</v>
      </c>
      <c r="AO480" s="115">
        <v>0</v>
      </c>
      <c r="AP480" s="115">
        <v>0</v>
      </c>
      <c r="AQ480" s="115">
        <v>0</v>
      </c>
      <c r="AR480" s="115">
        <v>0</v>
      </c>
      <c r="AS480" s="115">
        <v>0</v>
      </c>
      <c r="AT480" s="115">
        <v>0</v>
      </c>
      <c r="AU480" s="115">
        <v>0</v>
      </c>
      <c r="AV480" s="115">
        <v>0</v>
      </c>
      <c r="AW480" s="115">
        <v>0</v>
      </c>
      <c r="AX480" s="115">
        <v>0</v>
      </c>
      <c r="AY480" s="115">
        <v>334.86</v>
      </c>
      <c r="AZ480" s="116">
        <v>1010.59</v>
      </c>
      <c r="BA480" s="115">
        <v>3106.21</v>
      </c>
      <c r="BB480" s="115">
        <v>5129.63</v>
      </c>
      <c r="BC480" s="115">
        <v>7060.06</v>
      </c>
      <c r="BD480" s="114"/>
      <c r="BE480" s="114"/>
      <c r="BF480" s="114"/>
      <c r="BG480" s="120"/>
      <c r="BH480" s="114"/>
      <c r="BI480" s="114"/>
      <c r="BJ480" s="114"/>
      <c r="BK480" s="114"/>
      <c r="BL480" s="114"/>
      <c r="BM480" s="114"/>
    </row>
    <row r="481" spans="2:65" hidden="1">
      <c r="B481" s="131" t="s">
        <v>541</v>
      </c>
      <c r="C481" s="130" t="s">
        <v>540</v>
      </c>
      <c r="D481" s="165"/>
      <c r="E481" s="165"/>
      <c r="F481" s="165"/>
      <c r="G481" s="165"/>
      <c r="H481" s="177"/>
      <c r="I481" s="115" t="s">
        <v>502</v>
      </c>
      <c r="J481" s="115"/>
      <c r="K481" s="115"/>
      <c r="L481" s="115" t="s">
        <v>502</v>
      </c>
      <c r="M481" s="115" t="s">
        <v>502</v>
      </c>
      <c r="N481" s="115" t="s">
        <v>502</v>
      </c>
      <c r="O481" s="115" t="s">
        <v>502</v>
      </c>
      <c r="P481" s="115" t="s">
        <v>502</v>
      </c>
      <c r="Q481" s="115" t="s">
        <v>502</v>
      </c>
      <c r="R481" s="115" t="s">
        <v>502</v>
      </c>
      <c r="S481" s="115" t="s">
        <v>502</v>
      </c>
      <c r="T481" s="115" t="s">
        <v>502</v>
      </c>
      <c r="U481" s="115" t="s">
        <v>502</v>
      </c>
      <c r="V481" s="115" t="s">
        <v>502</v>
      </c>
      <c r="W481" s="115" t="s">
        <v>502</v>
      </c>
      <c r="X481" s="115" t="s">
        <v>502</v>
      </c>
      <c r="Y481" s="115" t="s">
        <v>502</v>
      </c>
      <c r="Z481" s="115" t="s">
        <v>502</v>
      </c>
      <c r="AA481" s="115" t="s">
        <v>502</v>
      </c>
      <c r="AB481" s="115" t="s">
        <v>502</v>
      </c>
      <c r="AC481" s="115" t="s">
        <v>502</v>
      </c>
      <c r="AD481" s="115" t="s">
        <v>502</v>
      </c>
      <c r="AE481" s="115" t="s">
        <v>502</v>
      </c>
      <c r="AF481" s="115" t="s">
        <v>502</v>
      </c>
      <c r="AG481" s="115" t="s">
        <v>502</v>
      </c>
      <c r="AH481" s="115" t="s">
        <v>502</v>
      </c>
      <c r="AI481" s="115" t="s">
        <v>502</v>
      </c>
      <c r="AJ481" s="115" t="s">
        <v>502</v>
      </c>
      <c r="AK481" s="115" t="s">
        <v>502</v>
      </c>
      <c r="AL481" s="115" t="s">
        <v>502</v>
      </c>
      <c r="AM481" s="115" t="s">
        <v>502</v>
      </c>
      <c r="AN481" s="115" t="s">
        <v>502</v>
      </c>
      <c r="AO481" s="115" t="s">
        <v>502</v>
      </c>
      <c r="AP481" s="115" t="s">
        <v>502</v>
      </c>
      <c r="AQ481" s="115" t="s">
        <v>502</v>
      </c>
      <c r="AR481" s="115" t="s">
        <v>502</v>
      </c>
      <c r="AS481" s="115" t="s">
        <v>502</v>
      </c>
      <c r="AT481" s="115" t="s">
        <v>502</v>
      </c>
      <c r="AU481" s="115" t="s">
        <v>502</v>
      </c>
      <c r="AV481" s="115" t="s">
        <v>502</v>
      </c>
      <c r="AW481" s="115" t="s">
        <v>502</v>
      </c>
      <c r="AX481" s="115" t="s">
        <v>502</v>
      </c>
      <c r="AY481" s="115" t="s">
        <v>502</v>
      </c>
      <c r="AZ481" s="116" t="s">
        <v>502</v>
      </c>
      <c r="BA481" s="115" t="s">
        <v>502</v>
      </c>
      <c r="BB481" s="115" t="s">
        <v>502</v>
      </c>
      <c r="BC481" s="115" t="s">
        <v>502</v>
      </c>
      <c r="BD481" s="114"/>
      <c r="BE481" s="114"/>
      <c r="BF481" s="114"/>
      <c r="BG481" s="127"/>
      <c r="BH481" s="114"/>
      <c r="BI481" s="114"/>
      <c r="BJ481" s="114"/>
      <c r="BK481" s="114"/>
      <c r="BL481" s="114"/>
      <c r="BM481" s="114"/>
    </row>
    <row r="482" spans="2:65" hidden="1">
      <c r="B482" s="167" t="s">
        <v>539</v>
      </c>
      <c r="C482" s="123" t="s">
        <v>538</v>
      </c>
      <c r="D482" s="165"/>
      <c r="E482" s="165"/>
      <c r="F482" s="165"/>
      <c r="G482" s="165"/>
      <c r="H482" s="121"/>
      <c r="I482" s="115" t="s">
        <v>502</v>
      </c>
      <c r="J482" s="115"/>
      <c r="K482" s="115"/>
      <c r="L482" s="115" t="s">
        <v>502</v>
      </c>
      <c r="M482" s="115" t="s">
        <v>502</v>
      </c>
      <c r="N482" s="115" t="s">
        <v>502</v>
      </c>
      <c r="O482" s="115" t="s">
        <v>502</v>
      </c>
      <c r="P482" s="115" t="s">
        <v>502</v>
      </c>
      <c r="Q482" s="115" t="s">
        <v>502</v>
      </c>
      <c r="R482" s="115" t="s">
        <v>502</v>
      </c>
      <c r="S482" s="115" t="s">
        <v>502</v>
      </c>
      <c r="T482" s="115" t="s">
        <v>502</v>
      </c>
      <c r="U482" s="115" t="s">
        <v>502</v>
      </c>
      <c r="V482" s="115" t="s">
        <v>502</v>
      </c>
      <c r="W482" s="115" t="s">
        <v>502</v>
      </c>
      <c r="X482" s="115" t="s">
        <v>502</v>
      </c>
      <c r="Y482" s="115" t="s">
        <v>502</v>
      </c>
      <c r="Z482" s="115" t="s">
        <v>502</v>
      </c>
      <c r="AA482" s="115" t="s">
        <v>502</v>
      </c>
      <c r="AB482" s="115" t="s">
        <v>502</v>
      </c>
      <c r="AC482" s="115" t="s">
        <v>502</v>
      </c>
      <c r="AD482" s="115" t="s">
        <v>502</v>
      </c>
      <c r="AE482" s="115" t="s">
        <v>502</v>
      </c>
      <c r="AF482" s="115" t="s">
        <v>502</v>
      </c>
      <c r="AG482" s="115" t="s">
        <v>502</v>
      </c>
      <c r="AH482" s="115" t="s">
        <v>502</v>
      </c>
      <c r="AI482" s="115" t="s">
        <v>502</v>
      </c>
      <c r="AJ482" s="115" t="s">
        <v>502</v>
      </c>
      <c r="AK482" s="115" t="s">
        <v>502</v>
      </c>
      <c r="AL482" s="115" t="s">
        <v>502</v>
      </c>
      <c r="AM482" s="115" t="s">
        <v>502</v>
      </c>
      <c r="AN482" s="115" t="s">
        <v>502</v>
      </c>
      <c r="AO482" s="115" t="s">
        <v>502</v>
      </c>
      <c r="AP482" s="115" t="s">
        <v>502</v>
      </c>
      <c r="AQ482" s="115" t="s">
        <v>502</v>
      </c>
      <c r="AR482" s="115" t="s">
        <v>502</v>
      </c>
      <c r="AS482" s="115" t="s">
        <v>502</v>
      </c>
      <c r="AT482" s="115" t="s">
        <v>502</v>
      </c>
      <c r="AU482" s="115" t="s">
        <v>502</v>
      </c>
      <c r="AV482" s="115" t="s">
        <v>502</v>
      </c>
      <c r="AW482" s="115" t="s">
        <v>502</v>
      </c>
      <c r="AX482" s="115" t="s">
        <v>502</v>
      </c>
      <c r="AY482" s="115" t="s">
        <v>502</v>
      </c>
      <c r="AZ482" s="116" t="s">
        <v>502</v>
      </c>
      <c r="BA482" s="115" t="s">
        <v>502</v>
      </c>
      <c r="BB482" s="115" t="s">
        <v>502</v>
      </c>
      <c r="BC482" s="115" t="s">
        <v>502</v>
      </c>
      <c r="BD482" s="114"/>
      <c r="BE482" s="114"/>
      <c r="BF482" s="114"/>
      <c r="BG482" s="120"/>
      <c r="BH482" s="114"/>
      <c r="BI482" s="114"/>
      <c r="BJ482" s="114"/>
      <c r="BK482" s="114"/>
      <c r="BL482" s="114"/>
      <c r="BM482" s="114"/>
    </row>
    <row r="483" spans="2:65" hidden="1">
      <c r="B483" s="124" t="s">
        <v>537</v>
      </c>
      <c r="C483" s="123" t="s">
        <v>536</v>
      </c>
      <c r="D483" s="122" t="s">
        <v>525</v>
      </c>
      <c r="E483" s="122" t="s">
        <v>524</v>
      </c>
      <c r="F483" s="122" t="s">
        <v>345</v>
      </c>
      <c r="G483" s="122" t="s">
        <v>391</v>
      </c>
      <c r="H483" s="121" t="s">
        <v>390</v>
      </c>
      <c r="I483" s="115">
        <v>0</v>
      </c>
      <c r="J483" s="115"/>
      <c r="K483" s="115"/>
      <c r="L483" s="115">
        <v>0</v>
      </c>
      <c r="M483" s="115">
        <v>0</v>
      </c>
      <c r="N483" s="115">
        <v>0</v>
      </c>
      <c r="O483" s="115">
        <v>0</v>
      </c>
      <c r="P483" s="115">
        <v>0</v>
      </c>
      <c r="Q483" s="115">
        <v>0</v>
      </c>
      <c r="R483" s="115">
        <v>0</v>
      </c>
      <c r="S483" s="115">
        <v>0</v>
      </c>
      <c r="T483" s="115">
        <v>0</v>
      </c>
      <c r="U483" s="115">
        <v>0</v>
      </c>
      <c r="V483" s="115">
        <v>0</v>
      </c>
      <c r="W483" s="115">
        <v>-117</v>
      </c>
      <c r="X483" s="115">
        <v>-117</v>
      </c>
      <c r="Y483" s="115">
        <v>-117</v>
      </c>
      <c r="Z483" s="115">
        <v>-117</v>
      </c>
      <c r="AA483" s="115">
        <v>-117</v>
      </c>
      <c r="AB483" s="115">
        <v>-117</v>
      </c>
      <c r="AC483" s="115">
        <v>-117</v>
      </c>
      <c r="AD483" s="115">
        <v>-117.9</v>
      </c>
      <c r="AE483" s="115">
        <v>-117.9</v>
      </c>
      <c r="AF483" s="115">
        <v>-117.9</v>
      </c>
      <c r="AG483" s="115">
        <v>-117.9</v>
      </c>
      <c r="AH483" s="115">
        <v>-118.8</v>
      </c>
      <c r="AI483" s="115">
        <v>-119.7</v>
      </c>
      <c r="AJ483" s="115">
        <v>-120</v>
      </c>
      <c r="AK483" s="115">
        <v>-120.45</v>
      </c>
      <c r="AL483" s="115">
        <v>-119.97</v>
      </c>
      <c r="AM483" s="115">
        <v>-120.18</v>
      </c>
      <c r="AN483" s="115">
        <v>-119.82</v>
      </c>
      <c r="AO483" s="115">
        <v>-119.31</v>
      </c>
      <c r="AP483" s="115">
        <v>-119.01</v>
      </c>
      <c r="AQ483" s="115">
        <v>-118.62</v>
      </c>
      <c r="AR483" s="115">
        <v>-118.77</v>
      </c>
      <c r="AS483" s="115">
        <v>-118.44</v>
      </c>
      <c r="AT483" s="115">
        <v>-118.38</v>
      </c>
      <c r="AU483" s="115">
        <v>-118.38</v>
      </c>
      <c r="AV483" s="115">
        <v>-118.53</v>
      </c>
      <c r="AW483" s="115">
        <v>-118.64</v>
      </c>
      <c r="AX483" s="115">
        <v>-116.96</v>
      </c>
      <c r="AY483" s="115">
        <v>-118.18</v>
      </c>
      <c r="AZ483" s="116">
        <v>-117.67</v>
      </c>
      <c r="BA483" s="115">
        <v>-115.31</v>
      </c>
      <c r="BB483" s="115">
        <v>-112.76</v>
      </c>
      <c r="BC483" s="115">
        <v>-110.28</v>
      </c>
      <c r="BD483" s="114"/>
      <c r="BE483" s="114"/>
      <c r="BF483" s="114"/>
      <c r="BG483" s="120"/>
      <c r="BH483" s="114"/>
      <c r="BI483" s="114"/>
      <c r="BJ483" s="114"/>
      <c r="BK483" s="114"/>
      <c r="BL483" s="114"/>
      <c r="BM483" s="114"/>
    </row>
    <row r="484" spans="2:65" hidden="1">
      <c r="B484" s="124" t="s">
        <v>535</v>
      </c>
      <c r="C484" s="123" t="s">
        <v>534</v>
      </c>
      <c r="D484" s="122" t="s">
        <v>525</v>
      </c>
      <c r="E484" s="122" t="s">
        <v>524</v>
      </c>
      <c r="F484" s="122" t="s">
        <v>322</v>
      </c>
      <c r="G484" s="122" t="s">
        <v>391</v>
      </c>
      <c r="H484" s="121" t="s">
        <v>390</v>
      </c>
      <c r="I484" s="115">
        <v>-3365.29</v>
      </c>
      <c r="J484" s="115"/>
      <c r="K484" s="115"/>
      <c r="L484" s="115">
        <v>-5325.9</v>
      </c>
      <c r="M484" s="115">
        <v>-7657.2</v>
      </c>
      <c r="N484" s="115">
        <v>-7111.8</v>
      </c>
      <c r="O484" s="115">
        <v>-7318.8</v>
      </c>
      <c r="P484" s="115">
        <v>-6888.6</v>
      </c>
      <c r="Q484" s="115">
        <v>-7496.76</v>
      </c>
      <c r="R484" s="115">
        <v>-6923.8</v>
      </c>
      <c r="S484" s="115">
        <v>-6760.28</v>
      </c>
      <c r="T484" s="115">
        <v>-7723.16</v>
      </c>
      <c r="U484" s="115">
        <v>-7569.44</v>
      </c>
      <c r="V484" s="115">
        <v>-8060.36</v>
      </c>
      <c r="W484" s="115">
        <v>-7543.65</v>
      </c>
      <c r="X484" s="115">
        <v>-7905.32</v>
      </c>
      <c r="Y484" s="115">
        <v>-8038.6</v>
      </c>
      <c r="Z484" s="115">
        <v>-8443.48</v>
      </c>
      <c r="AA484" s="115">
        <v>-8885.52</v>
      </c>
      <c r="AB484" s="115">
        <v>-9098</v>
      </c>
      <c r="AC484" s="115">
        <v>-8043.88</v>
      </c>
      <c r="AD484" s="115">
        <v>-8766.64</v>
      </c>
      <c r="AE484" s="115">
        <v>-6092.77</v>
      </c>
      <c r="AF484" s="115">
        <v>-8429.7000000000007</v>
      </c>
      <c r="AG484" s="115">
        <v>-11516.72</v>
      </c>
      <c r="AH484" s="115">
        <v>-7716.88</v>
      </c>
      <c r="AI484" s="115">
        <v>-8254.39</v>
      </c>
      <c r="AJ484" s="115">
        <v>-7091.57</v>
      </c>
      <c r="AK484" s="115">
        <v>-7575.31</v>
      </c>
      <c r="AL484" s="115">
        <v>-8548.83</v>
      </c>
      <c r="AM484" s="115">
        <v>-7528.12</v>
      </c>
      <c r="AN484" s="115">
        <v>-7376.58</v>
      </c>
      <c r="AO484" s="115">
        <v>-6516.69</v>
      </c>
      <c r="AP484" s="115">
        <v>-5496.69</v>
      </c>
      <c r="AQ484" s="115">
        <v>-5644.71</v>
      </c>
      <c r="AR484" s="115">
        <v>-7484.81</v>
      </c>
      <c r="AS484" s="115">
        <v>-7830.84</v>
      </c>
      <c r="AT484" s="115">
        <v>-8513.5300000000007</v>
      </c>
      <c r="AU484" s="115">
        <v>-9443.1</v>
      </c>
      <c r="AV484" s="115">
        <v>-7922.87</v>
      </c>
      <c r="AW484" s="115">
        <v>-7830.05</v>
      </c>
      <c r="AX484" s="115">
        <v>-6891.59</v>
      </c>
      <c r="AY484" s="115">
        <v>-7105.76</v>
      </c>
      <c r="AZ484" s="116">
        <v>-6355.47</v>
      </c>
      <c r="BA484" s="115">
        <v>-6741.65</v>
      </c>
      <c r="BB484" s="115">
        <v>-6040.39</v>
      </c>
      <c r="BC484" s="115">
        <v>-7930.9</v>
      </c>
      <c r="BD484" s="114"/>
      <c r="BE484" s="114"/>
      <c r="BF484" s="114"/>
      <c r="BG484" s="120"/>
      <c r="BH484" s="114"/>
      <c r="BI484" s="114"/>
      <c r="BJ484" s="114"/>
      <c r="BK484" s="114"/>
      <c r="BL484" s="114"/>
      <c r="BM484" s="114"/>
    </row>
    <row r="485" spans="2:65" hidden="1">
      <c r="B485" s="124" t="s">
        <v>533</v>
      </c>
      <c r="C485" s="123" t="s">
        <v>532</v>
      </c>
      <c r="D485" s="122" t="s">
        <v>525</v>
      </c>
      <c r="E485" s="122" t="s">
        <v>524</v>
      </c>
      <c r="F485" s="122" t="s">
        <v>317</v>
      </c>
      <c r="G485" s="122" t="s">
        <v>391</v>
      </c>
      <c r="H485" s="121" t="s">
        <v>390</v>
      </c>
      <c r="I485" s="115">
        <v>-20328.75</v>
      </c>
      <c r="J485" s="115"/>
      <c r="K485" s="115"/>
      <c r="L485" s="115">
        <v>-17115</v>
      </c>
      <c r="M485" s="115">
        <v>-18692.5</v>
      </c>
      <c r="N485" s="115">
        <v>-18913.25</v>
      </c>
      <c r="O485" s="115">
        <v>-19683</v>
      </c>
      <c r="P485" s="115">
        <v>-20757.25</v>
      </c>
      <c r="Q485" s="115">
        <v>-19754</v>
      </c>
      <c r="R485" s="115">
        <v>-19363.25</v>
      </c>
      <c r="S485" s="115">
        <v>-19821.5</v>
      </c>
      <c r="T485" s="115">
        <v>-20466.75</v>
      </c>
      <c r="U485" s="115">
        <v>-21154.75</v>
      </c>
      <c r="V485" s="115">
        <v>-23132.400000000001</v>
      </c>
      <c r="W485" s="115">
        <v>-22451.68</v>
      </c>
      <c r="X485" s="115">
        <v>-22380.38</v>
      </c>
      <c r="Y485" s="115">
        <v>-20320.650000000001</v>
      </c>
      <c r="Z485" s="115">
        <v>-18355.400000000001</v>
      </c>
      <c r="AA485" s="115">
        <v>-18506.599999999999</v>
      </c>
      <c r="AB485" s="115">
        <v>-21019.200000000001</v>
      </c>
      <c r="AC485" s="115">
        <v>-21014</v>
      </c>
      <c r="AD485" s="115">
        <v>-22295.4</v>
      </c>
      <c r="AE485" s="115">
        <v>-22388.66</v>
      </c>
      <c r="AF485" s="115">
        <v>-23553.86</v>
      </c>
      <c r="AG485" s="115">
        <v>-26012.49</v>
      </c>
      <c r="AH485" s="115">
        <v>-24506.79</v>
      </c>
      <c r="AI485" s="115">
        <v>-25158.57</v>
      </c>
      <c r="AJ485" s="115">
        <v>-24405.5</v>
      </c>
      <c r="AK485" s="115">
        <v>-23661.41</v>
      </c>
      <c r="AL485" s="115">
        <v>-25541.65</v>
      </c>
      <c r="AM485" s="115">
        <v>-25241.24</v>
      </c>
      <c r="AN485" s="115">
        <v>-25953.75</v>
      </c>
      <c r="AO485" s="115">
        <v>-25825.35</v>
      </c>
      <c r="AP485" s="115">
        <v>-25446.31</v>
      </c>
      <c r="AQ485" s="115">
        <v>-25276.11</v>
      </c>
      <c r="AR485" s="115">
        <v>-24650.15</v>
      </c>
      <c r="AS485" s="115">
        <v>-25233.94</v>
      </c>
      <c r="AT485" s="115">
        <v>-25801.25</v>
      </c>
      <c r="AU485" s="115">
        <v>-29872.01</v>
      </c>
      <c r="AV485" s="115">
        <v>-26374.22</v>
      </c>
      <c r="AW485" s="115">
        <v>-27139.89</v>
      </c>
      <c r="AX485" s="115">
        <v>-26811.759999999998</v>
      </c>
      <c r="AY485" s="115">
        <v>-24377.37</v>
      </c>
      <c r="AZ485" s="116">
        <v>-25912.77</v>
      </c>
      <c r="BA485" s="115">
        <v>-26869.18</v>
      </c>
      <c r="BB485" s="115">
        <v>-27019.279999999999</v>
      </c>
      <c r="BC485" s="115">
        <v>-26838.37</v>
      </c>
      <c r="BD485" s="114"/>
      <c r="BE485" s="114"/>
      <c r="BF485" s="114"/>
      <c r="BG485" s="120"/>
      <c r="BH485" s="114"/>
      <c r="BI485" s="114"/>
      <c r="BJ485" s="114"/>
      <c r="BK485" s="114"/>
      <c r="BL485" s="114"/>
      <c r="BM485" s="114"/>
    </row>
    <row r="486" spans="2:65" hidden="1">
      <c r="B486" s="124" t="s">
        <v>531</v>
      </c>
      <c r="C486" s="123" t="s">
        <v>530</v>
      </c>
      <c r="D486" s="122" t="s">
        <v>525</v>
      </c>
      <c r="E486" s="122" t="s">
        <v>524</v>
      </c>
      <c r="F486" s="122" t="s">
        <v>310</v>
      </c>
      <c r="G486" s="122" t="s">
        <v>391</v>
      </c>
      <c r="H486" s="121" t="s">
        <v>390</v>
      </c>
      <c r="I486" s="115">
        <v>-258.56</v>
      </c>
      <c r="J486" s="115"/>
      <c r="K486" s="115"/>
      <c r="L486" s="115">
        <v>-221.72</v>
      </c>
      <c r="M486" s="115">
        <v>-225.24</v>
      </c>
      <c r="N486" s="115">
        <v>-213.88</v>
      </c>
      <c r="O486" s="115">
        <v>-211.2</v>
      </c>
      <c r="P486" s="115">
        <v>-221.08</v>
      </c>
      <c r="Q486" s="115">
        <v>-209.36</v>
      </c>
      <c r="R486" s="115">
        <v>-195.28</v>
      </c>
      <c r="S486" s="115">
        <v>-182.56</v>
      </c>
      <c r="T486" s="115">
        <v>-171.88</v>
      </c>
      <c r="U486" s="115">
        <v>-174.76</v>
      </c>
      <c r="V486" s="115">
        <v>-161.72</v>
      </c>
      <c r="W486" s="115">
        <v>-106.44</v>
      </c>
      <c r="X486" s="115">
        <v>-93.25</v>
      </c>
      <c r="Y486" s="115">
        <v>-77.92</v>
      </c>
      <c r="Z486" s="115">
        <v>-66.7</v>
      </c>
      <c r="AA486" s="115">
        <v>-64.16</v>
      </c>
      <c r="AB486" s="115">
        <v>-66.58</v>
      </c>
      <c r="AC486" s="115">
        <v>-60.54</v>
      </c>
      <c r="AD486" s="115">
        <v>-59.86</v>
      </c>
      <c r="AE486" s="115">
        <v>-53.53</v>
      </c>
      <c r="AF486" s="115">
        <v>-52.41</v>
      </c>
      <c r="AG486" s="115">
        <v>-48.41</v>
      </c>
      <c r="AH486" s="115">
        <v>-41.32</v>
      </c>
      <c r="AI486" s="115">
        <v>-35.200000000000003</v>
      </c>
      <c r="AJ486" s="115">
        <v>-29.65</v>
      </c>
      <c r="AK486" s="115">
        <v>-27.18</v>
      </c>
      <c r="AL486" s="115">
        <v>-28.61</v>
      </c>
      <c r="AM486" s="115">
        <v>-24.94</v>
      </c>
      <c r="AN486" s="115">
        <v>-24.66</v>
      </c>
      <c r="AO486" s="115">
        <v>-24.43</v>
      </c>
      <c r="AP486" s="115">
        <v>-22.29</v>
      </c>
      <c r="AQ486" s="115">
        <v>-19.96</v>
      </c>
      <c r="AR486" s="115">
        <v>-17.88</v>
      </c>
      <c r="AS486" s="115">
        <v>-17.88</v>
      </c>
      <c r="AT486" s="115">
        <v>-20.079999999999998</v>
      </c>
      <c r="AU486" s="115">
        <v>-21.84</v>
      </c>
      <c r="AV486" s="115">
        <v>-22.16</v>
      </c>
      <c r="AW486" s="115">
        <v>-22.05</v>
      </c>
      <c r="AX486" s="115">
        <v>-25.47</v>
      </c>
      <c r="AY486" s="115">
        <v>-29.47</v>
      </c>
      <c r="AZ486" s="116">
        <v>-27.48</v>
      </c>
      <c r="BA486" s="115">
        <v>-29.4</v>
      </c>
      <c r="BB486" s="115">
        <v>-24.55</v>
      </c>
      <c r="BC486" s="115">
        <v>-25.3</v>
      </c>
      <c r="BD486" s="114"/>
      <c r="BE486" s="114"/>
      <c r="BF486" s="114"/>
      <c r="BG486" s="120"/>
      <c r="BH486" s="114"/>
      <c r="BI486" s="114"/>
      <c r="BJ486" s="114"/>
      <c r="BK486" s="114"/>
      <c r="BL486" s="114"/>
      <c r="BM486" s="114"/>
    </row>
    <row r="487" spans="2:65" hidden="1">
      <c r="B487" s="124" t="s">
        <v>529</v>
      </c>
      <c r="C487" s="123" t="s">
        <v>528</v>
      </c>
      <c r="D487" s="122" t="s">
        <v>525</v>
      </c>
      <c r="E487" s="122" t="s">
        <v>524</v>
      </c>
      <c r="F487" s="122" t="s">
        <v>415</v>
      </c>
      <c r="G487" s="122" t="s">
        <v>391</v>
      </c>
      <c r="H487" s="121" t="s">
        <v>390</v>
      </c>
      <c r="I487" s="115">
        <v>0</v>
      </c>
      <c r="J487" s="115"/>
      <c r="K487" s="115"/>
      <c r="L487" s="115">
        <v>0</v>
      </c>
      <c r="M487" s="115">
        <v>0</v>
      </c>
      <c r="N487" s="115">
        <v>0</v>
      </c>
      <c r="O487" s="115">
        <v>0</v>
      </c>
      <c r="P487" s="115">
        <v>0</v>
      </c>
      <c r="Q487" s="115">
        <v>0</v>
      </c>
      <c r="R487" s="115">
        <v>0</v>
      </c>
      <c r="S487" s="115">
        <v>0</v>
      </c>
      <c r="T487" s="115">
        <v>0</v>
      </c>
      <c r="U487" s="115">
        <v>0</v>
      </c>
      <c r="V487" s="115">
        <v>0</v>
      </c>
      <c r="W487" s="115">
        <v>0</v>
      </c>
      <c r="X487" s="115">
        <v>0</v>
      </c>
      <c r="Y487" s="115">
        <v>0</v>
      </c>
      <c r="Z487" s="115">
        <v>0</v>
      </c>
      <c r="AA487" s="115">
        <v>0</v>
      </c>
      <c r="AB487" s="115">
        <v>0</v>
      </c>
      <c r="AC487" s="115">
        <v>0</v>
      </c>
      <c r="AD487" s="115">
        <v>0</v>
      </c>
      <c r="AE487" s="115">
        <v>0</v>
      </c>
      <c r="AF487" s="115">
        <v>0</v>
      </c>
      <c r="AG487" s="115">
        <v>0</v>
      </c>
      <c r="AH487" s="115">
        <v>0</v>
      </c>
      <c r="AI487" s="115">
        <v>0</v>
      </c>
      <c r="AJ487" s="115">
        <v>0</v>
      </c>
      <c r="AK487" s="115">
        <v>0</v>
      </c>
      <c r="AL487" s="115">
        <v>0</v>
      </c>
      <c r="AM487" s="115">
        <v>0</v>
      </c>
      <c r="AN487" s="115">
        <v>0</v>
      </c>
      <c r="AO487" s="115">
        <v>0</v>
      </c>
      <c r="AP487" s="115">
        <v>0</v>
      </c>
      <c r="AQ487" s="115">
        <v>0</v>
      </c>
      <c r="AR487" s="115">
        <v>0</v>
      </c>
      <c r="AS487" s="115">
        <v>0</v>
      </c>
      <c r="AT487" s="115">
        <v>0</v>
      </c>
      <c r="AU487" s="115">
        <v>0</v>
      </c>
      <c r="AV487" s="115">
        <v>0</v>
      </c>
      <c r="AW487" s="115">
        <v>0</v>
      </c>
      <c r="AX487" s="115">
        <v>0</v>
      </c>
      <c r="AY487" s="115">
        <v>0</v>
      </c>
      <c r="AZ487" s="116">
        <v>0</v>
      </c>
      <c r="BA487" s="115">
        <v>0</v>
      </c>
      <c r="BB487" s="115">
        <v>0</v>
      </c>
      <c r="BC487" s="115">
        <v>0</v>
      </c>
      <c r="BD487" s="114"/>
      <c r="BE487" s="114"/>
      <c r="BF487" s="114"/>
      <c r="BG487" s="120"/>
      <c r="BH487" s="114"/>
      <c r="BI487" s="114"/>
      <c r="BJ487" s="114"/>
      <c r="BK487" s="114"/>
      <c r="BL487" s="114"/>
      <c r="BM487" s="114"/>
    </row>
    <row r="488" spans="2:65" hidden="1">
      <c r="B488" s="124" t="s">
        <v>527</v>
      </c>
      <c r="C488" s="125" t="s">
        <v>526</v>
      </c>
      <c r="D488" s="122" t="s">
        <v>525</v>
      </c>
      <c r="E488" s="122" t="s">
        <v>524</v>
      </c>
      <c r="F488" s="122" t="s">
        <v>326</v>
      </c>
      <c r="G488" s="122" t="s">
        <v>391</v>
      </c>
      <c r="H488" s="121" t="s">
        <v>390</v>
      </c>
      <c r="I488" s="115">
        <v>0</v>
      </c>
      <c r="J488" s="115"/>
      <c r="K488" s="115"/>
      <c r="L488" s="115">
        <v>0</v>
      </c>
      <c r="M488" s="115">
        <v>0</v>
      </c>
      <c r="N488" s="115">
        <v>0</v>
      </c>
      <c r="O488" s="115">
        <v>0</v>
      </c>
      <c r="P488" s="115">
        <v>0</v>
      </c>
      <c r="Q488" s="115">
        <v>0</v>
      </c>
      <c r="R488" s="115">
        <v>0</v>
      </c>
      <c r="S488" s="115">
        <v>0</v>
      </c>
      <c r="T488" s="115">
        <v>0</v>
      </c>
      <c r="U488" s="115">
        <v>0</v>
      </c>
      <c r="V488" s="115">
        <v>0</v>
      </c>
      <c r="W488" s="115">
        <v>0</v>
      </c>
      <c r="X488" s="115">
        <v>0</v>
      </c>
      <c r="Y488" s="115">
        <v>0</v>
      </c>
      <c r="Z488" s="115">
        <v>0</v>
      </c>
      <c r="AA488" s="115">
        <v>0</v>
      </c>
      <c r="AB488" s="115">
        <v>0</v>
      </c>
      <c r="AC488" s="115">
        <v>0</v>
      </c>
      <c r="AD488" s="115">
        <v>0</v>
      </c>
      <c r="AE488" s="115">
        <v>0</v>
      </c>
      <c r="AF488" s="115">
        <v>0</v>
      </c>
      <c r="AG488" s="115">
        <v>0</v>
      </c>
      <c r="AH488" s="115">
        <v>0</v>
      </c>
      <c r="AI488" s="115">
        <v>0</v>
      </c>
      <c r="AJ488" s="115">
        <v>0</v>
      </c>
      <c r="AK488" s="115">
        <v>0</v>
      </c>
      <c r="AL488" s="115">
        <v>0</v>
      </c>
      <c r="AM488" s="115">
        <v>0</v>
      </c>
      <c r="AN488" s="115">
        <v>0</v>
      </c>
      <c r="AO488" s="115">
        <v>0</v>
      </c>
      <c r="AP488" s="115">
        <v>0</v>
      </c>
      <c r="AQ488" s="115">
        <v>0</v>
      </c>
      <c r="AR488" s="115">
        <v>0</v>
      </c>
      <c r="AS488" s="115">
        <v>0</v>
      </c>
      <c r="AT488" s="115">
        <v>0</v>
      </c>
      <c r="AU488" s="115">
        <v>0</v>
      </c>
      <c r="AV488" s="115">
        <v>0</v>
      </c>
      <c r="AW488" s="115">
        <v>0</v>
      </c>
      <c r="AX488" s="115">
        <v>0</v>
      </c>
      <c r="AY488" s="115">
        <v>-0.41</v>
      </c>
      <c r="AZ488" s="116">
        <v>-1.24</v>
      </c>
      <c r="BA488" s="115">
        <v>-3.59</v>
      </c>
      <c r="BB488" s="115">
        <v>-6.2</v>
      </c>
      <c r="BC488" s="115">
        <v>-8.48</v>
      </c>
      <c r="BD488" s="114"/>
      <c r="BE488" s="114"/>
      <c r="BF488" s="114"/>
      <c r="BG488" s="120"/>
      <c r="BH488" s="114"/>
      <c r="BI488" s="114"/>
      <c r="BJ488" s="114"/>
      <c r="BK488" s="114"/>
      <c r="BL488" s="114"/>
      <c r="BM488" s="114"/>
    </row>
    <row r="489" spans="2:65" ht="15.6">
      <c r="B489" s="176" t="s">
        <v>523</v>
      </c>
      <c r="C489" s="175" t="s">
        <v>522</v>
      </c>
      <c r="D489" s="174"/>
      <c r="E489" s="173"/>
      <c r="F489" s="173"/>
      <c r="G489" s="173"/>
      <c r="H489" s="172"/>
      <c r="I489" s="170" t="s">
        <v>502</v>
      </c>
      <c r="J489" s="170"/>
      <c r="K489" s="170"/>
      <c r="L489" s="170" t="s">
        <v>502</v>
      </c>
      <c r="M489" s="170" t="s">
        <v>502</v>
      </c>
      <c r="N489" s="170" t="s">
        <v>502</v>
      </c>
      <c r="O489" s="170" t="s">
        <v>502</v>
      </c>
      <c r="P489" s="170" t="s">
        <v>502</v>
      </c>
      <c r="Q489" s="170" t="s">
        <v>502</v>
      </c>
      <c r="R489" s="170" t="s">
        <v>502</v>
      </c>
      <c r="S489" s="170" t="s">
        <v>502</v>
      </c>
      <c r="T489" s="170" t="s">
        <v>502</v>
      </c>
      <c r="U489" s="170" t="s">
        <v>502</v>
      </c>
      <c r="V489" s="170" t="s">
        <v>502</v>
      </c>
      <c r="W489" s="170" t="s">
        <v>502</v>
      </c>
      <c r="X489" s="170" t="s">
        <v>502</v>
      </c>
      <c r="Y489" s="170" t="s">
        <v>502</v>
      </c>
      <c r="Z489" s="170" t="s">
        <v>502</v>
      </c>
      <c r="AA489" s="170" t="s">
        <v>502</v>
      </c>
      <c r="AB489" s="170" t="s">
        <v>502</v>
      </c>
      <c r="AC489" s="170" t="s">
        <v>502</v>
      </c>
      <c r="AD489" s="170" t="s">
        <v>502</v>
      </c>
      <c r="AE489" s="170" t="s">
        <v>502</v>
      </c>
      <c r="AF489" s="170" t="s">
        <v>502</v>
      </c>
      <c r="AG489" s="170" t="s">
        <v>502</v>
      </c>
      <c r="AH489" s="170" t="s">
        <v>502</v>
      </c>
      <c r="AI489" s="170" t="s">
        <v>502</v>
      </c>
      <c r="AJ489" s="170" t="s">
        <v>502</v>
      </c>
      <c r="AK489" s="170" t="s">
        <v>502</v>
      </c>
      <c r="AL489" s="170" t="s">
        <v>502</v>
      </c>
      <c r="AM489" s="170" t="s">
        <v>502</v>
      </c>
      <c r="AN489" s="170" t="s">
        <v>502</v>
      </c>
      <c r="AO489" s="170" t="s">
        <v>502</v>
      </c>
      <c r="AP489" s="170" t="s">
        <v>502</v>
      </c>
      <c r="AQ489" s="170" t="s">
        <v>502</v>
      </c>
      <c r="AR489" s="170" t="s">
        <v>502</v>
      </c>
      <c r="AS489" s="170" t="s">
        <v>502</v>
      </c>
      <c r="AT489" s="170" t="s">
        <v>502</v>
      </c>
      <c r="AU489" s="170" t="s">
        <v>502</v>
      </c>
      <c r="AV489" s="170" t="s">
        <v>502</v>
      </c>
      <c r="AW489" s="170" t="s">
        <v>502</v>
      </c>
      <c r="AX489" s="170" t="s">
        <v>502</v>
      </c>
      <c r="AY489" s="170" t="s">
        <v>502</v>
      </c>
      <c r="AZ489" s="171" t="s">
        <v>502</v>
      </c>
      <c r="BA489" s="170" t="s">
        <v>502</v>
      </c>
      <c r="BB489" s="170" t="s">
        <v>502</v>
      </c>
      <c r="BC489" s="170" t="s">
        <v>502</v>
      </c>
      <c r="BD489" s="114"/>
      <c r="BE489" s="168"/>
      <c r="BF489" s="168"/>
      <c r="BG489" s="169"/>
      <c r="BH489" s="168"/>
      <c r="BI489" s="168"/>
      <c r="BJ489" s="168"/>
      <c r="BK489" s="168"/>
      <c r="BL489" s="168"/>
      <c r="BM489" s="168"/>
    </row>
    <row r="490" spans="2:65">
      <c r="B490" s="167" t="s">
        <v>521</v>
      </c>
      <c r="C490" s="123" t="s">
        <v>520</v>
      </c>
      <c r="D490" s="165"/>
      <c r="E490" s="165"/>
      <c r="F490" s="165"/>
      <c r="G490" s="165"/>
      <c r="H490" s="121"/>
      <c r="I490" s="115" t="s">
        <v>502</v>
      </c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  <c r="AA490" s="115"/>
      <c r="AB490" s="115"/>
      <c r="AC490" s="115"/>
      <c r="AD490" s="115"/>
      <c r="AE490" s="115"/>
      <c r="AF490" s="115"/>
      <c r="AG490" s="115"/>
      <c r="AH490" s="115"/>
      <c r="AI490" s="115"/>
      <c r="AJ490" s="115"/>
      <c r="AK490" s="115"/>
      <c r="AL490" s="115"/>
      <c r="AM490" s="115"/>
      <c r="AN490" s="115"/>
      <c r="AO490" s="115"/>
      <c r="AP490" s="115"/>
      <c r="AQ490" s="115"/>
      <c r="AR490" s="115"/>
      <c r="AS490" s="115"/>
      <c r="AT490" s="115"/>
      <c r="AU490" s="115"/>
      <c r="AV490" s="115"/>
      <c r="AW490" s="115"/>
      <c r="AX490" s="115"/>
      <c r="AY490" s="115"/>
      <c r="AZ490" s="116"/>
      <c r="BA490" s="115"/>
      <c r="BB490" s="115"/>
      <c r="BC490" s="115"/>
      <c r="BD490" s="114"/>
      <c r="BE490" s="114"/>
      <c r="BF490" s="114"/>
      <c r="BG490" s="120"/>
      <c r="BH490" s="114"/>
      <c r="BI490" s="114"/>
      <c r="BJ490" s="114"/>
      <c r="BK490" s="114"/>
      <c r="BL490" s="114"/>
      <c r="BM490" s="114"/>
    </row>
    <row r="491" spans="2:65">
      <c r="B491" s="124" t="s">
        <v>519</v>
      </c>
      <c r="C491" s="123" t="s">
        <v>518</v>
      </c>
      <c r="D491" s="122" t="s">
        <v>480</v>
      </c>
      <c r="E491" s="122" t="s">
        <v>512</v>
      </c>
      <c r="F491" s="122" t="s">
        <v>517</v>
      </c>
      <c r="G491" s="122" t="s">
        <v>391</v>
      </c>
      <c r="H491" s="121" t="s">
        <v>390</v>
      </c>
      <c r="I491" s="115">
        <v>-1818.3</v>
      </c>
      <c r="J491" s="115"/>
      <c r="K491" s="115"/>
      <c r="L491" s="115">
        <v>-1722.6</v>
      </c>
      <c r="M491" s="115">
        <v>-1755.23</v>
      </c>
      <c r="N491" s="115">
        <v>-1735.65</v>
      </c>
      <c r="O491" s="115">
        <v>-1747.4</v>
      </c>
      <c r="P491" s="115">
        <v>-1717.99</v>
      </c>
      <c r="Q491" s="115">
        <v>-1379.04</v>
      </c>
      <c r="R491" s="115">
        <v>-1145.44</v>
      </c>
      <c r="S491" s="115">
        <v>-1159.0999999999999</v>
      </c>
      <c r="T491" s="115">
        <v>-1216.96</v>
      </c>
      <c r="U491" s="115">
        <v>-1078.76</v>
      </c>
      <c r="V491" s="115">
        <v>-1126.04</v>
      </c>
      <c r="W491" s="115">
        <v>-1097.72</v>
      </c>
      <c r="X491" s="115">
        <v>-1100.3800000000001</v>
      </c>
      <c r="Y491" s="115">
        <v>-1160.32</v>
      </c>
      <c r="Z491" s="115">
        <v>-1124.08</v>
      </c>
      <c r="AA491" s="115">
        <v>-1018.81</v>
      </c>
      <c r="AB491" s="115">
        <v>-1030.04</v>
      </c>
      <c r="AC491" s="115">
        <v>-946.39</v>
      </c>
      <c r="AD491" s="115">
        <v>-1028.1199999999999</v>
      </c>
      <c r="AE491" s="115">
        <v>-1015.81</v>
      </c>
      <c r="AF491" s="115">
        <v>-1022.69</v>
      </c>
      <c r="AG491" s="115">
        <v>-1222.6500000000001</v>
      </c>
      <c r="AH491" s="115">
        <v>-994.06</v>
      </c>
      <c r="AI491" s="115">
        <v>-936.99</v>
      </c>
      <c r="AJ491" s="115">
        <v>-1057.44</v>
      </c>
      <c r="AK491" s="115">
        <v>-1069.53</v>
      </c>
      <c r="AL491" s="115">
        <v>-880.88</v>
      </c>
      <c r="AM491" s="115">
        <v>-751.55</v>
      </c>
      <c r="AN491" s="115">
        <v>-656.89</v>
      </c>
      <c r="AO491" s="115">
        <v>-622.83000000000004</v>
      </c>
      <c r="AP491" s="115">
        <v>-849.25</v>
      </c>
      <c r="AQ491" s="115">
        <v>-493</v>
      </c>
      <c r="AR491" s="115">
        <v>-338.05</v>
      </c>
      <c r="AS491" s="115">
        <v>-351.48</v>
      </c>
      <c r="AT491" s="115">
        <v>-406.86</v>
      </c>
      <c r="AU491" s="115">
        <v>-382.35</v>
      </c>
      <c r="AV491" s="115">
        <v>-382.97</v>
      </c>
      <c r="AW491" s="115">
        <v>-411.37</v>
      </c>
      <c r="AX491" s="115">
        <v>-451.92</v>
      </c>
      <c r="AY491" s="115">
        <v>-358.07</v>
      </c>
      <c r="AZ491" s="116">
        <v>-319</v>
      </c>
      <c r="BA491" s="115">
        <v>-356.64</v>
      </c>
      <c r="BB491" s="115">
        <v>-262.36</v>
      </c>
      <c r="BC491" s="115">
        <v>-261.52999999999997</v>
      </c>
      <c r="BD491" s="114"/>
      <c r="BE491" s="114"/>
      <c r="BF491" s="114"/>
      <c r="BG491" s="120"/>
      <c r="BH491" s="114"/>
      <c r="BI491" s="114"/>
      <c r="BJ491" s="114"/>
      <c r="BK491" s="114"/>
      <c r="BL491" s="114"/>
      <c r="BM491" s="114"/>
    </row>
    <row r="492" spans="2:65">
      <c r="B492" s="124" t="s">
        <v>516</v>
      </c>
      <c r="C492" s="123" t="s">
        <v>515</v>
      </c>
      <c r="D492" s="122" t="s">
        <v>480</v>
      </c>
      <c r="E492" s="122" t="s">
        <v>512</v>
      </c>
      <c r="F492" s="122" t="s">
        <v>514</v>
      </c>
      <c r="G492" s="122" t="s">
        <v>391</v>
      </c>
      <c r="H492" s="121" t="s">
        <v>390</v>
      </c>
      <c r="I492" s="115">
        <v>-3486</v>
      </c>
      <c r="J492" s="115"/>
      <c r="K492" s="115"/>
      <c r="L492" s="115">
        <v>-2982</v>
      </c>
      <c r="M492" s="115">
        <v>-3654</v>
      </c>
      <c r="N492" s="115">
        <v>-3612</v>
      </c>
      <c r="O492" s="115">
        <v>-3410.53</v>
      </c>
      <c r="P492" s="115">
        <v>-3428.29</v>
      </c>
      <c r="Q492" s="115">
        <v>-2973.1</v>
      </c>
      <c r="R492" s="115">
        <v>-2838.07</v>
      </c>
      <c r="S492" s="115">
        <v>-2983.76</v>
      </c>
      <c r="T492" s="115">
        <v>-3027.07</v>
      </c>
      <c r="U492" s="115">
        <v>-3121.73</v>
      </c>
      <c r="V492" s="115">
        <v>-3158.53</v>
      </c>
      <c r="W492" s="115">
        <v>-3632.19</v>
      </c>
      <c r="X492" s="115">
        <v>-3547.49</v>
      </c>
      <c r="Y492" s="115">
        <v>-3526.53</v>
      </c>
      <c r="Z492" s="115">
        <v>-3351.02</v>
      </c>
      <c r="AA492" s="115">
        <v>-3372.22</v>
      </c>
      <c r="AB492" s="115">
        <v>-3314.97</v>
      </c>
      <c r="AC492" s="115">
        <v>-3264.71</v>
      </c>
      <c r="AD492" s="115">
        <v>-3225.94</v>
      </c>
      <c r="AE492" s="115">
        <v>-3184.95</v>
      </c>
      <c r="AF492" s="115">
        <v>-3313.65</v>
      </c>
      <c r="AG492" s="115">
        <v>-3316.59</v>
      </c>
      <c r="AH492" s="115">
        <v>-3198.52</v>
      </c>
      <c r="AI492" s="115">
        <v>-3042.82</v>
      </c>
      <c r="AJ492" s="115">
        <v>-2898.01</v>
      </c>
      <c r="AK492" s="115">
        <v>-2693.1</v>
      </c>
      <c r="AL492" s="115">
        <v>-2611</v>
      </c>
      <c r="AM492" s="115">
        <v>-2704.49</v>
      </c>
      <c r="AN492" s="115">
        <v>-2512.4699999999998</v>
      </c>
      <c r="AO492" s="115">
        <v>-2559.98</v>
      </c>
      <c r="AP492" s="115">
        <v>-2550.14</v>
      </c>
      <c r="AQ492" s="115">
        <v>-2543.75</v>
      </c>
      <c r="AR492" s="115">
        <v>-2574.16</v>
      </c>
      <c r="AS492" s="115">
        <v>-2307.17</v>
      </c>
      <c r="AT492" s="115">
        <v>-2115.98</v>
      </c>
      <c r="AU492" s="115">
        <v>-2150.31</v>
      </c>
      <c r="AV492" s="115">
        <v>-2150.31</v>
      </c>
      <c r="AW492" s="115">
        <v>-2150.31</v>
      </c>
      <c r="AX492" s="115">
        <v>-2150.31</v>
      </c>
      <c r="AY492" s="115">
        <v>-2150.31</v>
      </c>
      <c r="AZ492" s="116">
        <v>-2150.31</v>
      </c>
      <c r="BA492" s="115">
        <v>-2150.31</v>
      </c>
      <c r="BB492" s="115">
        <v>-2150.31</v>
      </c>
      <c r="BC492" s="115">
        <v>-2150.31</v>
      </c>
      <c r="BD492" s="114"/>
      <c r="BE492" s="114"/>
      <c r="BF492" s="114"/>
      <c r="BG492" s="120"/>
      <c r="BH492" s="114"/>
      <c r="BI492" s="114"/>
      <c r="BJ492" s="114"/>
      <c r="BK492" s="114"/>
      <c r="BL492" s="114"/>
      <c r="BM492" s="114"/>
    </row>
    <row r="493" spans="2:65">
      <c r="B493" s="124" t="s">
        <v>513</v>
      </c>
      <c r="C493" s="123" t="s">
        <v>513</v>
      </c>
      <c r="D493" s="122" t="s">
        <v>480</v>
      </c>
      <c r="E493" s="122" t="s">
        <v>512</v>
      </c>
      <c r="F493" s="122" t="s">
        <v>511</v>
      </c>
      <c r="G493" s="122" t="s">
        <v>391</v>
      </c>
      <c r="H493" s="121" t="s">
        <v>390</v>
      </c>
      <c r="I493" s="115">
        <v>-14089.2</v>
      </c>
      <c r="J493" s="115"/>
      <c r="K493" s="115"/>
      <c r="L493" s="115">
        <v>-10772.27</v>
      </c>
      <c r="M493" s="115">
        <v>-12498.95</v>
      </c>
      <c r="N493" s="115">
        <v>-14943.43</v>
      </c>
      <c r="O493" s="115">
        <v>-13223.83</v>
      </c>
      <c r="P493" s="115">
        <v>-12542.73</v>
      </c>
      <c r="Q493" s="115">
        <v>-11901</v>
      </c>
      <c r="R493" s="115">
        <v>-9506.39</v>
      </c>
      <c r="S493" s="115">
        <v>-9682.4599999999991</v>
      </c>
      <c r="T493" s="115">
        <v>-10004.17</v>
      </c>
      <c r="U493" s="115">
        <v>-11283.18</v>
      </c>
      <c r="V493" s="115">
        <v>-10518.34</v>
      </c>
      <c r="W493" s="115">
        <v>-10766.46</v>
      </c>
      <c r="X493" s="115">
        <v>-10957.46</v>
      </c>
      <c r="Y493" s="115">
        <v>-10627.04</v>
      </c>
      <c r="Z493" s="115">
        <v>-10958.09</v>
      </c>
      <c r="AA493" s="115">
        <v>-8613.2000000000007</v>
      </c>
      <c r="AB493" s="115">
        <v>-8395.09</v>
      </c>
      <c r="AC493" s="115">
        <v>-8670.51</v>
      </c>
      <c r="AD493" s="115">
        <v>-9008.17</v>
      </c>
      <c r="AE493" s="115">
        <v>-9018.16</v>
      </c>
      <c r="AF493" s="115">
        <v>-9066.76</v>
      </c>
      <c r="AG493" s="115">
        <v>-9755.5</v>
      </c>
      <c r="AH493" s="115">
        <v>-9736.35</v>
      </c>
      <c r="AI493" s="115">
        <v>-8577.7000000000007</v>
      </c>
      <c r="AJ493" s="115">
        <v>-9245.94</v>
      </c>
      <c r="AK493" s="115">
        <v>-8856.26</v>
      </c>
      <c r="AL493" s="115">
        <v>-7671.41</v>
      </c>
      <c r="AM493" s="115">
        <v>-7800.04</v>
      </c>
      <c r="AN493" s="115">
        <v>-8460.7999999999993</v>
      </c>
      <c r="AO493" s="115">
        <v>-9718.09</v>
      </c>
      <c r="AP493" s="115">
        <v>-8665.02</v>
      </c>
      <c r="AQ493" s="115">
        <v>-9181.3799999999992</v>
      </c>
      <c r="AR493" s="115">
        <v>-10052.25</v>
      </c>
      <c r="AS493" s="115">
        <v>-8375.31</v>
      </c>
      <c r="AT493" s="115">
        <v>-7975.04</v>
      </c>
      <c r="AU493" s="115">
        <v>-8493.68</v>
      </c>
      <c r="AV493" s="115">
        <v>-9840.35</v>
      </c>
      <c r="AW493" s="115">
        <v>-8962.2800000000007</v>
      </c>
      <c r="AX493" s="115">
        <v>-9033.7199999999993</v>
      </c>
      <c r="AY493" s="115">
        <v>-8041.68</v>
      </c>
      <c r="AZ493" s="116">
        <v>-8059.86</v>
      </c>
      <c r="BA493" s="115">
        <v>-7974.17</v>
      </c>
      <c r="BB493" s="115">
        <v>-7934.61</v>
      </c>
      <c r="BC493" s="115">
        <v>-7856.56</v>
      </c>
      <c r="BD493" s="114"/>
      <c r="BE493" s="114"/>
      <c r="BF493" s="114"/>
      <c r="BG493" s="120"/>
      <c r="BH493" s="114"/>
      <c r="BI493" s="114"/>
      <c r="BJ493" s="114"/>
      <c r="BK493" s="114"/>
      <c r="BL493" s="114"/>
      <c r="BM493" s="114"/>
    </row>
    <row r="494" spans="2:65">
      <c r="B494" s="131" t="s">
        <v>510</v>
      </c>
      <c r="C494" s="130" t="s">
        <v>510</v>
      </c>
      <c r="D494" s="122"/>
      <c r="E494" s="122"/>
      <c r="F494" s="122"/>
      <c r="G494" s="122"/>
      <c r="H494" s="121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  <c r="AA494" s="115"/>
      <c r="AB494" s="115"/>
      <c r="AC494" s="115"/>
      <c r="AD494" s="115"/>
      <c r="AE494" s="115"/>
      <c r="AF494" s="115"/>
      <c r="AG494" s="115"/>
      <c r="AH494" s="115"/>
      <c r="AI494" s="115"/>
      <c r="AJ494" s="115"/>
      <c r="AK494" s="115"/>
      <c r="AL494" s="115"/>
      <c r="AM494" s="115"/>
      <c r="AN494" s="115"/>
      <c r="AO494" s="115"/>
      <c r="AP494" s="115"/>
      <c r="AQ494" s="115"/>
      <c r="AR494" s="115"/>
      <c r="AS494" s="115"/>
      <c r="AT494" s="115"/>
      <c r="AU494" s="115"/>
      <c r="AV494" s="115"/>
      <c r="AW494" s="115"/>
      <c r="AX494" s="115"/>
      <c r="AY494" s="115"/>
      <c r="AZ494" s="116"/>
      <c r="BA494" s="115"/>
      <c r="BB494" s="115"/>
      <c r="BC494" s="115"/>
      <c r="BD494" s="114"/>
      <c r="BE494" s="145"/>
      <c r="BF494" s="145"/>
      <c r="BG494" s="127"/>
      <c r="BH494" s="145"/>
      <c r="BI494" s="145"/>
      <c r="BJ494" s="145"/>
      <c r="BK494" s="145"/>
      <c r="BL494" s="145"/>
      <c r="BM494" s="145"/>
    </row>
    <row r="495" spans="2:65">
      <c r="B495" s="167" t="s">
        <v>509</v>
      </c>
      <c r="C495" s="166" t="s">
        <v>508</v>
      </c>
      <c r="D495" s="165"/>
      <c r="E495" s="165"/>
      <c r="F495" s="165"/>
      <c r="G495" s="165"/>
      <c r="H495" s="121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/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  <c r="AW495" s="115"/>
      <c r="AX495" s="115"/>
      <c r="AY495" s="115"/>
      <c r="AZ495" s="116"/>
      <c r="BA495" s="115"/>
      <c r="BB495" s="115"/>
      <c r="BC495" s="115"/>
      <c r="BD495" s="114"/>
      <c r="BE495" s="114"/>
      <c r="BF495" s="114"/>
      <c r="BG495" s="164"/>
      <c r="BH495" s="114"/>
      <c r="BI495" s="114"/>
      <c r="BJ495" s="114"/>
      <c r="BK495" s="114"/>
      <c r="BL495" s="114"/>
      <c r="BM495" s="114"/>
    </row>
    <row r="496" spans="2:65">
      <c r="B496" s="124" t="s">
        <v>484</v>
      </c>
      <c r="C496" s="123" t="s">
        <v>483</v>
      </c>
      <c r="D496" s="122" t="s">
        <v>480</v>
      </c>
      <c r="E496" s="122" t="s">
        <v>505</v>
      </c>
      <c r="F496" s="122" t="s">
        <v>482</v>
      </c>
      <c r="G496" s="122" t="s">
        <v>391</v>
      </c>
      <c r="H496" s="121" t="s">
        <v>390</v>
      </c>
      <c r="I496" s="115">
        <v>-62.57</v>
      </c>
      <c r="J496" s="115"/>
      <c r="K496" s="115"/>
      <c r="L496" s="115">
        <v>-32.47</v>
      </c>
      <c r="M496" s="115">
        <v>-46.02</v>
      </c>
      <c r="N496" s="115">
        <v>-48.49</v>
      </c>
      <c r="O496" s="115">
        <v>-46.76</v>
      </c>
      <c r="P496" s="115">
        <v>-41.85</v>
      </c>
      <c r="Q496" s="115">
        <v>-39.01</v>
      </c>
      <c r="R496" s="115">
        <v>-23.84</v>
      </c>
      <c r="S496" s="115">
        <v>-7.2</v>
      </c>
      <c r="T496" s="115">
        <v>-8.8000000000000007</v>
      </c>
      <c r="U496" s="115">
        <v>-11.58</v>
      </c>
      <c r="V496" s="115">
        <v>-7.38</v>
      </c>
      <c r="W496" s="115">
        <v>-8.18</v>
      </c>
      <c r="X496" s="115">
        <v>-11.69</v>
      </c>
      <c r="Y496" s="115">
        <v>-6.53</v>
      </c>
      <c r="Z496" s="115">
        <v>-5.16</v>
      </c>
      <c r="AA496" s="115">
        <v>-4.91</v>
      </c>
      <c r="AB496" s="115">
        <v>-6.16</v>
      </c>
      <c r="AC496" s="115">
        <v>-4.79</v>
      </c>
      <c r="AD496" s="115">
        <v>-9.39</v>
      </c>
      <c r="AE496" s="115">
        <v>-6.69</v>
      </c>
      <c r="AF496" s="115">
        <v>-7.99</v>
      </c>
      <c r="AG496" s="115">
        <v>-7.68</v>
      </c>
      <c r="AH496" s="115">
        <v>-9.64</v>
      </c>
      <c r="AI496" s="115">
        <v>-9.08</v>
      </c>
      <c r="AJ496" s="115">
        <v>-6.06</v>
      </c>
      <c r="AK496" s="115">
        <v>-8.89</v>
      </c>
      <c r="AL496" s="115">
        <v>-6.9</v>
      </c>
      <c r="AM496" s="115">
        <v>-8.27</v>
      </c>
      <c r="AN496" s="115">
        <v>-6.1</v>
      </c>
      <c r="AO496" s="115">
        <v>-6.44</v>
      </c>
      <c r="AP496" s="115">
        <v>-4.5999999999999996</v>
      </c>
      <c r="AQ496" s="115">
        <v>-3.64</v>
      </c>
      <c r="AR496" s="115">
        <v>-6.31</v>
      </c>
      <c r="AS496" s="115">
        <v>-3.05</v>
      </c>
      <c r="AT496" s="115">
        <v>-5.04</v>
      </c>
      <c r="AU496" s="115">
        <v>-6.19</v>
      </c>
      <c r="AV496" s="115">
        <v>-3.7</v>
      </c>
      <c r="AW496" s="115">
        <v>-3.73</v>
      </c>
      <c r="AX496" s="115">
        <v>-2.4900000000000002</v>
      </c>
      <c r="AY496" s="115">
        <v>-5.91</v>
      </c>
      <c r="AZ496" s="116">
        <v>-3.73</v>
      </c>
      <c r="BA496" s="115">
        <v>-1.24</v>
      </c>
      <c r="BB496" s="115">
        <v>0</v>
      </c>
      <c r="BC496" s="115">
        <v>0</v>
      </c>
      <c r="BD496" s="114"/>
      <c r="BE496" s="114"/>
      <c r="BF496" s="114"/>
      <c r="BG496" s="120"/>
      <c r="BH496" s="114"/>
      <c r="BI496" s="114"/>
      <c r="BJ496" s="114"/>
      <c r="BK496" s="114"/>
      <c r="BL496" s="114"/>
      <c r="BM496" s="114"/>
    </row>
    <row r="497" spans="1:65">
      <c r="B497" s="124" t="s">
        <v>394</v>
      </c>
      <c r="C497" s="123" t="s">
        <v>393</v>
      </c>
      <c r="D497" s="122" t="s">
        <v>480</v>
      </c>
      <c r="E497" s="122" t="s">
        <v>505</v>
      </c>
      <c r="F497" s="122" t="s">
        <v>392</v>
      </c>
      <c r="G497" s="122" t="s">
        <v>391</v>
      </c>
      <c r="H497" s="121" t="s">
        <v>390</v>
      </c>
      <c r="I497" s="115">
        <v>-333.66</v>
      </c>
      <c r="J497" s="115"/>
      <c r="K497" s="115"/>
      <c r="L497" s="115">
        <v>-353.16</v>
      </c>
      <c r="M497" s="115">
        <v>-597.45000000000005</v>
      </c>
      <c r="N497" s="115">
        <v>-351.98</v>
      </c>
      <c r="O497" s="115">
        <v>-515.25</v>
      </c>
      <c r="P497" s="115">
        <v>-475.15</v>
      </c>
      <c r="Q497" s="115">
        <v>-432.51</v>
      </c>
      <c r="R497" s="115">
        <v>-300.87</v>
      </c>
      <c r="S497" s="115">
        <v>-117.94</v>
      </c>
      <c r="T497" s="115">
        <v>-237.18</v>
      </c>
      <c r="U497" s="115">
        <v>-214.64</v>
      </c>
      <c r="V497" s="115">
        <v>-324.16000000000003</v>
      </c>
      <c r="W497" s="115">
        <v>-242.53</v>
      </c>
      <c r="X497" s="115">
        <v>-7.33</v>
      </c>
      <c r="Y497" s="115">
        <v>-348.31</v>
      </c>
      <c r="Z497" s="115">
        <v>-205.64</v>
      </c>
      <c r="AA497" s="115">
        <v>-0.99</v>
      </c>
      <c r="AB497" s="115">
        <v>-1.18</v>
      </c>
      <c r="AC497" s="115">
        <v>-0.99</v>
      </c>
      <c r="AD497" s="115">
        <v>-0.56000000000000005</v>
      </c>
      <c r="AE497" s="115">
        <v>-0.53</v>
      </c>
      <c r="AF497" s="115">
        <v>-0.33</v>
      </c>
      <c r="AG497" s="115">
        <v>-0.33</v>
      </c>
      <c r="AH497" s="115">
        <v>-0.3</v>
      </c>
      <c r="AI497" s="115">
        <v>0</v>
      </c>
      <c r="AJ497" s="115">
        <v>-32.47</v>
      </c>
      <c r="AK497" s="115">
        <v>-0.89</v>
      </c>
      <c r="AL497" s="115">
        <v>0</v>
      </c>
      <c r="AM497" s="115">
        <v>-7.0000000000000007E-2</v>
      </c>
      <c r="AN497" s="115">
        <v>-3.97</v>
      </c>
      <c r="AO497" s="115">
        <v>-7.13</v>
      </c>
      <c r="AP497" s="115">
        <v>-7.46</v>
      </c>
      <c r="AQ497" s="115">
        <v>-6.6</v>
      </c>
      <c r="AR497" s="115">
        <v>-6.37</v>
      </c>
      <c r="AS497" s="115">
        <v>-11.73</v>
      </c>
      <c r="AT497" s="115">
        <v>-8.84</v>
      </c>
      <c r="AU497" s="115">
        <v>-5.68</v>
      </c>
      <c r="AV497" s="115">
        <v>0</v>
      </c>
      <c r="AW497" s="115">
        <v>-1.51</v>
      </c>
      <c r="AX497" s="115">
        <v>-3.61</v>
      </c>
      <c r="AY497" s="115">
        <v>-2.99</v>
      </c>
      <c r="AZ497" s="116">
        <v>-1.91</v>
      </c>
      <c r="BA497" s="115">
        <v>-2.1</v>
      </c>
      <c r="BB497" s="115">
        <v>-1.68</v>
      </c>
      <c r="BC497" s="115">
        <v>-1.81</v>
      </c>
      <c r="BD497" s="114"/>
      <c r="BE497" s="114"/>
      <c r="BF497" s="114"/>
      <c r="BG497" s="120"/>
      <c r="BH497" s="114"/>
      <c r="BI497" s="114"/>
      <c r="BJ497" s="114"/>
      <c r="BK497" s="114"/>
      <c r="BL497" s="114"/>
      <c r="BM497" s="114"/>
    </row>
    <row r="498" spans="1:65">
      <c r="B498" s="124" t="s">
        <v>507</v>
      </c>
      <c r="C498" s="123" t="s">
        <v>507</v>
      </c>
      <c r="D498" s="122" t="s">
        <v>480</v>
      </c>
      <c r="E498" s="122" t="s">
        <v>505</v>
      </c>
      <c r="F498" s="122" t="s">
        <v>506</v>
      </c>
      <c r="G498" s="122" t="s">
        <v>391</v>
      </c>
      <c r="H498" s="121" t="s">
        <v>390</v>
      </c>
      <c r="I498" s="115">
        <v>-7367.13</v>
      </c>
      <c r="J498" s="115"/>
      <c r="K498" s="115"/>
      <c r="L498" s="115">
        <v>-7322.08</v>
      </c>
      <c r="M498" s="115">
        <v>-7617.19</v>
      </c>
      <c r="N498" s="115">
        <v>-7096.65</v>
      </c>
      <c r="O498" s="115">
        <v>-7008.12</v>
      </c>
      <c r="P498" s="115">
        <v>-9524.32</v>
      </c>
      <c r="Q498" s="115">
        <v>-7499.79</v>
      </c>
      <c r="R498" s="115">
        <v>-7696.31</v>
      </c>
      <c r="S498" s="115">
        <v>-7506.58</v>
      </c>
      <c r="T498" s="115">
        <v>-7207.93</v>
      </c>
      <c r="U498" s="115">
        <v>-5519.81</v>
      </c>
      <c r="V498" s="115">
        <v>-3845.24</v>
      </c>
      <c r="W498" s="115">
        <v>-2668.11</v>
      </c>
      <c r="X498" s="115">
        <v>-4300.3</v>
      </c>
      <c r="Y498" s="115">
        <v>-97.41</v>
      </c>
      <c r="Z498" s="115">
        <v>0</v>
      </c>
      <c r="AA498" s="115">
        <v>0</v>
      </c>
      <c r="AB498" s="115">
        <v>0</v>
      </c>
      <c r="AC498" s="115">
        <v>0</v>
      </c>
      <c r="AD498" s="115">
        <v>0</v>
      </c>
      <c r="AE498" s="115">
        <v>0</v>
      </c>
      <c r="AF498" s="115">
        <v>0</v>
      </c>
      <c r="AG498" s="115">
        <v>0</v>
      </c>
      <c r="AH498" s="115">
        <v>0</v>
      </c>
      <c r="AI498" s="115">
        <v>0</v>
      </c>
      <c r="AJ498" s="115">
        <v>0</v>
      </c>
      <c r="AK498" s="115">
        <v>0</v>
      </c>
      <c r="AL498" s="115">
        <v>0</v>
      </c>
      <c r="AM498" s="115">
        <v>0</v>
      </c>
      <c r="AN498" s="115">
        <v>0</v>
      </c>
      <c r="AO498" s="115">
        <v>0</v>
      </c>
      <c r="AP498" s="115">
        <v>0</v>
      </c>
      <c r="AQ498" s="115">
        <v>0</v>
      </c>
      <c r="AR498" s="115">
        <v>0</v>
      </c>
      <c r="AS498" s="115">
        <v>0</v>
      </c>
      <c r="AT498" s="115">
        <v>0</v>
      </c>
      <c r="AU498" s="115">
        <v>0</v>
      </c>
      <c r="AV498" s="115">
        <v>0</v>
      </c>
      <c r="AW498" s="115">
        <v>0</v>
      </c>
      <c r="AX498" s="115">
        <v>0</v>
      </c>
      <c r="AY498" s="115">
        <v>0</v>
      </c>
      <c r="AZ498" s="116">
        <v>0</v>
      </c>
      <c r="BA498" s="115">
        <v>0</v>
      </c>
      <c r="BB498" s="115">
        <v>0</v>
      </c>
      <c r="BC498" s="115">
        <v>0</v>
      </c>
      <c r="BD498" s="114"/>
      <c r="BE498" s="114"/>
      <c r="BF498" s="114"/>
      <c r="BG498" s="120"/>
      <c r="BH498" s="114"/>
      <c r="BI498" s="114"/>
      <c r="BJ498" s="114"/>
      <c r="BK498" s="114"/>
      <c r="BL498" s="114"/>
      <c r="BM498" s="114"/>
    </row>
    <row r="499" spans="1:65">
      <c r="A499" s="112" t="s">
        <v>254</v>
      </c>
      <c r="B499" s="124" t="s">
        <v>481</v>
      </c>
      <c r="C499" s="123" t="s">
        <v>481</v>
      </c>
      <c r="D499" s="122" t="s">
        <v>480</v>
      </c>
      <c r="E499" s="122" t="s">
        <v>505</v>
      </c>
      <c r="F499" s="122" t="s">
        <v>478</v>
      </c>
      <c r="G499" s="122" t="s">
        <v>391</v>
      </c>
      <c r="H499" s="121" t="s">
        <v>390</v>
      </c>
      <c r="I499" s="115">
        <v>0</v>
      </c>
      <c r="J499" s="115"/>
      <c r="K499" s="115"/>
      <c r="L499" s="115">
        <v>-14.99</v>
      </c>
      <c r="M499" s="115">
        <v>-23.21</v>
      </c>
      <c r="N499" s="115">
        <v>-17.37</v>
      </c>
      <c r="O499" s="115">
        <v>-18.13</v>
      </c>
      <c r="P499" s="115">
        <v>-17.68</v>
      </c>
      <c r="Q499" s="115">
        <v>-22.1</v>
      </c>
      <c r="R499" s="115">
        <v>-18.510000000000002</v>
      </c>
      <c r="S499" s="115">
        <v>-12.21</v>
      </c>
      <c r="T499" s="115">
        <v>-10.61</v>
      </c>
      <c r="U499" s="115">
        <v>-8.77</v>
      </c>
      <c r="V499" s="115">
        <v>-8.14</v>
      </c>
      <c r="W499" s="115">
        <v>-13.75</v>
      </c>
      <c r="X499" s="115">
        <v>-21.33</v>
      </c>
      <c r="Y499" s="115">
        <v>-2120.71</v>
      </c>
      <c r="Z499" s="115">
        <v>-1753.92</v>
      </c>
      <c r="AA499" s="115">
        <v>-1496.78</v>
      </c>
      <c r="AB499" s="115">
        <v>-2287.89</v>
      </c>
      <c r="AC499" s="115">
        <v>-927.07</v>
      </c>
      <c r="AD499" s="115">
        <v>-2357.63</v>
      </c>
      <c r="AE499" s="115">
        <v>-2686.87</v>
      </c>
      <c r="AF499" s="115">
        <v>-1646.21</v>
      </c>
      <c r="AG499" s="115">
        <v>-1693.16</v>
      </c>
      <c r="AH499" s="115">
        <v>-1020.02</v>
      </c>
      <c r="AI499" s="115">
        <v>-1278.3800000000001</v>
      </c>
      <c r="AJ499" s="115">
        <v>-1473.78</v>
      </c>
      <c r="AK499" s="115">
        <v>-1146.45</v>
      </c>
      <c r="AL499" s="115">
        <v>-429.08</v>
      </c>
      <c r="AM499" s="115">
        <v>-777.81</v>
      </c>
      <c r="AN499" s="115">
        <v>-665.24</v>
      </c>
      <c r="AO499" s="115">
        <v>-1853.62</v>
      </c>
      <c r="AP499" s="115">
        <v>-2442.75</v>
      </c>
      <c r="AQ499" s="115">
        <v>-1096.8599999999999</v>
      </c>
      <c r="AR499" s="115">
        <v>-1718.08</v>
      </c>
      <c r="AS499" s="115">
        <v>-831.75</v>
      </c>
      <c r="AT499" s="115">
        <v>-1078.52</v>
      </c>
      <c r="AU499" s="115">
        <v>-861.82</v>
      </c>
      <c r="AV499" s="115">
        <v>-1603.34</v>
      </c>
      <c r="AW499" s="115">
        <v>-697.98</v>
      </c>
      <c r="AX499" s="115">
        <v>-1051.31</v>
      </c>
      <c r="AY499" s="115">
        <v>-963.16</v>
      </c>
      <c r="AZ499" s="116">
        <v>-734.42</v>
      </c>
      <c r="BA499" s="115">
        <v>-676.48</v>
      </c>
      <c r="BB499" s="115">
        <v>-1336.22</v>
      </c>
      <c r="BC499" s="115">
        <v>-629.64</v>
      </c>
      <c r="BD499" s="114"/>
      <c r="BE499" s="114"/>
      <c r="BF499" s="114"/>
      <c r="BG499" s="120"/>
      <c r="BH499" s="114"/>
      <c r="BI499" s="114"/>
      <c r="BJ499" s="114"/>
      <c r="BK499" s="114"/>
      <c r="BL499" s="114"/>
      <c r="BM499" s="114"/>
    </row>
    <row r="500" spans="1:65">
      <c r="A500" s="112" t="s">
        <v>494</v>
      </c>
      <c r="B500" s="124" t="s">
        <v>356</v>
      </c>
      <c r="C500" s="123" t="s">
        <v>355</v>
      </c>
      <c r="D500" s="122" t="s">
        <v>480</v>
      </c>
      <c r="E500" s="122" t="s">
        <v>505</v>
      </c>
      <c r="F500" s="122" t="s">
        <v>354</v>
      </c>
      <c r="G500" s="122" t="s">
        <v>391</v>
      </c>
      <c r="H500" s="121" t="s">
        <v>390</v>
      </c>
      <c r="I500" s="115">
        <v>-373.48</v>
      </c>
      <c r="J500" s="115"/>
      <c r="K500" s="115"/>
      <c r="L500" s="115">
        <v>-335.38</v>
      </c>
      <c r="M500" s="115">
        <v>-543.96</v>
      </c>
      <c r="N500" s="115">
        <v>-816.65</v>
      </c>
      <c r="O500" s="115">
        <v>-681.13</v>
      </c>
      <c r="P500" s="115">
        <v>-792.4</v>
      </c>
      <c r="Q500" s="115">
        <v>-151.18</v>
      </c>
      <c r="R500" s="115">
        <v>-544.33000000000004</v>
      </c>
      <c r="S500" s="115">
        <v>-1556.35</v>
      </c>
      <c r="T500" s="115">
        <v>-781.99</v>
      </c>
      <c r="U500" s="115">
        <v>-1695.41</v>
      </c>
      <c r="V500" s="115">
        <v>-1361.51</v>
      </c>
      <c r="W500" s="115">
        <v>-1407.78</v>
      </c>
      <c r="X500" s="115">
        <v>-661.37</v>
      </c>
      <c r="Y500" s="115">
        <v>-142.25</v>
      </c>
      <c r="Z500" s="115">
        <v>-313.41000000000003</v>
      </c>
      <c r="AA500" s="115">
        <v>-146.16</v>
      </c>
      <c r="AB500" s="115">
        <v>-1640.89</v>
      </c>
      <c r="AC500" s="115">
        <v>-994.83</v>
      </c>
      <c r="AD500" s="115">
        <v>-900.68</v>
      </c>
      <c r="AE500" s="115">
        <v>-784.15</v>
      </c>
      <c r="AF500" s="115">
        <v>-1794</v>
      </c>
      <c r="AG500" s="115">
        <v>-722</v>
      </c>
      <c r="AH500" s="115">
        <v>-1306.2</v>
      </c>
      <c r="AI500" s="115">
        <v>-1504.34</v>
      </c>
      <c r="AJ500" s="115">
        <v>-992.25</v>
      </c>
      <c r="AK500" s="115">
        <v>-368.51</v>
      </c>
      <c r="AL500" s="115">
        <v>-884.79</v>
      </c>
      <c r="AM500" s="115">
        <v>-434.68</v>
      </c>
      <c r="AN500" s="115">
        <v>-585.79999999999995</v>
      </c>
      <c r="AO500" s="115">
        <v>-1413.09</v>
      </c>
      <c r="AP500" s="115">
        <v>-1270.77</v>
      </c>
      <c r="AQ500" s="115">
        <v>-631.55999999999995</v>
      </c>
      <c r="AR500" s="115">
        <v>-678.95</v>
      </c>
      <c r="AS500" s="115">
        <v>-630.49</v>
      </c>
      <c r="AT500" s="115">
        <v>-1099.03</v>
      </c>
      <c r="AU500" s="115">
        <v>-596.34</v>
      </c>
      <c r="AV500" s="115">
        <v>-1044.9100000000001</v>
      </c>
      <c r="AW500" s="115">
        <v>-879.7</v>
      </c>
      <c r="AX500" s="115">
        <v>-872.49</v>
      </c>
      <c r="AY500" s="115">
        <v>-838.13</v>
      </c>
      <c r="AZ500" s="116">
        <v>-609.66</v>
      </c>
      <c r="BA500" s="115">
        <v>-799.46</v>
      </c>
      <c r="BB500" s="115">
        <v>-1461.84</v>
      </c>
      <c r="BC500" s="115">
        <v>-974.46</v>
      </c>
      <c r="BD500" s="114"/>
      <c r="BE500" s="114"/>
      <c r="BF500" s="114"/>
      <c r="BG500" s="120"/>
      <c r="BH500" s="114"/>
      <c r="BI500" s="114"/>
      <c r="BJ500" s="114"/>
      <c r="BK500" s="114"/>
      <c r="BL500" s="114"/>
      <c r="BM500" s="114"/>
    </row>
    <row r="501" spans="1:65">
      <c r="B501" s="167" t="s">
        <v>504</v>
      </c>
      <c r="C501" s="166" t="s">
        <v>503</v>
      </c>
      <c r="D501" s="165"/>
      <c r="E501" s="165"/>
      <c r="F501" s="165"/>
      <c r="G501" s="165"/>
      <c r="H501" s="121"/>
      <c r="I501" s="115" t="s">
        <v>502</v>
      </c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/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  <c r="AW501" s="115"/>
      <c r="AX501" s="115"/>
      <c r="AY501" s="115"/>
      <c r="AZ501" s="116"/>
      <c r="BA501" s="115"/>
      <c r="BB501" s="115"/>
      <c r="BC501" s="115"/>
      <c r="BD501" s="114"/>
      <c r="BE501" s="114"/>
      <c r="BF501" s="114"/>
      <c r="BG501" s="164"/>
      <c r="BH501" s="114"/>
      <c r="BI501" s="114"/>
      <c r="BJ501" s="114"/>
      <c r="BK501" s="114"/>
      <c r="BL501" s="114"/>
      <c r="BM501" s="114"/>
    </row>
    <row r="502" spans="1:65">
      <c r="A502" s="112" t="s">
        <v>259</v>
      </c>
      <c r="B502" s="124" t="s">
        <v>363</v>
      </c>
      <c r="C502" s="123" t="s">
        <v>363</v>
      </c>
      <c r="D502" s="122" t="s">
        <v>480</v>
      </c>
      <c r="E502" s="122" t="s">
        <v>497</v>
      </c>
      <c r="F502" s="122" t="s">
        <v>362</v>
      </c>
      <c r="G502" s="122" t="s">
        <v>391</v>
      </c>
      <c r="H502" s="121" t="s">
        <v>390</v>
      </c>
      <c r="I502" s="115">
        <v>-522.16999999999996</v>
      </c>
      <c r="J502" s="115"/>
      <c r="K502" s="115"/>
      <c r="L502" s="115">
        <v>-448.6</v>
      </c>
      <c r="M502" s="115">
        <v>-415.82</v>
      </c>
      <c r="N502" s="115">
        <v>-396.05</v>
      </c>
      <c r="O502" s="115">
        <v>-387.68</v>
      </c>
      <c r="P502" s="115">
        <v>-492.68</v>
      </c>
      <c r="Q502" s="115">
        <v>-879.89</v>
      </c>
      <c r="R502" s="115">
        <v>-1424.92</v>
      </c>
      <c r="S502" s="115">
        <v>-1520.92</v>
      </c>
      <c r="T502" s="115">
        <v>-1341.43</v>
      </c>
      <c r="U502" s="115">
        <v>-1032.93</v>
      </c>
      <c r="V502" s="115">
        <v>-747.87</v>
      </c>
      <c r="W502" s="115">
        <v>-519.52</v>
      </c>
      <c r="X502" s="115">
        <v>-380.1</v>
      </c>
      <c r="Y502" s="115">
        <v>-277.66000000000003</v>
      </c>
      <c r="Z502" s="115">
        <v>-212.15</v>
      </c>
      <c r="AA502" s="115">
        <v>-461.79</v>
      </c>
      <c r="AB502" s="115">
        <v>-130.5</v>
      </c>
      <c r="AC502" s="115">
        <v>-98.72</v>
      </c>
      <c r="AD502" s="115">
        <v>-77.69</v>
      </c>
      <c r="AE502" s="115">
        <v>-53.08</v>
      </c>
      <c r="AF502" s="115">
        <v>-38.729999999999997</v>
      </c>
      <c r="AG502" s="115">
        <v>-35.24</v>
      </c>
      <c r="AH502" s="115">
        <v>-94.9</v>
      </c>
      <c r="AI502" s="115">
        <v>-254.15</v>
      </c>
      <c r="AJ502" s="115">
        <v>-331.89</v>
      </c>
      <c r="AK502" s="115">
        <v>-424.99</v>
      </c>
      <c r="AL502" s="115">
        <v>-446.52</v>
      </c>
      <c r="AM502" s="115">
        <v>-516.29999999999995</v>
      </c>
      <c r="AN502" s="115">
        <v>-409.31</v>
      </c>
      <c r="AO502" s="115">
        <v>-377.71</v>
      </c>
      <c r="AP502" s="115">
        <v>-322.60000000000002</v>
      </c>
      <c r="AQ502" s="115">
        <v>-261.37</v>
      </c>
      <c r="AR502" s="115">
        <v>-215.6</v>
      </c>
      <c r="AS502" s="115">
        <v>-182.25</v>
      </c>
      <c r="AT502" s="115">
        <v>-118.54</v>
      </c>
      <c r="AU502" s="115">
        <v>-2.58</v>
      </c>
      <c r="AV502" s="115">
        <v>0</v>
      </c>
      <c r="AW502" s="115">
        <v>0</v>
      </c>
      <c r="AX502" s="115">
        <v>0</v>
      </c>
      <c r="AY502" s="115">
        <v>0</v>
      </c>
      <c r="AZ502" s="116">
        <v>0</v>
      </c>
      <c r="BA502" s="115">
        <v>0</v>
      </c>
      <c r="BB502" s="115">
        <v>0</v>
      </c>
      <c r="BC502" s="115">
        <v>0</v>
      </c>
      <c r="BD502" s="114"/>
      <c r="BE502" s="114"/>
      <c r="BF502" s="114"/>
      <c r="BG502" s="120"/>
      <c r="BH502" s="114"/>
      <c r="BI502" s="114"/>
      <c r="BJ502" s="114"/>
      <c r="BK502" s="114"/>
      <c r="BL502" s="114"/>
      <c r="BM502" s="114"/>
    </row>
    <row r="503" spans="1:65">
      <c r="A503" s="112" t="s">
        <v>501</v>
      </c>
      <c r="B503" s="124" t="s">
        <v>394</v>
      </c>
      <c r="C503" s="123" t="s">
        <v>393</v>
      </c>
      <c r="D503" s="122" t="s">
        <v>480</v>
      </c>
      <c r="E503" s="122" t="s">
        <v>497</v>
      </c>
      <c r="F503" s="122" t="s">
        <v>392</v>
      </c>
      <c r="G503" s="122" t="s">
        <v>391</v>
      </c>
      <c r="H503" s="121" t="s">
        <v>390</v>
      </c>
      <c r="I503" s="115">
        <v>-66973.62</v>
      </c>
      <c r="J503" s="115"/>
      <c r="K503" s="115"/>
      <c r="L503" s="115">
        <v>-66648.09</v>
      </c>
      <c r="M503" s="115">
        <v>-69861.649999999994</v>
      </c>
      <c r="N503" s="115">
        <v>-70911.490000000005</v>
      </c>
      <c r="O503" s="115">
        <v>-72856.44</v>
      </c>
      <c r="P503" s="115">
        <v>-68549.919999999998</v>
      </c>
      <c r="Q503" s="115">
        <v>-67368.45</v>
      </c>
      <c r="R503" s="115">
        <v>-63877.52</v>
      </c>
      <c r="S503" s="115">
        <v>-62256.47</v>
      </c>
      <c r="T503" s="115">
        <v>-62658.879999999997</v>
      </c>
      <c r="U503" s="115">
        <v>-64411.46</v>
      </c>
      <c r="V503" s="115">
        <v>-66031.83</v>
      </c>
      <c r="W503" s="115">
        <v>-68660.95</v>
      </c>
      <c r="X503" s="115">
        <v>-70484.83</v>
      </c>
      <c r="Y503" s="115">
        <v>-73134.990000000005</v>
      </c>
      <c r="Z503" s="115">
        <v>-74094.67</v>
      </c>
      <c r="AA503" s="115">
        <v>-74291.570000000007</v>
      </c>
      <c r="AB503" s="115">
        <v>-75270.5</v>
      </c>
      <c r="AC503" s="115">
        <v>-76062.64</v>
      </c>
      <c r="AD503" s="115">
        <v>-76690.89</v>
      </c>
      <c r="AE503" s="115">
        <v>-78418.83</v>
      </c>
      <c r="AF503" s="115">
        <v>-80956.399999999994</v>
      </c>
      <c r="AG503" s="115">
        <v>-82619.88</v>
      </c>
      <c r="AH503" s="115">
        <v>-85315.71</v>
      </c>
      <c r="AI503" s="115">
        <v>-86497.86</v>
      </c>
      <c r="AJ503" s="115">
        <v>-89107.78</v>
      </c>
      <c r="AK503" s="115">
        <v>-88947.78</v>
      </c>
      <c r="AL503" s="115">
        <v>-86456.15</v>
      </c>
      <c r="AM503" s="115">
        <v>-86222.62</v>
      </c>
      <c r="AN503" s="115">
        <v>-85592.01</v>
      </c>
      <c r="AO503" s="115">
        <v>-84610.2</v>
      </c>
      <c r="AP503" s="115">
        <v>-82110.73</v>
      </c>
      <c r="AQ503" s="115">
        <v>-79821.259999999995</v>
      </c>
      <c r="AR503" s="115">
        <v>-78317.63</v>
      </c>
      <c r="AS503" s="115">
        <v>-74543.55</v>
      </c>
      <c r="AT503" s="115">
        <v>-70878.59</v>
      </c>
      <c r="AU503" s="115">
        <v>-67719.360000000001</v>
      </c>
      <c r="AV503" s="115">
        <v>-63089.97</v>
      </c>
      <c r="AW503" s="115">
        <v>-59948.83</v>
      </c>
      <c r="AX503" s="115">
        <v>-57435.19</v>
      </c>
      <c r="AY503" s="115">
        <v>-57928.67</v>
      </c>
      <c r="AZ503" s="116">
        <v>-57440.65</v>
      </c>
      <c r="BA503" s="115">
        <v>-56302.52</v>
      </c>
      <c r="BB503" s="115">
        <v>-56580.66</v>
      </c>
      <c r="BC503" s="115">
        <v>-56755.81</v>
      </c>
      <c r="BD503" s="114"/>
      <c r="BE503" s="114"/>
      <c r="BF503" s="114"/>
      <c r="BG503" s="120"/>
      <c r="BH503" s="114"/>
      <c r="BI503" s="114"/>
      <c r="BJ503" s="114"/>
      <c r="BK503" s="114"/>
      <c r="BL503" s="114"/>
      <c r="BM503" s="114"/>
    </row>
    <row r="504" spans="1:65">
      <c r="B504" s="124" t="s">
        <v>360</v>
      </c>
      <c r="C504" s="123" t="s">
        <v>359</v>
      </c>
      <c r="D504" s="122" t="s">
        <v>480</v>
      </c>
      <c r="E504" s="122" t="s">
        <v>497</v>
      </c>
      <c r="F504" s="122" t="s">
        <v>358</v>
      </c>
      <c r="G504" s="122" t="s">
        <v>391</v>
      </c>
      <c r="H504" s="121" t="s">
        <v>390</v>
      </c>
      <c r="I504" s="115">
        <v>-67.86</v>
      </c>
      <c r="J504" s="115"/>
      <c r="K504" s="115"/>
      <c r="L504" s="115">
        <v>-31.62</v>
      </c>
      <c r="M504" s="115">
        <v>-30.77</v>
      </c>
      <c r="N504" s="115">
        <v>-16.12</v>
      </c>
      <c r="O504" s="115">
        <v>-33.299999999999997</v>
      </c>
      <c r="P504" s="115">
        <v>-194.57</v>
      </c>
      <c r="Q504" s="115">
        <v>-128.79</v>
      </c>
      <c r="R504" s="115">
        <v>-139.76</v>
      </c>
      <c r="S504" s="115">
        <v>-233.61</v>
      </c>
      <c r="T504" s="115">
        <v>-168.99</v>
      </c>
      <c r="U504" s="115">
        <v>-183.19</v>
      </c>
      <c r="V504" s="115">
        <v>-373.72</v>
      </c>
      <c r="W504" s="115">
        <v>-467.26</v>
      </c>
      <c r="X504" s="115">
        <v>-745.83</v>
      </c>
      <c r="Y504" s="115">
        <v>-397.97</v>
      </c>
      <c r="Z504" s="115">
        <v>-222.75</v>
      </c>
      <c r="AA504" s="115">
        <v>-443.98</v>
      </c>
      <c r="AB504" s="115">
        <v>-110.66</v>
      </c>
      <c r="AC504" s="115">
        <v>-98.52</v>
      </c>
      <c r="AD504" s="115">
        <v>-108.68</v>
      </c>
      <c r="AE504" s="115">
        <v>-73.22</v>
      </c>
      <c r="AF504" s="115">
        <v>-50.88</v>
      </c>
      <c r="AG504" s="115">
        <v>-56.03</v>
      </c>
      <c r="AH504" s="115">
        <v>-48.62</v>
      </c>
      <c r="AI504" s="115">
        <v>-36.99</v>
      </c>
      <c r="AJ504" s="115">
        <v>-14.48</v>
      </c>
      <c r="AK504" s="115">
        <v>-10.44</v>
      </c>
      <c r="AL504" s="115">
        <v>-16.63</v>
      </c>
      <c r="AM504" s="115">
        <v>-7.24</v>
      </c>
      <c r="AN504" s="115">
        <v>-19.38</v>
      </c>
      <c r="AO504" s="115">
        <v>-8.84</v>
      </c>
      <c r="AP504" s="115">
        <v>-13.75</v>
      </c>
      <c r="AQ504" s="115">
        <v>-5.39</v>
      </c>
      <c r="AR504" s="115">
        <v>-18.72</v>
      </c>
      <c r="AS504" s="115">
        <v>-2.23</v>
      </c>
      <c r="AT504" s="115">
        <v>-0.42</v>
      </c>
      <c r="AU504" s="115">
        <v>-0.28000000000000003</v>
      </c>
      <c r="AV504" s="115">
        <v>-0.24</v>
      </c>
      <c r="AW504" s="115">
        <v>-0.24</v>
      </c>
      <c r="AX504" s="115">
        <v>-0.21</v>
      </c>
      <c r="AY504" s="115">
        <v>0</v>
      </c>
      <c r="AZ504" s="116">
        <v>0</v>
      </c>
      <c r="BA504" s="115">
        <v>0</v>
      </c>
      <c r="BB504" s="115">
        <v>0</v>
      </c>
      <c r="BC504" s="115">
        <v>0</v>
      </c>
      <c r="BD504" s="114"/>
      <c r="BE504" s="114"/>
      <c r="BF504" s="114"/>
      <c r="BG504" s="120"/>
      <c r="BH504" s="114"/>
      <c r="BI504" s="114"/>
      <c r="BJ504" s="114"/>
      <c r="BK504" s="114"/>
      <c r="BL504" s="114"/>
      <c r="BM504" s="114"/>
    </row>
    <row r="505" spans="1:65">
      <c r="A505" s="112" t="s">
        <v>494</v>
      </c>
      <c r="B505" s="124" t="s">
        <v>356</v>
      </c>
      <c r="C505" s="123" t="s">
        <v>355</v>
      </c>
      <c r="D505" s="122" t="s">
        <v>480</v>
      </c>
      <c r="E505" s="122" t="s">
        <v>497</v>
      </c>
      <c r="F505" s="122" t="s">
        <v>354</v>
      </c>
      <c r="G505" s="122" t="s">
        <v>391</v>
      </c>
      <c r="H505" s="121" t="s">
        <v>390</v>
      </c>
      <c r="I505" s="115">
        <v>-21368.14</v>
      </c>
      <c r="J505" s="115"/>
      <c r="K505" s="115"/>
      <c r="L505" s="115">
        <v>-19289.580000000002</v>
      </c>
      <c r="M505" s="115">
        <v>-21547.74</v>
      </c>
      <c r="N505" s="115">
        <v>-22754.44</v>
      </c>
      <c r="O505" s="115">
        <v>-29784.12</v>
      </c>
      <c r="P505" s="115">
        <v>-32295.599999999999</v>
      </c>
      <c r="Q505" s="115">
        <v>-32567.75</v>
      </c>
      <c r="R505" s="115">
        <v>-31599.91</v>
      </c>
      <c r="S505" s="115">
        <v>-35016.959999999999</v>
      </c>
      <c r="T505" s="115">
        <v>-38188.51</v>
      </c>
      <c r="U505" s="115">
        <v>-44412.2</v>
      </c>
      <c r="V505" s="115">
        <v>-45608.7</v>
      </c>
      <c r="W505" s="115">
        <v>-49738.19</v>
      </c>
      <c r="X505" s="115">
        <v>-49626.18</v>
      </c>
      <c r="Y505" s="115">
        <v>-49686.29</v>
      </c>
      <c r="Z505" s="115">
        <v>-51854.49</v>
      </c>
      <c r="AA505" s="115">
        <v>-54746.04</v>
      </c>
      <c r="AB505" s="115">
        <v>-58426.85</v>
      </c>
      <c r="AC505" s="115">
        <v>-57510.91</v>
      </c>
      <c r="AD505" s="115">
        <v>-56796.29</v>
      </c>
      <c r="AE505" s="115">
        <v>-58754.91</v>
      </c>
      <c r="AF505" s="115">
        <v>-58561.06</v>
      </c>
      <c r="AG505" s="115">
        <v>-59851.12</v>
      </c>
      <c r="AH505" s="115">
        <v>-60527.79</v>
      </c>
      <c r="AI505" s="115">
        <v>-61072.26</v>
      </c>
      <c r="AJ505" s="115">
        <v>-63618.82</v>
      </c>
      <c r="AK505" s="115">
        <v>-64282.41</v>
      </c>
      <c r="AL505" s="115">
        <v>-66253.58</v>
      </c>
      <c r="AM505" s="115">
        <v>-66813.62</v>
      </c>
      <c r="AN505" s="115">
        <v>-70874.7</v>
      </c>
      <c r="AO505" s="115">
        <v>-75421.69</v>
      </c>
      <c r="AP505" s="115">
        <v>-79475.92</v>
      </c>
      <c r="AQ505" s="115">
        <v>-86222.65</v>
      </c>
      <c r="AR505" s="115">
        <v>-93110.78</v>
      </c>
      <c r="AS505" s="115">
        <v>-93437.13</v>
      </c>
      <c r="AT505" s="115">
        <v>-88454.12</v>
      </c>
      <c r="AU505" s="115">
        <v>-92359.03</v>
      </c>
      <c r="AV505" s="115">
        <v>-91184.52</v>
      </c>
      <c r="AW505" s="115">
        <v>-89410.92</v>
      </c>
      <c r="AX505" s="115">
        <v>-89852.06</v>
      </c>
      <c r="AY505" s="115">
        <v>-89640.09</v>
      </c>
      <c r="AZ505" s="116">
        <v>-92759.31</v>
      </c>
      <c r="BA505" s="115">
        <v>-94419.3</v>
      </c>
      <c r="BB505" s="115">
        <v>-96346.81</v>
      </c>
      <c r="BC505" s="115">
        <v>-100078.71</v>
      </c>
      <c r="BD505" s="114"/>
      <c r="BE505" s="114"/>
      <c r="BF505" s="114"/>
      <c r="BG505" s="120"/>
      <c r="BH505" s="114"/>
      <c r="BI505" s="114"/>
      <c r="BJ505" s="114"/>
      <c r="BK505" s="114"/>
      <c r="BL505" s="114"/>
      <c r="BM505" s="114"/>
    </row>
    <row r="506" spans="1:65">
      <c r="B506" s="124" t="s">
        <v>353</v>
      </c>
      <c r="C506" s="123" t="s">
        <v>352</v>
      </c>
      <c r="D506" s="122" t="s">
        <v>480</v>
      </c>
      <c r="E506" s="122" t="s">
        <v>497</v>
      </c>
      <c r="F506" s="122" t="s">
        <v>351</v>
      </c>
      <c r="G506" s="122" t="s">
        <v>391</v>
      </c>
      <c r="H506" s="121" t="s">
        <v>390</v>
      </c>
      <c r="I506" s="115">
        <v>0</v>
      </c>
      <c r="J506" s="115"/>
      <c r="K506" s="115"/>
      <c r="L506" s="115">
        <v>0</v>
      </c>
      <c r="M506" s="115">
        <v>0</v>
      </c>
      <c r="N506" s="115">
        <v>0</v>
      </c>
      <c r="O506" s="115">
        <v>0</v>
      </c>
      <c r="P506" s="115">
        <v>0</v>
      </c>
      <c r="Q506" s="115">
        <v>0</v>
      </c>
      <c r="R506" s="115">
        <v>0</v>
      </c>
      <c r="S506" s="115">
        <v>0</v>
      </c>
      <c r="T506" s="115">
        <v>0</v>
      </c>
      <c r="U506" s="115">
        <v>0</v>
      </c>
      <c r="V506" s="115">
        <v>0</v>
      </c>
      <c r="W506" s="115">
        <v>0</v>
      </c>
      <c r="X506" s="115">
        <v>0</v>
      </c>
      <c r="Y506" s="115">
        <v>0</v>
      </c>
      <c r="Z506" s="115">
        <v>0</v>
      </c>
      <c r="AA506" s="115">
        <v>0</v>
      </c>
      <c r="AB506" s="115">
        <v>0</v>
      </c>
      <c r="AC506" s="115">
        <v>0</v>
      </c>
      <c r="AD506" s="115">
        <v>0</v>
      </c>
      <c r="AE506" s="115">
        <v>0</v>
      </c>
      <c r="AF506" s="115">
        <v>0</v>
      </c>
      <c r="AG506" s="115">
        <v>0</v>
      </c>
      <c r="AH506" s="115">
        <v>0</v>
      </c>
      <c r="AI506" s="115">
        <v>0</v>
      </c>
      <c r="AJ506" s="115">
        <v>0</v>
      </c>
      <c r="AK506" s="115">
        <v>0</v>
      </c>
      <c r="AL506" s="115">
        <v>0</v>
      </c>
      <c r="AM506" s="115">
        <v>0</v>
      </c>
      <c r="AN506" s="115">
        <v>0</v>
      </c>
      <c r="AO506" s="115">
        <v>0</v>
      </c>
      <c r="AP506" s="115">
        <v>0</v>
      </c>
      <c r="AQ506" s="115">
        <v>0</v>
      </c>
      <c r="AR506" s="115">
        <v>0</v>
      </c>
      <c r="AS506" s="115">
        <v>0</v>
      </c>
      <c r="AT506" s="115">
        <v>0</v>
      </c>
      <c r="AU506" s="115">
        <v>0</v>
      </c>
      <c r="AV506" s="115">
        <v>0</v>
      </c>
      <c r="AW506" s="115">
        <v>0</v>
      </c>
      <c r="AX506" s="115">
        <v>0</v>
      </c>
      <c r="AY506" s="115">
        <v>0</v>
      </c>
      <c r="AZ506" s="116">
        <v>0</v>
      </c>
      <c r="BA506" s="115">
        <v>0</v>
      </c>
      <c r="BB506" s="115">
        <v>0</v>
      </c>
      <c r="BC506" s="115">
        <v>0</v>
      </c>
      <c r="BD506" s="114"/>
      <c r="BE506" s="114"/>
      <c r="BF506" s="114"/>
      <c r="BG506" s="120"/>
      <c r="BH506" s="114"/>
      <c r="BI506" s="114"/>
      <c r="BJ506" s="114"/>
      <c r="BK506" s="114"/>
      <c r="BL506" s="114"/>
      <c r="BM506" s="114"/>
    </row>
    <row r="507" spans="1:65">
      <c r="A507" s="112" t="s">
        <v>258</v>
      </c>
      <c r="B507" s="124" t="s">
        <v>347</v>
      </c>
      <c r="C507" s="123" t="s">
        <v>346</v>
      </c>
      <c r="D507" s="122" t="s">
        <v>480</v>
      </c>
      <c r="E507" s="122" t="s">
        <v>497</v>
      </c>
      <c r="F507" s="122" t="s">
        <v>345</v>
      </c>
      <c r="G507" s="122" t="s">
        <v>391</v>
      </c>
      <c r="H507" s="121" t="s">
        <v>390</v>
      </c>
      <c r="I507" s="115">
        <v>0</v>
      </c>
      <c r="J507" s="115"/>
      <c r="K507" s="115"/>
      <c r="L507" s="115">
        <v>0</v>
      </c>
      <c r="M507" s="115">
        <v>0</v>
      </c>
      <c r="N507" s="115">
        <v>0</v>
      </c>
      <c r="O507" s="115">
        <v>0</v>
      </c>
      <c r="P507" s="115">
        <v>0</v>
      </c>
      <c r="Q507" s="115">
        <v>0</v>
      </c>
      <c r="R507" s="115">
        <v>0</v>
      </c>
      <c r="S507" s="115">
        <v>0</v>
      </c>
      <c r="T507" s="115">
        <v>0</v>
      </c>
      <c r="U507" s="115">
        <v>0</v>
      </c>
      <c r="V507" s="115">
        <v>0</v>
      </c>
      <c r="W507" s="115">
        <v>0</v>
      </c>
      <c r="X507" s="115">
        <v>0</v>
      </c>
      <c r="Y507" s="115">
        <v>0</v>
      </c>
      <c r="Z507" s="115">
        <v>0</v>
      </c>
      <c r="AA507" s="115">
        <v>0</v>
      </c>
      <c r="AB507" s="115">
        <v>0</v>
      </c>
      <c r="AC507" s="115">
        <v>0</v>
      </c>
      <c r="AD507" s="115">
        <v>0</v>
      </c>
      <c r="AE507" s="115">
        <v>0</v>
      </c>
      <c r="AF507" s="115">
        <v>0</v>
      </c>
      <c r="AG507" s="115">
        <v>0</v>
      </c>
      <c r="AH507" s="115">
        <v>0</v>
      </c>
      <c r="AI507" s="115">
        <v>0</v>
      </c>
      <c r="AJ507" s="115">
        <v>0</v>
      </c>
      <c r="AK507" s="115">
        <v>0</v>
      </c>
      <c r="AL507" s="115">
        <v>0</v>
      </c>
      <c r="AM507" s="115">
        <v>0</v>
      </c>
      <c r="AN507" s="115">
        <v>0</v>
      </c>
      <c r="AO507" s="115">
        <v>0</v>
      </c>
      <c r="AP507" s="115">
        <v>0</v>
      </c>
      <c r="AQ507" s="115">
        <v>0</v>
      </c>
      <c r="AR507" s="115">
        <v>0</v>
      </c>
      <c r="AS507" s="115">
        <v>0</v>
      </c>
      <c r="AT507" s="115">
        <v>0</v>
      </c>
      <c r="AU507" s="115">
        <v>0</v>
      </c>
      <c r="AV507" s="115">
        <v>0</v>
      </c>
      <c r="AW507" s="115">
        <v>0</v>
      </c>
      <c r="AX507" s="115">
        <v>0</v>
      </c>
      <c r="AY507" s="115">
        <v>0</v>
      </c>
      <c r="AZ507" s="116">
        <v>-75.55</v>
      </c>
      <c r="BA507" s="115">
        <v>-131.57</v>
      </c>
      <c r="BB507" s="115">
        <v>-253.27</v>
      </c>
      <c r="BC507" s="115">
        <v>-305.54000000000002</v>
      </c>
      <c r="BD507" s="114"/>
      <c r="BE507" s="114"/>
      <c r="BF507" s="114"/>
      <c r="BG507" s="120"/>
      <c r="BH507" s="114"/>
      <c r="BI507" s="114"/>
      <c r="BJ507" s="114"/>
      <c r="BK507" s="114"/>
      <c r="BL507" s="114"/>
      <c r="BM507" s="114"/>
    </row>
    <row r="508" spans="1:65">
      <c r="A508" s="112" t="s">
        <v>257</v>
      </c>
      <c r="B508" s="124" t="s">
        <v>328</v>
      </c>
      <c r="C508" s="125" t="s">
        <v>327</v>
      </c>
      <c r="D508" s="122" t="s">
        <v>480</v>
      </c>
      <c r="E508" s="122" t="s">
        <v>497</v>
      </c>
      <c r="F508" s="122" t="s">
        <v>326</v>
      </c>
      <c r="G508" s="122" t="s">
        <v>391</v>
      </c>
      <c r="H508" s="121" t="s">
        <v>390</v>
      </c>
      <c r="I508" s="115">
        <v>0</v>
      </c>
      <c r="J508" s="115"/>
      <c r="K508" s="115"/>
      <c r="L508" s="115">
        <v>0</v>
      </c>
      <c r="M508" s="115">
        <v>0</v>
      </c>
      <c r="N508" s="115">
        <v>0</v>
      </c>
      <c r="O508" s="115">
        <v>0</v>
      </c>
      <c r="P508" s="115">
        <v>0</v>
      </c>
      <c r="Q508" s="115">
        <v>0</v>
      </c>
      <c r="R508" s="115">
        <v>0</v>
      </c>
      <c r="S508" s="115">
        <v>0</v>
      </c>
      <c r="T508" s="115">
        <v>0</v>
      </c>
      <c r="U508" s="115">
        <v>0</v>
      </c>
      <c r="V508" s="115">
        <v>0</v>
      </c>
      <c r="W508" s="115">
        <v>0</v>
      </c>
      <c r="X508" s="115">
        <v>0</v>
      </c>
      <c r="Y508" s="115">
        <v>0</v>
      </c>
      <c r="Z508" s="115">
        <v>0</v>
      </c>
      <c r="AA508" s="115">
        <v>0</v>
      </c>
      <c r="AB508" s="115">
        <v>0</v>
      </c>
      <c r="AC508" s="115">
        <v>0</v>
      </c>
      <c r="AD508" s="115">
        <v>0</v>
      </c>
      <c r="AE508" s="115">
        <v>0</v>
      </c>
      <c r="AF508" s="115">
        <v>0</v>
      </c>
      <c r="AG508" s="115">
        <v>0</v>
      </c>
      <c r="AH508" s="115">
        <v>0</v>
      </c>
      <c r="AI508" s="115">
        <v>0</v>
      </c>
      <c r="AJ508" s="115">
        <v>0</v>
      </c>
      <c r="AK508" s="115">
        <v>0</v>
      </c>
      <c r="AL508" s="115">
        <v>0</v>
      </c>
      <c r="AM508" s="115">
        <v>0</v>
      </c>
      <c r="AN508" s="115">
        <v>0</v>
      </c>
      <c r="AO508" s="115">
        <v>0</v>
      </c>
      <c r="AP508" s="115">
        <v>0</v>
      </c>
      <c r="AQ508" s="115">
        <v>0</v>
      </c>
      <c r="AR508" s="115">
        <v>0</v>
      </c>
      <c r="AS508" s="115">
        <v>0</v>
      </c>
      <c r="AT508" s="115">
        <v>0</v>
      </c>
      <c r="AU508" s="115">
        <v>0</v>
      </c>
      <c r="AV508" s="115">
        <v>0</v>
      </c>
      <c r="AW508" s="115">
        <v>0</v>
      </c>
      <c r="AX508" s="115">
        <v>0</v>
      </c>
      <c r="AY508" s="115">
        <v>0</v>
      </c>
      <c r="AZ508" s="116">
        <v>-0.8</v>
      </c>
      <c r="BA508" s="115">
        <v>-4.0999999999999996</v>
      </c>
      <c r="BB508" s="115">
        <v>-13.93</v>
      </c>
      <c r="BC508" s="115">
        <v>-23.5</v>
      </c>
      <c r="BD508" s="114"/>
      <c r="BE508" s="114"/>
      <c r="BF508" s="114"/>
      <c r="BG508" s="120"/>
      <c r="BH508" s="114"/>
      <c r="BI508" s="114"/>
      <c r="BJ508" s="114"/>
      <c r="BK508" s="114"/>
      <c r="BL508" s="114"/>
      <c r="BM508" s="114"/>
    </row>
    <row r="509" spans="1:65">
      <c r="A509" s="112" t="s">
        <v>500</v>
      </c>
      <c r="B509" s="124" t="s">
        <v>499</v>
      </c>
      <c r="C509" s="123" t="s">
        <v>499</v>
      </c>
      <c r="D509" s="122" t="s">
        <v>480</v>
      </c>
      <c r="E509" s="122" t="s">
        <v>497</v>
      </c>
      <c r="F509" s="122" t="s">
        <v>498</v>
      </c>
      <c r="G509" s="122" t="s">
        <v>391</v>
      </c>
      <c r="H509" s="121" t="s">
        <v>390</v>
      </c>
      <c r="I509" s="115">
        <v>0</v>
      </c>
      <c r="J509" s="115"/>
      <c r="K509" s="115"/>
      <c r="L509" s="115">
        <v>0</v>
      </c>
      <c r="M509" s="115">
        <v>0</v>
      </c>
      <c r="N509" s="115">
        <v>0</v>
      </c>
      <c r="O509" s="115">
        <v>0</v>
      </c>
      <c r="P509" s="115">
        <v>0</v>
      </c>
      <c r="Q509" s="115">
        <v>0</v>
      </c>
      <c r="R509" s="115">
        <v>0</v>
      </c>
      <c r="S509" s="115">
        <v>0</v>
      </c>
      <c r="T509" s="115">
        <v>0</v>
      </c>
      <c r="U509" s="115">
        <v>0</v>
      </c>
      <c r="V509" s="115">
        <v>0</v>
      </c>
      <c r="W509" s="115">
        <v>0</v>
      </c>
      <c r="X509" s="115">
        <v>0</v>
      </c>
      <c r="Y509" s="115">
        <v>0</v>
      </c>
      <c r="Z509" s="115">
        <v>0</v>
      </c>
      <c r="AA509" s="115">
        <v>0</v>
      </c>
      <c r="AB509" s="115">
        <v>0</v>
      </c>
      <c r="AC509" s="115">
        <v>0</v>
      </c>
      <c r="AD509" s="115">
        <v>0</v>
      </c>
      <c r="AE509" s="115">
        <v>0</v>
      </c>
      <c r="AF509" s="115">
        <v>0</v>
      </c>
      <c r="AG509" s="115">
        <v>0</v>
      </c>
      <c r="AH509" s="115">
        <v>0</v>
      </c>
      <c r="AI509" s="115">
        <v>0</v>
      </c>
      <c r="AJ509" s="115">
        <v>0</v>
      </c>
      <c r="AK509" s="115">
        <v>0</v>
      </c>
      <c r="AL509" s="115">
        <v>0</v>
      </c>
      <c r="AM509" s="115">
        <v>0</v>
      </c>
      <c r="AN509" s="115">
        <v>0</v>
      </c>
      <c r="AO509" s="115">
        <v>0</v>
      </c>
      <c r="AP509" s="115">
        <v>0</v>
      </c>
      <c r="AQ509" s="115">
        <v>-151.16999999999999</v>
      </c>
      <c r="AR509" s="115">
        <v>-252.25</v>
      </c>
      <c r="AS509" s="115">
        <v>-210.33</v>
      </c>
      <c r="AT509" s="115">
        <v>-204.03</v>
      </c>
      <c r="AU509" s="115">
        <v>-1117.93</v>
      </c>
      <c r="AV509" s="115">
        <v>-1985.97</v>
      </c>
      <c r="AW509" s="115">
        <v>-2115.94</v>
      </c>
      <c r="AX509" s="115">
        <v>-1926.59</v>
      </c>
      <c r="AY509" s="115">
        <v>-1872.07</v>
      </c>
      <c r="AZ509" s="116">
        <v>-1840.2</v>
      </c>
      <c r="BA509" s="115">
        <v>-1838.11</v>
      </c>
      <c r="BB509" s="115">
        <v>-1825.3</v>
      </c>
      <c r="BC509" s="115">
        <v>-1797.44</v>
      </c>
      <c r="BD509" s="114"/>
      <c r="BE509" s="114"/>
      <c r="BF509" s="114"/>
      <c r="BG509" s="120"/>
      <c r="BH509" s="114"/>
      <c r="BI509" s="114"/>
      <c r="BJ509" s="114"/>
      <c r="BK509" s="114"/>
      <c r="BL509" s="114"/>
      <c r="BM509" s="114"/>
    </row>
    <row r="510" spans="1:65">
      <c r="A510" s="112" t="s">
        <v>260</v>
      </c>
      <c r="B510" s="124" t="s">
        <v>374</v>
      </c>
      <c r="C510" s="123" t="s">
        <v>374</v>
      </c>
      <c r="D510" s="122" t="s">
        <v>480</v>
      </c>
      <c r="E510" s="122" t="s">
        <v>497</v>
      </c>
      <c r="F510" s="122" t="s">
        <v>373</v>
      </c>
      <c r="G510" s="122" t="s">
        <v>391</v>
      </c>
      <c r="H510" s="121" t="s">
        <v>390</v>
      </c>
      <c r="I510" s="115">
        <v>0</v>
      </c>
      <c r="J510" s="115"/>
      <c r="K510" s="115"/>
      <c r="L510" s="115">
        <v>0</v>
      </c>
      <c r="M510" s="115">
        <v>0</v>
      </c>
      <c r="N510" s="115">
        <v>0</v>
      </c>
      <c r="O510" s="115">
        <v>0</v>
      </c>
      <c r="P510" s="115">
        <v>0</v>
      </c>
      <c r="Q510" s="115">
        <v>0</v>
      </c>
      <c r="R510" s="115">
        <v>0</v>
      </c>
      <c r="S510" s="115">
        <v>0</v>
      </c>
      <c r="T510" s="115">
        <v>0</v>
      </c>
      <c r="U510" s="115">
        <v>0</v>
      </c>
      <c r="V510" s="115">
        <v>0</v>
      </c>
      <c r="W510" s="115">
        <v>0</v>
      </c>
      <c r="X510" s="115">
        <v>0</v>
      </c>
      <c r="Y510" s="115">
        <v>0</v>
      </c>
      <c r="Z510" s="115">
        <v>0</v>
      </c>
      <c r="AA510" s="115">
        <v>0</v>
      </c>
      <c r="AB510" s="115">
        <v>0</v>
      </c>
      <c r="AC510" s="115">
        <v>0</v>
      </c>
      <c r="AD510" s="115">
        <v>0</v>
      </c>
      <c r="AE510" s="115">
        <v>0</v>
      </c>
      <c r="AF510" s="115">
        <v>0</v>
      </c>
      <c r="AG510" s="115">
        <v>0</v>
      </c>
      <c r="AH510" s="115">
        <v>0</v>
      </c>
      <c r="AI510" s="115">
        <v>0</v>
      </c>
      <c r="AJ510" s="115">
        <v>0</v>
      </c>
      <c r="AK510" s="115">
        <v>0</v>
      </c>
      <c r="AL510" s="115">
        <v>0</v>
      </c>
      <c r="AM510" s="115">
        <v>0</v>
      </c>
      <c r="AN510" s="115">
        <v>0</v>
      </c>
      <c r="AO510" s="115">
        <v>0</v>
      </c>
      <c r="AP510" s="115">
        <v>0</v>
      </c>
      <c r="AQ510" s="115">
        <v>0</v>
      </c>
      <c r="AR510" s="115">
        <v>0</v>
      </c>
      <c r="AS510" s="115">
        <v>-10.31</v>
      </c>
      <c r="AT510" s="115">
        <v>-139.19</v>
      </c>
      <c r="AU510" s="115">
        <v>-16.07</v>
      </c>
      <c r="AV510" s="115">
        <v>-3491.8</v>
      </c>
      <c r="AW510" s="115">
        <v>-6525.61</v>
      </c>
      <c r="AX510" s="115">
        <v>-6782.98</v>
      </c>
      <c r="AY510" s="115">
        <v>-7063.42</v>
      </c>
      <c r="AZ510" s="116">
        <v>-7128.5</v>
      </c>
      <c r="BA510" s="115">
        <v>-7262.61</v>
      </c>
      <c r="BB510" s="115">
        <v>-7194.5</v>
      </c>
      <c r="BC510" s="115">
        <v>-7158.69</v>
      </c>
      <c r="BD510" s="145"/>
      <c r="BE510" s="148"/>
      <c r="BF510" s="148"/>
      <c r="BG510" s="120"/>
      <c r="BH510" s="114"/>
      <c r="BI510" s="114"/>
      <c r="BJ510" s="114"/>
      <c r="BK510" s="114"/>
      <c r="BL510" s="114"/>
      <c r="BM510" s="114"/>
    </row>
    <row r="511" spans="1:65">
      <c r="B511" s="167" t="s">
        <v>496</v>
      </c>
      <c r="C511" s="166" t="s">
        <v>495</v>
      </c>
      <c r="D511" s="165"/>
      <c r="E511" s="165"/>
      <c r="F511" s="165"/>
      <c r="G511" s="165"/>
      <c r="H511" s="121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  <c r="AG511" s="115"/>
      <c r="AH511" s="115"/>
      <c r="AI511" s="115"/>
      <c r="AJ511" s="115"/>
      <c r="AK511" s="115"/>
      <c r="AL511" s="115"/>
      <c r="AM511" s="115"/>
      <c r="AN511" s="115"/>
      <c r="AO511" s="115"/>
      <c r="AP511" s="115"/>
      <c r="AQ511" s="115"/>
      <c r="AR511" s="115"/>
      <c r="AS511" s="115"/>
      <c r="AT511" s="115"/>
      <c r="AU511" s="115"/>
      <c r="AV511" s="115"/>
      <c r="AW511" s="115"/>
      <c r="AX511" s="115"/>
      <c r="AY511" s="115"/>
      <c r="AZ511" s="116"/>
      <c r="BA511" s="115"/>
      <c r="BB511" s="115"/>
      <c r="BC511" s="115"/>
      <c r="BD511" s="114"/>
      <c r="BE511" s="114"/>
      <c r="BF511" s="114"/>
      <c r="BG511" s="164"/>
      <c r="BH511" s="114"/>
      <c r="BI511" s="114"/>
      <c r="BJ511" s="114"/>
      <c r="BK511" s="114"/>
      <c r="BL511" s="114"/>
      <c r="BM511" s="114"/>
    </row>
    <row r="512" spans="1:65">
      <c r="B512" s="124" t="s">
        <v>394</v>
      </c>
      <c r="C512" s="123" t="s">
        <v>393</v>
      </c>
      <c r="D512" s="122" t="s">
        <v>480</v>
      </c>
      <c r="E512" s="122" t="s">
        <v>493</v>
      </c>
      <c r="F512" s="122" t="s">
        <v>392</v>
      </c>
      <c r="G512" s="122" t="s">
        <v>391</v>
      </c>
      <c r="H512" s="121" t="s">
        <v>390</v>
      </c>
      <c r="I512" s="115">
        <v>0</v>
      </c>
      <c r="J512" s="115"/>
      <c r="K512" s="115"/>
      <c r="L512" s="115">
        <v>-0.33</v>
      </c>
      <c r="M512" s="115">
        <v>-0.79</v>
      </c>
      <c r="N512" s="115">
        <v>-0.13</v>
      </c>
      <c r="O512" s="115">
        <v>-7.0000000000000007E-2</v>
      </c>
      <c r="P512" s="115">
        <v>0</v>
      </c>
      <c r="Q512" s="115">
        <v>-0.23</v>
      </c>
      <c r="R512" s="115">
        <v>-0.13</v>
      </c>
      <c r="S512" s="115">
        <v>0</v>
      </c>
      <c r="T512" s="115">
        <v>0</v>
      </c>
      <c r="U512" s="115">
        <v>0</v>
      </c>
      <c r="V512" s="115">
        <v>0</v>
      </c>
      <c r="W512" s="115">
        <v>0</v>
      </c>
      <c r="X512" s="115">
        <v>-0.16</v>
      </c>
      <c r="Y512" s="115">
        <v>0</v>
      </c>
      <c r="Z512" s="115">
        <v>-18.760000000000002</v>
      </c>
      <c r="AA512" s="115">
        <v>-18.95</v>
      </c>
      <c r="AB512" s="115">
        <v>-15.18</v>
      </c>
      <c r="AC512" s="115">
        <v>-14.13</v>
      </c>
      <c r="AD512" s="115">
        <v>-0.03</v>
      </c>
      <c r="AE512" s="115">
        <v>0</v>
      </c>
      <c r="AF512" s="115">
        <v>-10.220000000000001</v>
      </c>
      <c r="AG512" s="115">
        <v>-9.07</v>
      </c>
      <c r="AH512" s="115">
        <v>-3.12</v>
      </c>
      <c r="AI512" s="115">
        <v>-0.72</v>
      </c>
      <c r="AJ512" s="115">
        <v>-1.57</v>
      </c>
      <c r="AK512" s="115">
        <v>-7.72</v>
      </c>
      <c r="AL512" s="115">
        <v>-6.37</v>
      </c>
      <c r="AM512" s="115">
        <v>-6.01</v>
      </c>
      <c r="AN512" s="115">
        <v>-7.0000000000000007E-2</v>
      </c>
      <c r="AO512" s="115">
        <v>-0.03</v>
      </c>
      <c r="AP512" s="115">
        <v>-0.03</v>
      </c>
      <c r="AQ512" s="115">
        <v>-0.36</v>
      </c>
      <c r="AR512" s="115">
        <v>-5.98</v>
      </c>
      <c r="AS512" s="115">
        <v>0</v>
      </c>
      <c r="AT512" s="115">
        <v>0</v>
      </c>
      <c r="AU512" s="115">
        <v>-0.13</v>
      </c>
      <c r="AV512" s="115">
        <v>-0.3</v>
      </c>
      <c r="AW512" s="115">
        <v>-0.03</v>
      </c>
      <c r="AX512" s="115">
        <v>-0.49</v>
      </c>
      <c r="AY512" s="115">
        <v>0</v>
      </c>
      <c r="AZ512" s="116">
        <v>0</v>
      </c>
      <c r="BA512" s="115">
        <v>0</v>
      </c>
      <c r="BB512" s="115">
        <v>-0.03</v>
      </c>
      <c r="BC512" s="115">
        <v>-0.03</v>
      </c>
      <c r="BD512" s="114"/>
      <c r="BE512" s="114"/>
      <c r="BF512" s="114"/>
      <c r="BG512" s="120"/>
      <c r="BH512" s="114"/>
      <c r="BI512" s="114"/>
      <c r="BJ512" s="114"/>
      <c r="BK512" s="114"/>
      <c r="BL512" s="114"/>
      <c r="BM512" s="114"/>
    </row>
    <row r="513" spans="1:65">
      <c r="B513" s="124" t="s">
        <v>360</v>
      </c>
      <c r="C513" s="123" t="s">
        <v>359</v>
      </c>
      <c r="D513" s="122" t="s">
        <v>480</v>
      </c>
      <c r="E513" s="122" t="s">
        <v>493</v>
      </c>
      <c r="F513" s="122" t="s">
        <v>358</v>
      </c>
      <c r="G513" s="122" t="s">
        <v>391</v>
      </c>
      <c r="H513" s="121" t="s">
        <v>390</v>
      </c>
      <c r="I513" s="115">
        <v>0</v>
      </c>
      <c r="J513" s="115"/>
      <c r="K513" s="115"/>
      <c r="L513" s="115">
        <v>0</v>
      </c>
      <c r="M513" s="115">
        <v>0</v>
      </c>
      <c r="N513" s="115">
        <v>-0.17</v>
      </c>
      <c r="O513" s="115">
        <v>-0.21</v>
      </c>
      <c r="P513" s="115">
        <v>-0.21</v>
      </c>
      <c r="Q513" s="115">
        <v>-0.21</v>
      </c>
      <c r="R513" s="115">
        <v>0</v>
      </c>
      <c r="S513" s="115">
        <v>0</v>
      </c>
      <c r="T513" s="115">
        <v>0</v>
      </c>
      <c r="U513" s="115">
        <v>0</v>
      </c>
      <c r="V513" s="115">
        <v>0</v>
      </c>
      <c r="W513" s="115">
        <v>0</v>
      </c>
      <c r="X513" s="115">
        <v>-5.5</v>
      </c>
      <c r="Y513" s="115">
        <v>-0.66</v>
      </c>
      <c r="Z513" s="115">
        <v>-0.49</v>
      </c>
      <c r="AA513" s="115">
        <v>-7.0000000000000007E-2</v>
      </c>
      <c r="AB513" s="115">
        <v>-2.19</v>
      </c>
      <c r="AC513" s="115">
        <v>-1.22</v>
      </c>
      <c r="AD513" s="115">
        <v>-1.04</v>
      </c>
      <c r="AE513" s="115">
        <v>-0.56000000000000005</v>
      </c>
      <c r="AF513" s="115">
        <v>-0.42</v>
      </c>
      <c r="AG513" s="115">
        <v>-0.38</v>
      </c>
      <c r="AH513" s="115">
        <v>-0.14000000000000001</v>
      </c>
      <c r="AI513" s="115">
        <v>-7.0000000000000007E-2</v>
      </c>
      <c r="AJ513" s="115">
        <v>0</v>
      </c>
      <c r="AK513" s="115">
        <v>0</v>
      </c>
      <c r="AL513" s="115">
        <v>0</v>
      </c>
      <c r="AM513" s="115">
        <v>0</v>
      </c>
      <c r="AN513" s="115">
        <v>-7.0000000000000007E-2</v>
      </c>
      <c r="AO513" s="115">
        <v>0</v>
      </c>
      <c r="AP513" s="115">
        <v>0</v>
      </c>
      <c r="AQ513" s="115">
        <v>0</v>
      </c>
      <c r="AR513" s="115">
        <v>-0.03</v>
      </c>
      <c r="AS513" s="115">
        <v>0</v>
      </c>
      <c r="AT513" s="115">
        <v>0</v>
      </c>
      <c r="AU513" s="115">
        <v>0</v>
      </c>
      <c r="AV513" s="115">
        <v>0</v>
      </c>
      <c r="AW513" s="115">
        <v>0</v>
      </c>
      <c r="AX513" s="115">
        <v>0</v>
      </c>
      <c r="AY513" s="115">
        <v>0</v>
      </c>
      <c r="AZ513" s="116">
        <v>0</v>
      </c>
      <c r="BA513" s="115">
        <v>0</v>
      </c>
      <c r="BB513" s="115">
        <v>0</v>
      </c>
      <c r="BC513" s="115">
        <v>0</v>
      </c>
      <c r="BD513" s="114"/>
      <c r="BE513" s="114"/>
      <c r="BF513" s="114"/>
      <c r="BG513" s="120"/>
      <c r="BH513" s="114"/>
      <c r="BI513" s="114"/>
      <c r="BJ513" s="114"/>
      <c r="BK513" s="114"/>
      <c r="BL513" s="114"/>
      <c r="BM513" s="114"/>
    </row>
    <row r="514" spans="1:65">
      <c r="A514" s="112" t="s">
        <v>494</v>
      </c>
      <c r="B514" s="124" t="s">
        <v>356</v>
      </c>
      <c r="C514" s="123" t="s">
        <v>355</v>
      </c>
      <c r="D514" s="122" t="s">
        <v>480</v>
      </c>
      <c r="E514" s="122" t="s">
        <v>493</v>
      </c>
      <c r="F514" s="122" t="s">
        <v>354</v>
      </c>
      <c r="G514" s="122" t="s">
        <v>391</v>
      </c>
      <c r="H514" s="121" t="s">
        <v>390</v>
      </c>
      <c r="I514" s="115">
        <v>-4695.12</v>
      </c>
      <c r="J514" s="115"/>
      <c r="K514" s="115"/>
      <c r="L514" s="115">
        <v>-4294.29</v>
      </c>
      <c r="M514" s="115">
        <v>-4341.3900000000003</v>
      </c>
      <c r="N514" s="115">
        <v>-4285.84</v>
      </c>
      <c r="O514" s="115">
        <v>-4126.04</v>
      </c>
      <c r="P514" s="115">
        <v>-4309.32</v>
      </c>
      <c r="Q514" s="115">
        <v>-4537.2299999999996</v>
      </c>
      <c r="R514" s="115">
        <v>-5458.61</v>
      </c>
      <c r="S514" s="115">
        <v>-5970.69</v>
      </c>
      <c r="T514" s="115">
        <v>-5326</v>
      </c>
      <c r="U514" s="115">
        <v>-5189.71</v>
      </c>
      <c r="V514" s="115">
        <v>-4917.5</v>
      </c>
      <c r="W514" s="115">
        <v>-4948.99</v>
      </c>
      <c r="X514" s="115">
        <v>-4399.75</v>
      </c>
      <c r="Y514" s="115">
        <v>-4561.55</v>
      </c>
      <c r="Z514" s="115">
        <v>-4199.46</v>
      </c>
      <c r="AA514" s="115">
        <v>-4010.01</v>
      </c>
      <c r="AB514" s="115">
        <v>-4077.01</v>
      </c>
      <c r="AC514" s="115">
        <v>-4312.95</v>
      </c>
      <c r="AD514" s="115">
        <v>-4476.6899999999996</v>
      </c>
      <c r="AE514" s="115">
        <v>-4057.57</v>
      </c>
      <c r="AF514" s="115">
        <v>-4093.26</v>
      </c>
      <c r="AG514" s="115">
        <v>-4062.3</v>
      </c>
      <c r="AH514" s="115">
        <v>-3955.34</v>
      </c>
      <c r="AI514" s="115">
        <v>-3337.55</v>
      </c>
      <c r="AJ514" s="115">
        <v>-3135.33</v>
      </c>
      <c r="AK514" s="115">
        <v>-3078.73</v>
      </c>
      <c r="AL514" s="115">
        <v>-2853.84</v>
      </c>
      <c r="AM514" s="115">
        <v>-2844.58</v>
      </c>
      <c r="AN514" s="115">
        <v>-2950.04</v>
      </c>
      <c r="AO514" s="115">
        <v>-2921.7</v>
      </c>
      <c r="AP514" s="115">
        <v>-3136.76</v>
      </c>
      <c r="AQ514" s="115">
        <v>-3064.38</v>
      </c>
      <c r="AR514" s="115">
        <v>-3075.54</v>
      </c>
      <c r="AS514" s="115">
        <v>-3198.56</v>
      </c>
      <c r="AT514" s="115">
        <v>-3110.83</v>
      </c>
      <c r="AU514" s="115">
        <v>-3272.78</v>
      </c>
      <c r="AV514" s="115">
        <v>-3370.01</v>
      </c>
      <c r="AW514" s="115">
        <v>-3369.26</v>
      </c>
      <c r="AX514" s="115">
        <v>-3348.53</v>
      </c>
      <c r="AY514" s="115">
        <v>-3407.12</v>
      </c>
      <c r="AZ514" s="116">
        <v>-3355.5</v>
      </c>
      <c r="BA514" s="115">
        <v>-3425.49</v>
      </c>
      <c r="BB514" s="115">
        <v>-3296.67</v>
      </c>
      <c r="BC514" s="115">
        <v>-3027.58</v>
      </c>
      <c r="BD514" s="114"/>
      <c r="BE514" s="114"/>
      <c r="BF514" s="114"/>
      <c r="BG514" s="120"/>
      <c r="BH514" s="114"/>
      <c r="BI514" s="114"/>
      <c r="BJ514" s="114"/>
      <c r="BK514" s="114"/>
      <c r="BL514" s="114"/>
      <c r="BM514" s="114"/>
    </row>
    <row r="515" spans="1:65">
      <c r="A515" s="112" t="s">
        <v>261</v>
      </c>
      <c r="B515" s="124" t="s">
        <v>324</v>
      </c>
      <c r="C515" s="123" t="s">
        <v>323</v>
      </c>
      <c r="D515" s="122" t="s">
        <v>480</v>
      </c>
      <c r="E515" s="122" t="s">
        <v>493</v>
      </c>
      <c r="F515" s="122" t="s">
        <v>322</v>
      </c>
      <c r="G515" s="122" t="s">
        <v>391</v>
      </c>
      <c r="H515" s="121" t="s">
        <v>390</v>
      </c>
      <c r="I515" s="115">
        <v>-356.4</v>
      </c>
      <c r="J515" s="115"/>
      <c r="K515" s="115"/>
      <c r="L515" s="115">
        <v>-360</v>
      </c>
      <c r="M515" s="115">
        <v>-410.4</v>
      </c>
      <c r="N515" s="115">
        <v>-421.2</v>
      </c>
      <c r="O515" s="115">
        <v>-421.2</v>
      </c>
      <c r="P515" s="115">
        <v>-428.4</v>
      </c>
      <c r="Q515" s="115">
        <v>-478.8</v>
      </c>
      <c r="R515" s="115">
        <v>-482.4</v>
      </c>
      <c r="S515" s="115">
        <v>-482.4</v>
      </c>
      <c r="T515" s="115">
        <v>-475.2</v>
      </c>
      <c r="U515" s="115">
        <v>-468</v>
      </c>
      <c r="V515" s="115">
        <v>-493.2</v>
      </c>
      <c r="W515" s="115">
        <v>-496.8</v>
      </c>
      <c r="X515" s="115">
        <v>-540</v>
      </c>
      <c r="Y515" s="115">
        <v>-568.79999999999995</v>
      </c>
      <c r="Z515" s="115">
        <v>-738</v>
      </c>
      <c r="AA515" s="115">
        <v>-735.84</v>
      </c>
      <c r="AB515" s="115">
        <v>-716.76</v>
      </c>
      <c r="AC515" s="115">
        <v>-701.28</v>
      </c>
      <c r="AD515" s="115">
        <v>-761.4</v>
      </c>
      <c r="AE515" s="115">
        <v>-815.04</v>
      </c>
      <c r="AF515" s="115">
        <v>-853.56</v>
      </c>
      <c r="AG515" s="115">
        <v>-923.4</v>
      </c>
      <c r="AH515" s="115">
        <v>-1015.56</v>
      </c>
      <c r="AI515" s="115">
        <v>-1169.6400000000001</v>
      </c>
      <c r="AJ515" s="115">
        <v>-1226.1600000000001</v>
      </c>
      <c r="AK515" s="115">
        <v>-1252.8</v>
      </c>
      <c r="AL515" s="115">
        <v>-1252.44</v>
      </c>
      <c r="AM515" s="115">
        <v>-1311.84</v>
      </c>
      <c r="AN515" s="115">
        <v>-1269.72</v>
      </c>
      <c r="AO515" s="115">
        <v>-1333.08</v>
      </c>
      <c r="AP515" s="115">
        <v>-1350.72</v>
      </c>
      <c r="AQ515" s="115">
        <v>-1352.52</v>
      </c>
      <c r="AR515" s="115">
        <v>-1281.5999999999999</v>
      </c>
      <c r="AS515" s="115">
        <v>-1360.44</v>
      </c>
      <c r="AT515" s="115">
        <v>-1422</v>
      </c>
      <c r="AU515" s="115">
        <v>-1455.12</v>
      </c>
      <c r="AV515" s="115">
        <v>-1428.84</v>
      </c>
      <c r="AW515" s="115">
        <v>-1387.44</v>
      </c>
      <c r="AX515" s="115">
        <v>-1390.68</v>
      </c>
      <c r="AY515" s="115">
        <v>-1387.44</v>
      </c>
      <c r="AZ515" s="116">
        <v>-1429.2</v>
      </c>
      <c r="BA515" s="115">
        <v>-1501.2</v>
      </c>
      <c r="BB515" s="115">
        <v>-1465.43</v>
      </c>
      <c r="BC515" s="115">
        <v>-1451.06</v>
      </c>
      <c r="BD515" s="114"/>
      <c r="BE515" s="114"/>
      <c r="BF515" s="114"/>
      <c r="BG515" s="120"/>
      <c r="BH515" s="114"/>
      <c r="BI515" s="114"/>
      <c r="BJ515" s="114"/>
      <c r="BK515" s="114"/>
      <c r="BL515" s="114"/>
      <c r="BM515" s="114"/>
    </row>
    <row r="516" spans="1:65">
      <c r="B516" s="167" t="s">
        <v>492</v>
      </c>
      <c r="C516" s="166" t="s">
        <v>491</v>
      </c>
      <c r="D516" s="165"/>
      <c r="E516" s="165"/>
      <c r="F516" s="165"/>
      <c r="G516" s="165"/>
      <c r="H516" s="121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  <c r="AG516" s="115"/>
      <c r="AH516" s="115"/>
      <c r="AI516" s="115"/>
      <c r="AJ516" s="115"/>
      <c r="AK516" s="115"/>
      <c r="AL516" s="115"/>
      <c r="AM516" s="115"/>
      <c r="AN516" s="115"/>
      <c r="AO516" s="115"/>
      <c r="AP516" s="115"/>
      <c r="AQ516" s="115"/>
      <c r="AR516" s="115"/>
      <c r="AS516" s="115"/>
      <c r="AT516" s="115"/>
      <c r="AU516" s="115"/>
      <c r="AV516" s="115"/>
      <c r="AW516" s="115"/>
      <c r="AX516" s="115"/>
      <c r="AY516" s="115"/>
      <c r="AZ516" s="116"/>
      <c r="BA516" s="115"/>
      <c r="BB516" s="115"/>
      <c r="BC516" s="115"/>
      <c r="BD516" s="114"/>
      <c r="BE516" s="114"/>
      <c r="BF516" s="114"/>
      <c r="BG516" s="164"/>
      <c r="BH516" s="114"/>
      <c r="BI516" s="114"/>
      <c r="BJ516" s="114"/>
      <c r="BK516" s="114"/>
      <c r="BL516" s="114"/>
      <c r="BM516" s="114"/>
    </row>
    <row r="517" spans="1:65">
      <c r="B517" s="124" t="s">
        <v>363</v>
      </c>
      <c r="C517" s="123" t="s">
        <v>363</v>
      </c>
      <c r="D517" s="122" t="s">
        <v>480</v>
      </c>
      <c r="E517" s="122" t="s">
        <v>490</v>
      </c>
      <c r="F517" s="122" t="s">
        <v>362</v>
      </c>
      <c r="G517" s="122" t="s">
        <v>391</v>
      </c>
      <c r="H517" s="121" t="s">
        <v>390</v>
      </c>
      <c r="I517" s="115">
        <v>0</v>
      </c>
      <c r="J517" s="115"/>
      <c r="K517" s="115"/>
      <c r="L517" s="115">
        <v>0</v>
      </c>
      <c r="M517" s="115">
        <v>0</v>
      </c>
      <c r="N517" s="115">
        <v>0</v>
      </c>
      <c r="O517" s="115">
        <v>0</v>
      </c>
      <c r="P517" s="115">
        <v>0</v>
      </c>
      <c r="Q517" s="115">
        <v>0</v>
      </c>
      <c r="R517" s="115">
        <v>0</v>
      </c>
      <c r="S517" s="115">
        <v>-3.71</v>
      </c>
      <c r="T517" s="115">
        <v>-3.28</v>
      </c>
      <c r="U517" s="115">
        <v>0</v>
      </c>
      <c r="V517" s="115">
        <v>-3.19</v>
      </c>
      <c r="W517" s="115">
        <v>-1.1499999999999999</v>
      </c>
      <c r="X517" s="115">
        <v>-2.67</v>
      </c>
      <c r="Y517" s="115">
        <v>0</v>
      </c>
      <c r="Z517" s="115">
        <v>-1.93</v>
      </c>
      <c r="AA517" s="115">
        <v>-1.79</v>
      </c>
      <c r="AB517" s="115">
        <v>-1.7</v>
      </c>
      <c r="AC517" s="115">
        <v>-3.13</v>
      </c>
      <c r="AD517" s="115">
        <v>-15.73</v>
      </c>
      <c r="AE517" s="115">
        <v>-1.43</v>
      </c>
      <c r="AF517" s="115">
        <v>-2.2999999999999998</v>
      </c>
      <c r="AG517" s="115">
        <v>-1.1499999999999999</v>
      </c>
      <c r="AH517" s="115">
        <v>-1.52</v>
      </c>
      <c r="AI517" s="115">
        <v>-2.71</v>
      </c>
      <c r="AJ517" s="115">
        <v>-0.78</v>
      </c>
      <c r="AK517" s="115">
        <v>-0.14000000000000001</v>
      </c>
      <c r="AL517" s="115">
        <v>0</v>
      </c>
      <c r="AM517" s="115">
        <v>0</v>
      </c>
      <c r="AN517" s="115">
        <v>-0.23</v>
      </c>
      <c r="AO517" s="115">
        <v>-0.05</v>
      </c>
      <c r="AP517" s="115">
        <v>-0.09</v>
      </c>
      <c r="AQ517" s="115">
        <v>-0.18</v>
      </c>
      <c r="AR517" s="115">
        <v>-0.09</v>
      </c>
      <c r="AS517" s="115">
        <v>0</v>
      </c>
      <c r="AT517" s="115">
        <v>0</v>
      </c>
      <c r="AU517" s="115">
        <v>0</v>
      </c>
      <c r="AV517" s="115">
        <v>0</v>
      </c>
      <c r="AW517" s="115">
        <v>0</v>
      </c>
      <c r="AX517" s="115">
        <v>0</v>
      </c>
      <c r="AY517" s="115">
        <v>0</v>
      </c>
      <c r="AZ517" s="116">
        <v>0</v>
      </c>
      <c r="BA517" s="115">
        <v>0</v>
      </c>
      <c r="BB517" s="115">
        <v>0</v>
      </c>
      <c r="BC517" s="115">
        <v>0</v>
      </c>
      <c r="BD517" s="114"/>
      <c r="BE517" s="114"/>
      <c r="BF517" s="114"/>
      <c r="BG517" s="120"/>
      <c r="BH517" s="114"/>
      <c r="BI517" s="114"/>
      <c r="BJ517" s="114"/>
      <c r="BK517" s="114"/>
      <c r="BL517" s="114"/>
      <c r="BM517" s="114"/>
    </row>
    <row r="518" spans="1:65">
      <c r="B518" s="124" t="s">
        <v>360</v>
      </c>
      <c r="C518" s="123" t="s">
        <v>359</v>
      </c>
      <c r="D518" s="122" t="s">
        <v>480</v>
      </c>
      <c r="E518" s="122" t="s">
        <v>490</v>
      </c>
      <c r="F518" s="122" t="s">
        <v>358</v>
      </c>
      <c r="G518" s="122" t="s">
        <v>391</v>
      </c>
      <c r="H518" s="121" t="s">
        <v>390</v>
      </c>
      <c r="I518" s="115">
        <v>0</v>
      </c>
      <c r="J518" s="115"/>
      <c r="K518" s="115"/>
      <c r="L518" s="115">
        <v>-0.1</v>
      </c>
      <c r="M518" s="115">
        <v>-7.0000000000000007E-2</v>
      </c>
      <c r="N518" s="115">
        <v>-7.0000000000000007E-2</v>
      </c>
      <c r="O518" s="115">
        <v>-7.0000000000000007E-2</v>
      </c>
      <c r="P518" s="115">
        <v>-7.0000000000000007E-2</v>
      </c>
      <c r="Q518" s="115">
        <v>-0.35</v>
      </c>
      <c r="R518" s="115">
        <v>-0.21</v>
      </c>
      <c r="S518" s="115">
        <v>-1.1499999999999999</v>
      </c>
      <c r="T518" s="115">
        <v>-0.63</v>
      </c>
      <c r="U518" s="115">
        <v>-4.1399999999999997</v>
      </c>
      <c r="V518" s="115">
        <v>-4.66</v>
      </c>
      <c r="W518" s="115">
        <v>0</v>
      </c>
      <c r="X518" s="115">
        <v>-5.12</v>
      </c>
      <c r="Y518" s="115">
        <v>-2.71</v>
      </c>
      <c r="Z518" s="115">
        <v>-1.43</v>
      </c>
      <c r="AA518" s="115">
        <v>-0.45</v>
      </c>
      <c r="AB518" s="115">
        <v>-2.02</v>
      </c>
      <c r="AC518" s="115">
        <v>-0.9</v>
      </c>
      <c r="AD518" s="115">
        <v>-0.84</v>
      </c>
      <c r="AE518" s="115">
        <v>-1.04</v>
      </c>
      <c r="AF518" s="115">
        <v>-0.77</v>
      </c>
      <c r="AG518" s="115">
        <v>-0.59</v>
      </c>
      <c r="AH518" s="115">
        <v>-0.28000000000000003</v>
      </c>
      <c r="AI518" s="115">
        <v>-1.1499999999999999</v>
      </c>
      <c r="AJ518" s="115">
        <v>-0.38</v>
      </c>
      <c r="AK518" s="115">
        <v>-0.63</v>
      </c>
      <c r="AL518" s="115">
        <v>-0.52</v>
      </c>
      <c r="AM518" s="115">
        <v>-0.7</v>
      </c>
      <c r="AN518" s="115">
        <v>-1.08</v>
      </c>
      <c r="AO518" s="115">
        <v>-0.94</v>
      </c>
      <c r="AP518" s="115">
        <v>-0.7</v>
      </c>
      <c r="AQ518" s="115">
        <v>-0.1</v>
      </c>
      <c r="AR518" s="115">
        <v>0</v>
      </c>
      <c r="AS518" s="115">
        <v>0</v>
      </c>
      <c r="AT518" s="115">
        <v>0</v>
      </c>
      <c r="AU518" s="115">
        <v>0</v>
      </c>
      <c r="AV518" s="115">
        <v>0</v>
      </c>
      <c r="AW518" s="115">
        <v>0</v>
      </c>
      <c r="AX518" s="115">
        <v>0</v>
      </c>
      <c r="AY518" s="115">
        <v>0</v>
      </c>
      <c r="AZ518" s="116">
        <v>0</v>
      </c>
      <c r="BA518" s="115">
        <v>0</v>
      </c>
      <c r="BB518" s="115">
        <v>0</v>
      </c>
      <c r="BC518" s="115">
        <v>0</v>
      </c>
      <c r="BD518" s="114"/>
      <c r="BE518" s="114"/>
      <c r="BF518" s="114"/>
      <c r="BG518" s="120"/>
      <c r="BH518" s="114"/>
      <c r="BI518" s="114"/>
      <c r="BJ518" s="114"/>
      <c r="BK518" s="114"/>
      <c r="BL518" s="114"/>
      <c r="BM518" s="114"/>
    </row>
    <row r="519" spans="1:65">
      <c r="A519" s="112" t="s">
        <v>248</v>
      </c>
      <c r="B519" s="124" t="s">
        <v>356</v>
      </c>
      <c r="C519" s="123" t="s">
        <v>355</v>
      </c>
      <c r="D519" s="122" t="s">
        <v>480</v>
      </c>
      <c r="E519" s="122" t="s">
        <v>490</v>
      </c>
      <c r="F519" s="122" t="s">
        <v>354</v>
      </c>
      <c r="G519" s="122" t="s">
        <v>391</v>
      </c>
      <c r="H519" s="121" t="s">
        <v>390</v>
      </c>
      <c r="I519" s="115">
        <v>-5548.78</v>
      </c>
      <c r="J519" s="115"/>
      <c r="K519" s="115"/>
      <c r="L519" s="115">
        <v>-5086.7700000000004</v>
      </c>
      <c r="M519" s="115">
        <v>-4848.99</v>
      </c>
      <c r="N519" s="115">
        <v>-4361.95</v>
      </c>
      <c r="O519" s="115">
        <v>-5390.92</v>
      </c>
      <c r="P519" s="115">
        <v>-3982.14</v>
      </c>
      <c r="Q519" s="115">
        <v>-3797.2</v>
      </c>
      <c r="R519" s="115">
        <v>-3022.49</v>
      </c>
      <c r="S519" s="115">
        <v>-3409.11</v>
      </c>
      <c r="T519" s="115">
        <v>-3669.66</v>
      </c>
      <c r="U519" s="115">
        <v>-3091.18</v>
      </c>
      <c r="V519" s="115">
        <v>-3073.96</v>
      </c>
      <c r="W519" s="115">
        <v>-3044.91</v>
      </c>
      <c r="X519" s="115">
        <v>-3032.21</v>
      </c>
      <c r="Y519" s="115">
        <v>-3229.91</v>
      </c>
      <c r="Z519" s="115">
        <v>-2669.05</v>
      </c>
      <c r="AA519" s="115">
        <v>-2782.39</v>
      </c>
      <c r="AB519" s="115">
        <v>-3313.34</v>
      </c>
      <c r="AC519" s="115">
        <v>-3501.29</v>
      </c>
      <c r="AD519" s="115">
        <v>-4971.3</v>
      </c>
      <c r="AE519" s="115">
        <v>-5034.58</v>
      </c>
      <c r="AF519" s="115">
        <v>-6049.07</v>
      </c>
      <c r="AG519" s="115">
        <v>-6764.45</v>
      </c>
      <c r="AH519" s="115">
        <v>-5899.32</v>
      </c>
      <c r="AI519" s="115">
        <v>-4113.3100000000004</v>
      </c>
      <c r="AJ519" s="115">
        <v>-3408.75</v>
      </c>
      <c r="AK519" s="115">
        <v>-5347.7</v>
      </c>
      <c r="AL519" s="115">
        <v>-5607.67</v>
      </c>
      <c r="AM519" s="115">
        <v>-5854.52</v>
      </c>
      <c r="AN519" s="115">
        <v>-6008.79</v>
      </c>
      <c r="AO519" s="115">
        <v>-5258.93</v>
      </c>
      <c r="AP519" s="115">
        <v>-6645.91</v>
      </c>
      <c r="AQ519" s="115">
        <v>-5986.33</v>
      </c>
      <c r="AR519" s="115">
        <v>-5232.96</v>
      </c>
      <c r="AS519" s="115">
        <v>-6953.62</v>
      </c>
      <c r="AT519" s="115">
        <v>-6489.27</v>
      </c>
      <c r="AU519" s="115">
        <v>-5664.85</v>
      </c>
      <c r="AV519" s="115">
        <v>-5653.69</v>
      </c>
      <c r="AW519" s="115">
        <v>-5595.16</v>
      </c>
      <c r="AX519" s="115">
        <v>-5517.93</v>
      </c>
      <c r="AY519" s="115">
        <v>-4478.2700000000004</v>
      </c>
      <c r="AZ519" s="116">
        <v>-5600.52</v>
      </c>
      <c r="BA519" s="115">
        <v>-6396.29</v>
      </c>
      <c r="BB519" s="115">
        <v>-6214.05</v>
      </c>
      <c r="BC519" s="115">
        <v>-6386.38</v>
      </c>
      <c r="BD519" s="114"/>
      <c r="BE519" s="114"/>
      <c r="BF519" s="114"/>
      <c r="BG519" s="120"/>
      <c r="BH519" s="114"/>
      <c r="BI519" s="114"/>
      <c r="BJ519" s="114"/>
      <c r="BK519" s="114"/>
      <c r="BL519" s="114"/>
      <c r="BM519" s="114"/>
    </row>
    <row r="520" spans="1:65">
      <c r="B520" s="124" t="s">
        <v>353</v>
      </c>
      <c r="C520" s="123" t="s">
        <v>352</v>
      </c>
      <c r="D520" s="122" t="s">
        <v>480</v>
      </c>
      <c r="E520" s="122" t="s">
        <v>490</v>
      </c>
      <c r="F520" s="122" t="s">
        <v>351</v>
      </c>
      <c r="G520" s="122" t="s">
        <v>391</v>
      </c>
      <c r="H520" s="121" t="s">
        <v>390</v>
      </c>
      <c r="I520" s="115">
        <v>-2342.62</v>
      </c>
      <c r="J520" s="115"/>
      <c r="K520" s="115"/>
      <c r="L520" s="115">
        <v>-1775.56</v>
      </c>
      <c r="M520" s="115">
        <v>-1987.21</v>
      </c>
      <c r="N520" s="115">
        <v>-1701.14</v>
      </c>
      <c r="O520" s="115">
        <v>-1854.52</v>
      </c>
      <c r="P520" s="115">
        <v>-1715.26</v>
      </c>
      <c r="Q520" s="115">
        <v>-1790.69</v>
      </c>
      <c r="R520" s="115">
        <v>-1646.58</v>
      </c>
      <c r="S520" s="115">
        <v>-2687.77</v>
      </c>
      <c r="T520" s="115">
        <v>-1884.82</v>
      </c>
      <c r="U520" s="115">
        <v>-1391.17</v>
      </c>
      <c r="V520" s="115">
        <v>-2513.73</v>
      </c>
      <c r="W520" s="115">
        <v>-3419.17</v>
      </c>
      <c r="X520" s="115">
        <v>-3840.22</v>
      </c>
      <c r="Y520" s="115">
        <v>-2727.2</v>
      </c>
      <c r="Z520" s="115">
        <v>-3977.54</v>
      </c>
      <c r="AA520" s="115">
        <v>-3559.81</v>
      </c>
      <c r="AB520" s="115">
        <v>-4316.74</v>
      </c>
      <c r="AC520" s="115">
        <v>-3415.25</v>
      </c>
      <c r="AD520" s="115">
        <v>-2651.29</v>
      </c>
      <c r="AE520" s="115">
        <v>-2152.59</v>
      </c>
      <c r="AF520" s="115">
        <v>-1572.93</v>
      </c>
      <c r="AG520" s="115">
        <v>-1159.67</v>
      </c>
      <c r="AH520" s="115">
        <v>-950.48</v>
      </c>
      <c r="AI520" s="115">
        <v>-1340.07</v>
      </c>
      <c r="AJ520" s="115">
        <v>-1434.9</v>
      </c>
      <c r="AK520" s="115">
        <v>-1508.81</v>
      </c>
      <c r="AL520" s="115">
        <v>-1513.16</v>
      </c>
      <c r="AM520" s="115">
        <v>-2064.25</v>
      </c>
      <c r="AN520" s="115">
        <v>-1822.83</v>
      </c>
      <c r="AO520" s="115">
        <v>-1669.5</v>
      </c>
      <c r="AP520" s="115">
        <v>-1379.34</v>
      </c>
      <c r="AQ520" s="115">
        <v>-1281.45</v>
      </c>
      <c r="AR520" s="115">
        <v>-1097.1400000000001</v>
      </c>
      <c r="AS520" s="115">
        <v>-1159.42</v>
      </c>
      <c r="AT520" s="115">
        <v>-1045.23</v>
      </c>
      <c r="AU520" s="115">
        <v>-868.2</v>
      </c>
      <c r="AV520" s="115">
        <v>-731.78</v>
      </c>
      <c r="AW520" s="115">
        <v>-623.69000000000005</v>
      </c>
      <c r="AX520" s="115">
        <v>-775.03</v>
      </c>
      <c r="AY520" s="115">
        <v>-545.64</v>
      </c>
      <c r="AZ520" s="116">
        <v>-39.19</v>
      </c>
      <c r="BA520" s="115">
        <v>-2.36</v>
      </c>
      <c r="BB520" s="115">
        <v>0</v>
      </c>
      <c r="BC520" s="115">
        <v>-4.55</v>
      </c>
      <c r="BD520" s="114"/>
      <c r="BE520" s="150"/>
      <c r="BF520" s="150"/>
      <c r="BG520" s="120"/>
      <c r="BH520" s="145"/>
      <c r="BI520" s="145"/>
      <c r="BJ520" s="145"/>
      <c r="BK520" s="145"/>
      <c r="BL520" s="145"/>
      <c r="BM520" s="145"/>
    </row>
    <row r="521" spans="1:65">
      <c r="B521" s="167" t="s">
        <v>489</v>
      </c>
      <c r="C521" s="166" t="s">
        <v>488</v>
      </c>
      <c r="D521" s="165"/>
      <c r="E521" s="165"/>
      <c r="F521" s="165"/>
      <c r="G521" s="165"/>
      <c r="H521" s="121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  <c r="AA521" s="115"/>
      <c r="AB521" s="115"/>
      <c r="AC521" s="115"/>
      <c r="AD521" s="115"/>
      <c r="AE521" s="115"/>
      <c r="AF521" s="115"/>
      <c r="AG521" s="115"/>
      <c r="AH521" s="115"/>
      <c r="AI521" s="115"/>
      <c r="AJ521" s="115"/>
      <c r="AK521" s="115"/>
      <c r="AL521" s="115"/>
      <c r="AM521" s="115"/>
      <c r="AN521" s="115"/>
      <c r="AO521" s="115"/>
      <c r="AP521" s="115"/>
      <c r="AQ521" s="115"/>
      <c r="AR521" s="115"/>
      <c r="AS521" s="115"/>
      <c r="AT521" s="115"/>
      <c r="AU521" s="115"/>
      <c r="AV521" s="115"/>
      <c r="AW521" s="115"/>
      <c r="AX521" s="115"/>
      <c r="AY521" s="115"/>
      <c r="AZ521" s="116"/>
      <c r="BA521" s="115"/>
      <c r="BB521" s="115"/>
      <c r="BC521" s="115"/>
      <c r="BD521" s="114"/>
      <c r="BE521" s="114"/>
      <c r="BF521" s="114"/>
      <c r="BG521" s="164"/>
      <c r="BH521" s="114"/>
      <c r="BI521" s="114"/>
      <c r="BJ521" s="114"/>
      <c r="BK521" s="114"/>
      <c r="BL521" s="114"/>
      <c r="BM521" s="114"/>
    </row>
    <row r="522" spans="1:65">
      <c r="B522" s="124" t="s">
        <v>363</v>
      </c>
      <c r="C522" s="123" t="s">
        <v>363</v>
      </c>
      <c r="D522" s="122" t="s">
        <v>480</v>
      </c>
      <c r="E522" s="122" t="s">
        <v>487</v>
      </c>
      <c r="F522" s="122" t="s">
        <v>362</v>
      </c>
      <c r="G522" s="122" t="s">
        <v>391</v>
      </c>
      <c r="H522" s="121" t="s">
        <v>390</v>
      </c>
      <c r="I522" s="115">
        <v>0</v>
      </c>
      <c r="J522" s="115"/>
      <c r="K522" s="115"/>
      <c r="L522" s="115">
        <v>0</v>
      </c>
      <c r="M522" s="115">
        <v>0</v>
      </c>
      <c r="N522" s="115">
        <v>0</v>
      </c>
      <c r="O522" s="115">
        <v>0</v>
      </c>
      <c r="P522" s="115">
        <v>-0.42</v>
      </c>
      <c r="Q522" s="115">
        <v>-0.52</v>
      </c>
      <c r="R522" s="115">
        <v>0</v>
      </c>
      <c r="S522" s="115">
        <v>0</v>
      </c>
      <c r="T522" s="115">
        <v>0</v>
      </c>
      <c r="U522" s="115">
        <v>0</v>
      </c>
      <c r="V522" s="115">
        <v>0</v>
      </c>
      <c r="W522" s="115">
        <v>0</v>
      </c>
      <c r="X522" s="115">
        <v>0</v>
      </c>
      <c r="Y522" s="115">
        <v>0</v>
      </c>
      <c r="Z522" s="115">
        <v>0</v>
      </c>
      <c r="AA522" s="115">
        <v>0</v>
      </c>
      <c r="AB522" s="115">
        <v>0</v>
      </c>
      <c r="AC522" s="115">
        <v>0</v>
      </c>
      <c r="AD522" s="115">
        <v>0</v>
      </c>
      <c r="AE522" s="115">
        <v>0</v>
      </c>
      <c r="AF522" s="115">
        <v>0</v>
      </c>
      <c r="AG522" s="115">
        <v>0</v>
      </c>
      <c r="AH522" s="115">
        <v>0</v>
      </c>
      <c r="AI522" s="115">
        <v>0</v>
      </c>
      <c r="AJ522" s="115">
        <v>0</v>
      </c>
      <c r="AK522" s="115">
        <v>0</v>
      </c>
      <c r="AL522" s="115">
        <v>0</v>
      </c>
      <c r="AM522" s="115">
        <v>0</v>
      </c>
      <c r="AN522" s="115">
        <v>0</v>
      </c>
      <c r="AO522" s="115">
        <v>0</v>
      </c>
      <c r="AP522" s="115">
        <v>0</v>
      </c>
      <c r="AQ522" s="115">
        <v>0</v>
      </c>
      <c r="AR522" s="115">
        <v>0</v>
      </c>
      <c r="AS522" s="115">
        <v>0</v>
      </c>
      <c r="AT522" s="115">
        <v>0</v>
      </c>
      <c r="AU522" s="115">
        <v>0</v>
      </c>
      <c r="AV522" s="115">
        <v>0</v>
      </c>
      <c r="AW522" s="115">
        <v>0</v>
      </c>
      <c r="AX522" s="115">
        <v>0</v>
      </c>
      <c r="AY522" s="115">
        <v>-0.05</v>
      </c>
      <c r="AZ522" s="116">
        <v>0</v>
      </c>
      <c r="BA522" s="115">
        <v>0</v>
      </c>
      <c r="BB522" s="115">
        <v>0</v>
      </c>
      <c r="BC522" s="115">
        <v>0</v>
      </c>
      <c r="BD522" s="114"/>
      <c r="BE522" s="114"/>
      <c r="BF522" s="114"/>
      <c r="BG522" s="120"/>
      <c r="BH522" s="114"/>
      <c r="BI522" s="114"/>
      <c r="BJ522" s="114"/>
      <c r="BK522" s="114"/>
      <c r="BL522" s="114"/>
      <c r="BM522" s="114"/>
    </row>
    <row r="523" spans="1:65">
      <c r="B523" s="124" t="s">
        <v>484</v>
      </c>
      <c r="C523" s="123" t="s">
        <v>483</v>
      </c>
      <c r="D523" s="122" t="s">
        <v>480</v>
      </c>
      <c r="E523" s="122" t="s">
        <v>487</v>
      </c>
      <c r="F523" s="122" t="s">
        <v>482</v>
      </c>
      <c r="G523" s="122" t="s">
        <v>391</v>
      </c>
      <c r="H523" s="121" t="s">
        <v>390</v>
      </c>
      <c r="I523" s="115">
        <v>-281.56</v>
      </c>
      <c r="J523" s="115"/>
      <c r="K523" s="115"/>
      <c r="L523" s="115">
        <v>-176.16</v>
      </c>
      <c r="M523" s="115">
        <v>-164.62</v>
      </c>
      <c r="N523" s="115">
        <v>-161.27000000000001</v>
      </c>
      <c r="O523" s="115">
        <v>-147.57</v>
      </c>
      <c r="P523" s="115">
        <v>-146.55000000000001</v>
      </c>
      <c r="Q523" s="115">
        <v>-149.33000000000001</v>
      </c>
      <c r="R523" s="115">
        <v>-153.41</v>
      </c>
      <c r="S523" s="115">
        <v>-137.44</v>
      </c>
      <c r="T523" s="115">
        <v>-136.26</v>
      </c>
      <c r="U523" s="115">
        <v>-140.93</v>
      </c>
      <c r="V523" s="115">
        <v>-153.5</v>
      </c>
      <c r="W523" s="115">
        <v>-148.12</v>
      </c>
      <c r="X523" s="115">
        <v>-122.18</v>
      </c>
      <c r="Y523" s="115">
        <v>-139.04</v>
      </c>
      <c r="Z523" s="115">
        <v>-152.94</v>
      </c>
      <c r="AA523" s="115">
        <v>-144.16999999999999</v>
      </c>
      <c r="AB523" s="115">
        <v>-137.36000000000001</v>
      </c>
      <c r="AC523" s="115">
        <v>-131.33000000000001</v>
      </c>
      <c r="AD523" s="115">
        <v>-124.24</v>
      </c>
      <c r="AE523" s="115">
        <v>-126.23</v>
      </c>
      <c r="AF523" s="115">
        <v>-134.03</v>
      </c>
      <c r="AG523" s="115">
        <v>-121.72</v>
      </c>
      <c r="AH523" s="115">
        <v>-118.27</v>
      </c>
      <c r="AI523" s="115">
        <v>-106.88</v>
      </c>
      <c r="AJ523" s="115">
        <v>-107.94</v>
      </c>
      <c r="AK523" s="115">
        <v>-105.05</v>
      </c>
      <c r="AL523" s="115">
        <v>-90.93</v>
      </c>
      <c r="AM523" s="115">
        <v>-81.319999999999993</v>
      </c>
      <c r="AN523" s="115">
        <v>-82.44</v>
      </c>
      <c r="AO523" s="115">
        <v>-80.17</v>
      </c>
      <c r="AP523" s="115">
        <v>-77.47</v>
      </c>
      <c r="AQ523" s="115">
        <v>-92.21</v>
      </c>
      <c r="AR523" s="115">
        <v>-98.39</v>
      </c>
      <c r="AS523" s="115">
        <v>-87.51</v>
      </c>
      <c r="AT523" s="115">
        <v>-73.39</v>
      </c>
      <c r="AU523" s="115">
        <v>-65.680000000000007</v>
      </c>
      <c r="AV523" s="115">
        <v>-57.44</v>
      </c>
      <c r="AW523" s="115">
        <v>-62.76</v>
      </c>
      <c r="AX523" s="115">
        <v>-64.87</v>
      </c>
      <c r="AY523" s="115">
        <v>-38.869999999999997</v>
      </c>
      <c r="AZ523" s="116">
        <v>-46.4</v>
      </c>
      <c r="BA523" s="115">
        <v>-46.99</v>
      </c>
      <c r="BB523" s="115">
        <v>-30.97</v>
      </c>
      <c r="BC523" s="115">
        <v>-49.23</v>
      </c>
      <c r="BD523" s="114"/>
      <c r="BE523" s="114"/>
      <c r="BF523" s="114"/>
      <c r="BG523" s="120"/>
      <c r="BH523" s="114"/>
      <c r="BI523" s="114"/>
      <c r="BJ523" s="114"/>
      <c r="BK523" s="114"/>
      <c r="BL523" s="114"/>
      <c r="BM523" s="114"/>
    </row>
    <row r="524" spans="1:65">
      <c r="B524" s="124" t="s">
        <v>394</v>
      </c>
      <c r="C524" s="123" t="s">
        <v>393</v>
      </c>
      <c r="D524" s="122" t="s">
        <v>480</v>
      </c>
      <c r="E524" s="122" t="s">
        <v>487</v>
      </c>
      <c r="F524" s="122" t="s">
        <v>392</v>
      </c>
      <c r="G524" s="122" t="s">
        <v>391</v>
      </c>
      <c r="H524" s="121" t="s">
        <v>390</v>
      </c>
      <c r="I524" s="115">
        <v>0</v>
      </c>
      <c r="J524" s="115"/>
      <c r="K524" s="115"/>
      <c r="L524" s="115">
        <v>0</v>
      </c>
      <c r="M524" s="115">
        <v>0</v>
      </c>
      <c r="N524" s="115">
        <v>0</v>
      </c>
      <c r="O524" s="115">
        <v>-20.72</v>
      </c>
      <c r="P524" s="115">
        <v>-25.06</v>
      </c>
      <c r="Q524" s="115">
        <v>-28.78</v>
      </c>
      <c r="R524" s="115">
        <v>-8.94</v>
      </c>
      <c r="S524" s="115">
        <v>-8.06</v>
      </c>
      <c r="T524" s="115">
        <v>-8.7100000000000009</v>
      </c>
      <c r="U524" s="115">
        <v>-3.72</v>
      </c>
      <c r="V524" s="115">
        <v>-5.35</v>
      </c>
      <c r="W524" s="115">
        <v>-8.9700000000000006</v>
      </c>
      <c r="X524" s="115">
        <v>-16.95</v>
      </c>
      <c r="Y524" s="115">
        <v>-16.059999999999999</v>
      </c>
      <c r="Z524" s="115">
        <v>-38.659999999999997</v>
      </c>
      <c r="AA524" s="115">
        <v>-15.93</v>
      </c>
      <c r="AB524" s="115">
        <v>-4.24</v>
      </c>
      <c r="AC524" s="115">
        <v>-6.93</v>
      </c>
      <c r="AD524" s="115">
        <v>-6.11</v>
      </c>
      <c r="AE524" s="115">
        <v>-6.08</v>
      </c>
      <c r="AF524" s="115">
        <v>-31.37</v>
      </c>
      <c r="AG524" s="115">
        <v>-26.74</v>
      </c>
      <c r="AH524" s="115">
        <v>-22.4</v>
      </c>
      <c r="AI524" s="115">
        <v>-21.67</v>
      </c>
      <c r="AJ524" s="115">
        <v>-19.38</v>
      </c>
      <c r="AK524" s="115">
        <v>-19.97</v>
      </c>
      <c r="AL524" s="115">
        <v>-11.76</v>
      </c>
      <c r="AM524" s="115">
        <v>-18.690000000000001</v>
      </c>
      <c r="AN524" s="115">
        <v>-19.12</v>
      </c>
      <c r="AO524" s="115">
        <v>-18.489999999999998</v>
      </c>
      <c r="AP524" s="115">
        <v>-7.39</v>
      </c>
      <c r="AQ524" s="115">
        <v>-0.33</v>
      </c>
      <c r="AR524" s="115">
        <v>-1.48</v>
      </c>
      <c r="AS524" s="115">
        <v>-1.58</v>
      </c>
      <c r="AT524" s="115">
        <v>-1.28</v>
      </c>
      <c r="AU524" s="115">
        <v>-0.89</v>
      </c>
      <c r="AV524" s="115">
        <v>-1.05</v>
      </c>
      <c r="AW524" s="115">
        <v>-0.76</v>
      </c>
      <c r="AX524" s="115">
        <v>-0.33</v>
      </c>
      <c r="AY524" s="115">
        <v>-0.23</v>
      </c>
      <c r="AZ524" s="116">
        <v>-0.13</v>
      </c>
      <c r="BA524" s="115">
        <v>0</v>
      </c>
      <c r="BB524" s="115">
        <v>-0.1</v>
      </c>
      <c r="BC524" s="115">
        <v>0</v>
      </c>
      <c r="BD524" s="114"/>
      <c r="BE524" s="114"/>
      <c r="BF524" s="114"/>
      <c r="BG524" s="120"/>
      <c r="BH524" s="114"/>
      <c r="BI524" s="114"/>
      <c r="BJ524" s="114"/>
      <c r="BK524" s="114"/>
      <c r="BL524" s="114"/>
      <c r="BM524" s="114"/>
    </row>
    <row r="525" spans="1:65">
      <c r="B525" s="124" t="s">
        <v>360</v>
      </c>
      <c r="C525" s="123" t="s">
        <v>359</v>
      </c>
      <c r="D525" s="122" t="s">
        <v>480</v>
      </c>
      <c r="E525" s="122" t="s">
        <v>487</v>
      </c>
      <c r="F525" s="122" t="s">
        <v>358</v>
      </c>
      <c r="G525" s="122" t="s">
        <v>391</v>
      </c>
      <c r="H525" s="121" t="s">
        <v>390</v>
      </c>
      <c r="I525" s="115">
        <v>0</v>
      </c>
      <c r="J525" s="115"/>
      <c r="K525" s="115"/>
      <c r="L525" s="115">
        <v>0</v>
      </c>
      <c r="M525" s="115">
        <v>0</v>
      </c>
      <c r="N525" s="115">
        <v>0</v>
      </c>
      <c r="O525" s="115">
        <v>0</v>
      </c>
      <c r="P525" s="115">
        <v>-7.0000000000000007E-2</v>
      </c>
      <c r="Q525" s="115">
        <v>0</v>
      </c>
      <c r="R525" s="115">
        <v>0</v>
      </c>
      <c r="S525" s="115">
        <v>0</v>
      </c>
      <c r="T525" s="115">
        <v>-7.0000000000000007E-2</v>
      </c>
      <c r="U525" s="115">
        <v>0</v>
      </c>
      <c r="V525" s="115">
        <v>0</v>
      </c>
      <c r="W525" s="115">
        <v>0</v>
      </c>
      <c r="X525" s="115">
        <v>0</v>
      </c>
      <c r="Y525" s="115">
        <v>0</v>
      </c>
      <c r="Z525" s="115">
        <v>-22.86</v>
      </c>
      <c r="AA525" s="115">
        <v>-17.78</v>
      </c>
      <c r="AB525" s="115">
        <v>-0.28000000000000003</v>
      </c>
      <c r="AC525" s="115">
        <v>-0.28000000000000003</v>
      </c>
      <c r="AD525" s="115">
        <v>-0.14000000000000001</v>
      </c>
      <c r="AE525" s="115">
        <v>-0.31</v>
      </c>
      <c r="AF525" s="115">
        <v>-0.35</v>
      </c>
      <c r="AG525" s="115">
        <v>-0.03</v>
      </c>
      <c r="AH525" s="115">
        <v>0</v>
      </c>
      <c r="AI525" s="115">
        <v>-56.03</v>
      </c>
      <c r="AJ525" s="115">
        <v>-71.17</v>
      </c>
      <c r="AK525" s="115">
        <v>-28.19</v>
      </c>
      <c r="AL525" s="115">
        <v>-37.93</v>
      </c>
      <c r="AM525" s="115">
        <v>-30.8</v>
      </c>
      <c r="AN525" s="115">
        <v>-28.61</v>
      </c>
      <c r="AO525" s="115">
        <v>-9.0500000000000007</v>
      </c>
      <c r="AP525" s="115">
        <v>0</v>
      </c>
      <c r="AQ525" s="115">
        <v>0</v>
      </c>
      <c r="AR525" s="115">
        <v>0</v>
      </c>
      <c r="AS525" s="115">
        <v>0</v>
      </c>
      <c r="AT525" s="115">
        <v>0</v>
      </c>
      <c r="AU525" s="115">
        <v>0</v>
      </c>
      <c r="AV525" s="115">
        <v>0</v>
      </c>
      <c r="AW525" s="115">
        <v>0</v>
      </c>
      <c r="AX525" s="115">
        <v>0</v>
      </c>
      <c r="AY525" s="115">
        <v>0</v>
      </c>
      <c r="AZ525" s="116">
        <v>0</v>
      </c>
      <c r="BA525" s="115">
        <v>0</v>
      </c>
      <c r="BB525" s="115">
        <v>0</v>
      </c>
      <c r="BC525" s="115">
        <v>0</v>
      </c>
      <c r="BD525" s="114"/>
      <c r="BE525" s="114"/>
      <c r="BF525" s="114"/>
      <c r="BG525" s="120"/>
      <c r="BH525" s="114"/>
      <c r="BI525" s="114"/>
      <c r="BJ525" s="114"/>
      <c r="BK525" s="114"/>
      <c r="BL525" s="114"/>
      <c r="BM525" s="114"/>
    </row>
    <row r="526" spans="1:65">
      <c r="A526" s="112" t="s">
        <v>254</v>
      </c>
      <c r="B526" s="124" t="s">
        <v>481</v>
      </c>
      <c r="C526" s="123" t="s">
        <v>481</v>
      </c>
      <c r="D526" s="122" t="s">
        <v>480</v>
      </c>
      <c r="E526" s="122" t="s">
        <v>487</v>
      </c>
      <c r="F526" s="122" t="s">
        <v>478</v>
      </c>
      <c r="G526" s="122" t="s">
        <v>391</v>
      </c>
      <c r="H526" s="121" t="s">
        <v>390</v>
      </c>
      <c r="I526" s="115">
        <v>-486.44</v>
      </c>
      <c r="J526" s="115"/>
      <c r="K526" s="115"/>
      <c r="L526" s="115">
        <v>-721.93</v>
      </c>
      <c r="M526" s="115">
        <v>-863.14</v>
      </c>
      <c r="N526" s="115">
        <v>-1004.36</v>
      </c>
      <c r="O526" s="115">
        <v>-1145.58</v>
      </c>
      <c r="P526" s="115">
        <v>-1286.8</v>
      </c>
      <c r="Q526" s="115">
        <v>-1428.02</v>
      </c>
      <c r="R526" s="115">
        <v>-1569.24</v>
      </c>
      <c r="S526" s="115">
        <v>-1710.45</v>
      </c>
      <c r="T526" s="115">
        <v>-1851.67</v>
      </c>
      <c r="U526" s="115">
        <v>-1992.89</v>
      </c>
      <c r="V526" s="115">
        <v>-2134.11</v>
      </c>
      <c r="W526" s="115">
        <v>-2303.0100000000002</v>
      </c>
      <c r="X526" s="115">
        <v>-2516.16</v>
      </c>
      <c r="Y526" s="115">
        <v>-2705.1</v>
      </c>
      <c r="Z526" s="115">
        <v>-2702.88</v>
      </c>
      <c r="AA526" s="115">
        <v>-2409.42</v>
      </c>
      <c r="AB526" s="115">
        <v>-2266.79</v>
      </c>
      <c r="AC526" s="115">
        <v>-2214.4699999999998</v>
      </c>
      <c r="AD526" s="115">
        <v>-2169.89</v>
      </c>
      <c r="AE526" s="115">
        <v>-2241.62</v>
      </c>
      <c r="AF526" s="115">
        <v>-2304.39</v>
      </c>
      <c r="AG526" s="115">
        <v>-2506.09</v>
      </c>
      <c r="AH526" s="115">
        <v>-2515.23</v>
      </c>
      <c r="AI526" s="115">
        <v>-2192.96</v>
      </c>
      <c r="AJ526" s="115">
        <v>-1913.39</v>
      </c>
      <c r="AK526" s="115">
        <v>-1649.81</v>
      </c>
      <c r="AL526" s="115">
        <v>-1691.32</v>
      </c>
      <c r="AM526" s="115">
        <v>-1363.28</v>
      </c>
      <c r="AN526" s="115">
        <v>-1337.91</v>
      </c>
      <c r="AO526" s="115">
        <v>-1117.6500000000001</v>
      </c>
      <c r="AP526" s="115">
        <v>-1218.98</v>
      </c>
      <c r="AQ526" s="115">
        <v>-1270.4000000000001</v>
      </c>
      <c r="AR526" s="115">
        <v>-1522.62</v>
      </c>
      <c r="AS526" s="115">
        <v>-1607.32</v>
      </c>
      <c r="AT526" s="115">
        <v>-1604.76</v>
      </c>
      <c r="AU526" s="115">
        <v>-1746.22</v>
      </c>
      <c r="AV526" s="115">
        <v>-1664.14</v>
      </c>
      <c r="AW526" s="115">
        <v>-1409.98</v>
      </c>
      <c r="AX526" s="115">
        <v>-1378.73</v>
      </c>
      <c r="AY526" s="115">
        <v>-1328.13</v>
      </c>
      <c r="AZ526" s="116">
        <v>-1238.1500000000001</v>
      </c>
      <c r="BA526" s="115">
        <v>-1278.24</v>
      </c>
      <c r="BB526" s="115">
        <v>-1230.97</v>
      </c>
      <c r="BC526" s="115">
        <v>-1152.76</v>
      </c>
      <c r="BD526" s="114"/>
      <c r="BE526" s="114"/>
      <c r="BF526" s="114"/>
      <c r="BG526" s="120"/>
      <c r="BH526" s="114"/>
      <c r="BI526" s="114"/>
      <c r="BJ526" s="114"/>
      <c r="BK526" s="114"/>
      <c r="BL526" s="114"/>
      <c r="BM526" s="114"/>
    </row>
    <row r="527" spans="1:65">
      <c r="B527" s="167" t="s">
        <v>486</v>
      </c>
      <c r="C527" s="166" t="s">
        <v>485</v>
      </c>
      <c r="D527" s="165"/>
      <c r="E527" s="165"/>
      <c r="F527" s="165"/>
      <c r="G527" s="165"/>
      <c r="H527" s="121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  <c r="AA527" s="115"/>
      <c r="AB527" s="115"/>
      <c r="AC527" s="115"/>
      <c r="AD527" s="115"/>
      <c r="AE527" s="115"/>
      <c r="AF527" s="115"/>
      <c r="AG527" s="115"/>
      <c r="AH527" s="115"/>
      <c r="AI527" s="115"/>
      <c r="AJ527" s="115"/>
      <c r="AK527" s="115"/>
      <c r="AL527" s="115"/>
      <c r="AM527" s="115"/>
      <c r="AN527" s="115"/>
      <c r="AO527" s="115"/>
      <c r="AP527" s="115"/>
      <c r="AQ527" s="115"/>
      <c r="AR527" s="115"/>
      <c r="AS527" s="115"/>
      <c r="AT527" s="115"/>
      <c r="AU527" s="115"/>
      <c r="AV527" s="115"/>
      <c r="AW527" s="115"/>
      <c r="AX527" s="115"/>
      <c r="AY527" s="115"/>
      <c r="AZ527" s="116"/>
      <c r="BA527" s="115"/>
      <c r="BB527" s="115"/>
      <c r="BC527" s="115"/>
      <c r="BD527" s="114"/>
      <c r="BE527" s="114"/>
      <c r="BF527" s="114"/>
      <c r="BG527" s="164"/>
      <c r="BH527" s="114"/>
      <c r="BI527" s="114"/>
      <c r="BJ527" s="114"/>
      <c r="BK527" s="114"/>
      <c r="BL527" s="114"/>
      <c r="BM527" s="114"/>
    </row>
    <row r="528" spans="1:65">
      <c r="B528" s="124" t="s">
        <v>484</v>
      </c>
      <c r="C528" s="123" t="s">
        <v>483</v>
      </c>
      <c r="D528" s="122" t="s">
        <v>480</v>
      </c>
      <c r="E528" s="122" t="s">
        <v>479</v>
      </c>
      <c r="F528" s="122" t="s">
        <v>482</v>
      </c>
      <c r="G528" s="122" t="s">
        <v>391</v>
      </c>
      <c r="H528" s="121" t="s">
        <v>390</v>
      </c>
      <c r="I528" s="115">
        <v>-406.69</v>
      </c>
      <c r="J528" s="115"/>
      <c r="K528" s="115"/>
      <c r="L528" s="115">
        <v>-237.73</v>
      </c>
      <c r="M528" s="115">
        <v>-33.32</v>
      </c>
      <c r="N528" s="115">
        <v>-32.75</v>
      </c>
      <c r="O528" s="115">
        <v>-39.869999999999997</v>
      </c>
      <c r="P528" s="115">
        <v>-29.68</v>
      </c>
      <c r="Q528" s="115">
        <v>-12.85</v>
      </c>
      <c r="R528" s="115">
        <v>-13.4</v>
      </c>
      <c r="S528" s="115">
        <v>-16.489999999999998</v>
      </c>
      <c r="T528" s="115">
        <v>-18.309999999999999</v>
      </c>
      <c r="U528" s="115">
        <v>-12.91</v>
      </c>
      <c r="V528" s="115">
        <v>-6.64</v>
      </c>
      <c r="W528" s="115">
        <v>-16.95</v>
      </c>
      <c r="X528" s="115">
        <v>-18.38</v>
      </c>
      <c r="Y528" s="115">
        <v>-15.86</v>
      </c>
      <c r="Z528" s="115">
        <v>-7.46</v>
      </c>
      <c r="AA528" s="115">
        <v>-5.69</v>
      </c>
      <c r="AB528" s="115">
        <v>-2.4300000000000002</v>
      </c>
      <c r="AC528" s="115">
        <v>-4.17</v>
      </c>
      <c r="AD528" s="115">
        <v>-7.87</v>
      </c>
      <c r="AE528" s="115">
        <v>-6.47</v>
      </c>
      <c r="AF528" s="115">
        <v>-11.35</v>
      </c>
      <c r="AG528" s="115">
        <v>-9.0500000000000007</v>
      </c>
      <c r="AH528" s="115">
        <v>-7.9</v>
      </c>
      <c r="AI528" s="115">
        <v>-7.37</v>
      </c>
      <c r="AJ528" s="115">
        <v>-3.95</v>
      </c>
      <c r="AK528" s="115">
        <v>-5.26</v>
      </c>
      <c r="AL528" s="115">
        <v>-17.07</v>
      </c>
      <c r="AM528" s="115">
        <v>-25.34</v>
      </c>
      <c r="AN528" s="115">
        <v>-18.16</v>
      </c>
      <c r="AO528" s="115">
        <v>-24.6</v>
      </c>
      <c r="AP528" s="115">
        <v>-25.38</v>
      </c>
      <c r="AQ528" s="115">
        <v>-1.62</v>
      </c>
      <c r="AR528" s="115">
        <v>-0.75</v>
      </c>
      <c r="AS528" s="115">
        <v>-8.3699999999999992</v>
      </c>
      <c r="AT528" s="115">
        <v>-3.86</v>
      </c>
      <c r="AU528" s="115">
        <v>-3.86</v>
      </c>
      <c r="AV528" s="115">
        <v>-3.86</v>
      </c>
      <c r="AW528" s="115">
        <v>-0.9</v>
      </c>
      <c r="AX528" s="115">
        <v>-1.83</v>
      </c>
      <c r="AY528" s="115">
        <v>-2.99</v>
      </c>
      <c r="AZ528" s="116">
        <v>-6.93</v>
      </c>
      <c r="BA528" s="115">
        <v>-0.65</v>
      </c>
      <c r="BB528" s="115">
        <v>0</v>
      </c>
      <c r="BC528" s="115">
        <v>0</v>
      </c>
      <c r="BD528" s="114"/>
      <c r="BE528" s="114"/>
      <c r="BF528" s="114"/>
      <c r="BG528" s="120"/>
      <c r="BH528" s="114"/>
      <c r="BI528" s="114"/>
      <c r="BJ528" s="114"/>
      <c r="BK528" s="114"/>
      <c r="BL528" s="114"/>
      <c r="BM528" s="114"/>
    </row>
    <row r="529" spans="1:65" s="132" customFormat="1">
      <c r="A529" s="132" t="s">
        <v>254</v>
      </c>
      <c r="B529" s="139" t="s">
        <v>481</v>
      </c>
      <c r="C529" s="138" t="s">
        <v>481</v>
      </c>
      <c r="D529" s="137" t="s">
        <v>480</v>
      </c>
      <c r="E529" s="137" t="s">
        <v>479</v>
      </c>
      <c r="F529" s="137" t="s">
        <v>478</v>
      </c>
      <c r="G529" s="137" t="s">
        <v>391</v>
      </c>
      <c r="H529" s="136" t="s">
        <v>390</v>
      </c>
      <c r="I529" s="135">
        <v>-22896.17</v>
      </c>
      <c r="J529" s="135"/>
      <c r="K529" s="135"/>
      <c r="L529" s="135">
        <v>-22392.080000000002</v>
      </c>
      <c r="M529" s="135">
        <v>-23623.37</v>
      </c>
      <c r="N529" s="135">
        <v>-25278.58</v>
      </c>
      <c r="O529" s="135">
        <v>-26522.65</v>
      </c>
      <c r="P529" s="135">
        <v>-26241.15</v>
      </c>
      <c r="Q529" s="135">
        <v>-22022.83</v>
      </c>
      <c r="R529" s="135">
        <v>-19313.060000000001</v>
      </c>
      <c r="S529" s="135">
        <v>-19498.37</v>
      </c>
      <c r="T529" s="135">
        <v>-19823.75</v>
      </c>
      <c r="U529" s="135">
        <v>-20518.12</v>
      </c>
      <c r="V529" s="135">
        <v>-20581.14</v>
      </c>
      <c r="W529" s="135">
        <v>-21756.42</v>
      </c>
      <c r="X529" s="135">
        <v>-23465.24</v>
      </c>
      <c r="Y529" s="135">
        <v>-24852.01</v>
      </c>
      <c r="Z529" s="135">
        <v>-25900.39</v>
      </c>
      <c r="AA529" s="135">
        <v>-24921.91</v>
      </c>
      <c r="AB529" s="135">
        <v>-23026.51</v>
      </c>
      <c r="AC529" s="135">
        <v>-23849.68</v>
      </c>
      <c r="AD529" s="135">
        <v>-23375.02</v>
      </c>
      <c r="AE529" s="135">
        <v>-25595.279999999999</v>
      </c>
      <c r="AF529" s="135">
        <v>-26238.29</v>
      </c>
      <c r="AG529" s="135">
        <v>-27582.83</v>
      </c>
      <c r="AH529" s="135">
        <v>-28223.54</v>
      </c>
      <c r="AI529" s="135">
        <v>-30368.49</v>
      </c>
      <c r="AJ529" s="135">
        <v>-32197.15</v>
      </c>
      <c r="AK529" s="135">
        <v>-33014.019999999997</v>
      </c>
      <c r="AL529" s="135">
        <v>-33566.400000000001</v>
      </c>
      <c r="AM529" s="135">
        <v>-29074.23</v>
      </c>
      <c r="AN529" s="135">
        <v>-30208.47</v>
      </c>
      <c r="AO529" s="135">
        <v>-34546.639999999999</v>
      </c>
      <c r="AP529" s="135">
        <v>-36297.65</v>
      </c>
      <c r="AQ529" s="135">
        <v>-36474.86</v>
      </c>
      <c r="AR529" s="135">
        <v>-37378.32</v>
      </c>
      <c r="AS529" s="135">
        <v>-37314.11</v>
      </c>
      <c r="AT529" s="135">
        <v>-32613.73</v>
      </c>
      <c r="AU529" s="135">
        <v>-33968.46</v>
      </c>
      <c r="AV529" s="135">
        <v>-34910.31</v>
      </c>
      <c r="AW529" s="135">
        <v>-35221.93</v>
      </c>
      <c r="AX529" s="135">
        <v>-34853.980000000003</v>
      </c>
      <c r="AY529" s="135">
        <v>-37754.879999999997</v>
      </c>
      <c r="AZ529" s="163">
        <v>-36954.39</v>
      </c>
      <c r="BA529" s="135">
        <v>-39739.79</v>
      </c>
      <c r="BB529" s="135">
        <v>-41000.54</v>
      </c>
      <c r="BC529" s="135">
        <v>-42943.88</v>
      </c>
      <c r="BD529" s="134"/>
      <c r="BE529" s="134"/>
      <c r="BF529" s="134"/>
      <c r="BG529" s="133"/>
      <c r="BH529" s="134"/>
      <c r="BI529" s="134"/>
      <c r="BJ529" s="134"/>
      <c r="BK529" s="134"/>
      <c r="BL529" s="134"/>
      <c r="BM529" s="134"/>
    </row>
    <row r="530" spans="1:65" ht="17.399999999999999">
      <c r="B530" s="162" t="s">
        <v>477</v>
      </c>
      <c r="C530" s="123"/>
      <c r="D530" s="122"/>
      <c r="E530" s="122"/>
      <c r="F530" s="122"/>
      <c r="G530" s="122"/>
      <c r="H530" s="121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  <c r="AA530" s="115"/>
      <c r="AB530" s="115"/>
      <c r="AC530" s="115"/>
      <c r="AD530" s="115"/>
      <c r="AE530" s="115"/>
      <c r="AF530" s="115"/>
      <c r="AG530" s="115"/>
      <c r="AH530" s="115"/>
      <c r="AI530" s="115"/>
      <c r="AJ530" s="115"/>
      <c r="AK530" s="115"/>
      <c r="AL530" s="115"/>
      <c r="AM530" s="115"/>
      <c r="AN530" s="115"/>
      <c r="AO530" s="115"/>
      <c r="AP530" s="115"/>
      <c r="AQ530" s="115"/>
      <c r="AR530" s="115"/>
      <c r="AS530" s="115"/>
      <c r="AT530" s="115"/>
      <c r="AU530" s="115"/>
      <c r="AV530" s="115"/>
      <c r="AW530" s="115"/>
      <c r="AX530" s="115"/>
      <c r="AY530" s="115"/>
      <c r="AZ530" s="116"/>
      <c r="BA530" s="115"/>
      <c r="BB530" s="115"/>
      <c r="BC530" s="115"/>
      <c r="BD530" s="114"/>
      <c r="BE530" s="114"/>
      <c r="BF530" s="114"/>
      <c r="BG530" s="120"/>
      <c r="BH530" s="114"/>
      <c r="BI530" s="114"/>
      <c r="BJ530" s="114"/>
      <c r="BK530" s="114"/>
      <c r="BL530" s="114"/>
      <c r="BM530" s="114"/>
    </row>
    <row r="531" spans="1:65">
      <c r="A531" s="112" t="s">
        <v>281</v>
      </c>
      <c r="B531" s="124" t="s">
        <v>363</v>
      </c>
      <c r="C531" s="123" t="s">
        <v>363</v>
      </c>
      <c r="D531" s="122"/>
      <c r="E531" s="122"/>
      <c r="F531" s="122"/>
      <c r="G531" s="122"/>
      <c r="H531" s="121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  <c r="AA531" s="115"/>
      <c r="AB531" s="115"/>
      <c r="AC531" s="115"/>
      <c r="AD531" s="115"/>
      <c r="AE531" s="115"/>
      <c r="AF531" s="115"/>
      <c r="AG531" s="115"/>
      <c r="AH531" s="115"/>
      <c r="AI531" s="115"/>
      <c r="AJ531" s="115"/>
      <c r="AK531" s="115"/>
      <c r="AL531" s="115"/>
      <c r="AM531" s="115"/>
      <c r="AN531" s="115"/>
      <c r="AO531" s="115"/>
      <c r="AP531" s="115"/>
      <c r="AQ531" s="115"/>
      <c r="AR531" s="115"/>
      <c r="AS531" s="115"/>
      <c r="AT531" s="115"/>
      <c r="AU531" s="116">
        <f t="shared" ref="AU531:AY546" si="7">SUMIFS(AU$549:AU$662,$C$549:$C$662,$C531)</f>
        <v>-1672.8600000000001</v>
      </c>
      <c r="AV531" s="116">
        <f t="shared" si="7"/>
        <v>-1573.7100000000003</v>
      </c>
      <c r="AW531" s="116">
        <f t="shared" si="7"/>
        <v>-1687.33</v>
      </c>
      <c r="AX531" s="116">
        <f t="shared" si="7"/>
        <v>-1517.4799999999998</v>
      </c>
      <c r="AY531" s="116">
        <f t="shared" si="7"/>
        <v>-1294.3300000000002</v>
      </c>
      <c r="AZ531" s="116">
        <f t="shared" ref="AZ531:AZ547" si="8">SUMIFS(AZ$549:AZ$662,$C$549:$C$662,$C531)</f>
        <v>-1553.3600000000001</v>
      </c>
      <c r="BA531" s="116">
        <f t="shared" ref="BA531:BC546" si="9">SUMIFS(BA$549:BA$662,$C$549:$C$662,$C531)</f>
        <v>-1663.8500000000004</v>
      </c>
      <c r="BB531" s="116">
        <f t="shared" si="9"/>
        <v>-1817.3400000000001</v>
      </c>
      <c r="BC531" s="116">
        <f t="shared" si="9"/>
        <v>-1778.8300000000004</v>
      </c>
      <c r="BD531" s="114"/>
      <c r="BE531" s="114"/>
      <c r="BF531" s="114"/>
      <c r="BG531" s="120"/>
      <c r="BH531" s="114"/>
      <c r="BI531" s="114"/>
      <c r="BJ531" s="114"/>
      <c r="BK531" s="114"/>
      <c r="BL531" s="114"/>
      <c r="BM531" s="114"/>
    </row>
    <row r="532" spans="1:65">
      <c r="A532" s="112" t="s">
        <v>476</v>
      </c>
      <c r="B532" s="124" t="s">
        <v>394</v>
      </c>
      <c r="C532" s="123" t="s">
        <v>393</v>
      </c>
      <c r="D532" s="122"/>
      <c r="E532" s="122"/>
      <c r="F532" s="122"/>
      <c r="G532" s="122"/>
      <c r="H532" s="121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  <c r="AA532" s="115"/>
      <c r="AB532" s="115"/>
      <c r="AC532" s="115"/>
      <c r="AD532" s="115"/>
      <c r="AE532" s="115"/>
      <c r="AF532" s="115"/>
      <c r="AG532" s="115"/>
      <c r="AH532" s="115"/>
      <c r="AI532" s="115"/>
      <c r="AJ532" s="115"/>
      <c r="AK532" s="115"/>
      <c r="AL532" s="115"/>
      <c r="AM532" s="115"/>
      <c r="AN532" s="115"/>
      <c r="AO532" s="115"/>
      <c r="AP532" s="115"/>
      <c r="AQ532" s="115"/>
      <c r="AR532" s="115"/>
      <c r="AS532" s="115"/>
      <c r="AT532" s="115"/>
      <c r="AU532" s="116">
        <f t="shared" si="7"/>
        <v>-139.87</v>
      </c>
      <c r="AV532" s="116">
        <f t="shared" si="7"/>
        <v>-168.22</v>
      </c>
      <c r="AW532" s="116">
        <f t="shared" si="7"/>
        <v>-63.860000000000007</v>
      </c>
      <c r="AX532" s="116">
        <f t="shared" si="7"/>
        <v>-57.2</v>
      </c>
      <c r="AY532" s="116">
        <f t="shared" si="7"/>
        <v>-77.23</v>
      </c>
      <c r="AZ532" s="116">
        <f t="shared" si="8"/>
        <v>-73.22</v>
      </c>
      <c r="BA532" s="116">
        <f t="shared" si="9"/>
        <v>-64.52000000000001</v>
      </c>
      <c r="BB532" s="116">
        <f t="shared" si="9"/>
        <v>-106.16</v>
      </c>
      <c r="BC532" s="116">
        <f t="shared" si="9"/>
        <v>-124.18</v>
      </c>
      <c r="BD532" s="114"/>
      <c r="BE532" s="114"/>
      <c r="BF532" s="114"/>
      <c r="BG532" s="120"/>
      <c r="BH532" s="114"/>
      <c r="BI532" s="114"/>
      <c r="BJ532" s="114"/>
      <c r="BK532" s="114"/>
      <c r="BL532" s="114"/>
      <c r="BM532" s="114"/>
    </row>
    <row r="533" spans="1:65">
      <c r="A533" s="112" t="s">
        <v>475</v>
      </c>
      <c r="B533" s="124" t="s">
        <v>360</v>
      </c>
      <c r="C533" s="123" t="s">
        <v>359</v>
      </c>
      <c r="D533" s="122"/>
      <c r="E533" s="122"/>
      <c r="F533" s="122"/>
      <c r="G533" s="122"/>
      <c r="H533" s="121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  <c r="AA533" s="115"/>
      <c r="AB533" s="115"/>
      <c r="AC533" s="115"/>
      <c r="AD533" s="115"/>
      <c r="AE533" s="115"/>
      <c r="AF533" s="115"/>
      <c r="AG533" s="115"/>
      <c r="AH533" s="115"/>
      <c r="AI533" s="115"/>
      <c r="AJ533" s="115"/>
      <c r="AK533" s="115"/>
      <c r="AL533" s="115"/>
      <c r="AM533" s="115"/>
      <c r="AN533" s="115"/>
      <c r="AO533" s="115"/>
      <c r="AP533" s="115"/>
      <c r="AQ533" s="115"/>
      <c r="AR533" s="115"/>
      <c r="AS533" s="115"/>
      <c r="AT533" s="115"/>
      <c r="AU533" s="116">
        <f t="shared" si="7"/>
        <v>-16.52</v>
      </c>
      <c r="AV533" s="116">
        <f t="shared" si="7"/>
        <v>-26.66</v>
      </c>
      <c r="AW533" s="116">
        <f t="shared" si="7"/>
        <v>-10.789999999999997</v>
      </c>
      <c r="AX533" s="116">
        <f t="shared" si="7"/>
        <v>-11.44</v>
      </c>
      <c r="AY533" s="116">
        <f t="shared" si="7"/>
        <v>-6.07</v>
      </c>
      <c r="AZ533" s="116">
        <f t="shared" si="8"/>
        <v>-22.41</v>
      </c>
      <c r="BA533" s="116">
        <f t="shared" si="9"/>
        <v>-1.7799999999999998</v>
      </c>
      <c r="BB533" s="116">
        <f t="shared" si="9"/>
        <v>-2.1599999999999997</v>
      </c>
      <c r="BC533" s="116">
        <f t="shared" si="9"/>
        <v>-68.72</v>
      </c>
      <c r="BD533" s="114"/>
      <c r="BE533" s="114"/>
      <c r="BF533" s="114"/>
      <c r="BG533" s="120"/>
      <c r="BH533" s="114"/>
      <c r="BI533" s="114"/>
      <c r="BJ533" s="114"/>
      <c r="BK533" s="114"/>
      <c r="BL533" s="114"/>
      <c r="BM533" s="114"/>
    </row>
    <row r="534" spans="1:65">
      <c r="A534" s="112" t="s">
        <v>32</v>
      </c>
      <c r="B534" s="124" t="s">
        <v>356</v>
      </c>
      <c r="C534" s="123" t="s">
        <v>355</v>
      </c>
      <c r="D534" s="122"/>
      <c r="E534" s="122"/>
      <c r="F534" s="122"/>
      <c r="G534" s="122"/>
      <c r="H534" s="121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115"/>
      <c r="AE534" s="115"/>
      <c r="AF534" s="115"/>
      <c r="AG534" s="115"/>
      <c r="AH534" s="115"/>
      <c r="AI534" s="115"/>
      <c r="AJ534" s="115"/>
      <c r="AK534" s="115"/>
      <c r="AL534" s="115"/>
      <c r="AM534" s="115"/>
      <c r="AN534" s="115"/>
      <c r="AO534" s="115"/>
      <c r="AP534" s="115"/>
      <c r="AQ534" s="115"/>
      <c r="AR534" s="115"/>
      <c r="AS534" s="115"/>
      <c r="AT534" s="115"/>
      <c r="AU534" s="116">
        <f t="shared" si="7"/>
        <v>-35296.51</v>
      </c>
      <c r="AV534" s="116">
        <f t="shared" si="7"/>
        <v>-32739.479999999996</v>
      </c>
      <c r="AW534" s="116">
        <f t="shared" si="7"/>
        <v>-30174.18</v>
      </c>
      <c r="AX534" s="116">
        <f t="shared" si="7"/>
        <v>-29482.35</v>
      </c>
      <c r="AY534" s="116">
        <f t="shared" si="7"/>
        <v>-26881.899999999998</v>
      </c>
      <c r="AZ534" s="116">
        <f t="shared" si="8"/>
        <v>-28059.68</v>
      </c>
      <c r="BA534" s="116">
        <f t="shared" si="9"/>
        <v>-28182.09</v>
      </c>
      <c r="BB534" s="116">
        <f t="shared" si="9"/>
        <v>-26635.82</v>
      </c>
      <c r="BC534" s="116">
        <f t="shared" si="9"/>
        <v>-27281.96</v>
      </c>
      <c r="BD534" s="114"/>
      <c r="BE534" s="114"/>
      <c r="BF534" s="114"/>
      <c r="BG534" s="120"/>
      <c r="BH534" s="114"/>
      <c r="BI534" s="114"/>
      <c r="BJ534" s="114"/>
      <c r="BK534" s="114"/>
      <c r="BL534" s="114"/>
      <c r="BM534" s="114"/>
    </row>
    <row r="535" spans="1:65">
      <c r="A535" s="112" t="s">
        <v>32</v>
      </c>
      <c r="B535" s="124" t="s">
        <v>353</v>
      </c>
      <c r="C535" s="123" t="s">
        <v>352</v>
      </c>
      <c r="D535" s="122"/>
      <c r="E535" s="122"/>
      <c r="F535" s="122"/>
      <c r="G535" s="122"/>
      <c r="H535" s="121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  <c r="AA535" s="115"/>
      <c r="AB535" s="115"/>
      <c r="AC535" s="115"/>
      <c r="AD535" s="115"/>
      <c r="AE535" s="115"/>
      <c r="AF535" s="115"/>
      <c r="AG535" s="115"/>
      <c r="AH535" s="115"/>
      <c r="AI535" s="115"/>
      <c r="AJ535" s="115"/>
      <c r="AK535" s="115"/>
      <c r="AL535" s="115"/>
      <c r="AM535" s="115"/>
      <c r="AN535" s="115"/>
      <c r="AO535" s="115"/>
      <c r="AP535" s="115"/>
      <c r="AQ535" s="115"/>
      <c r="AR535" s="115"/>
      <c r="AS535" s="115"/>
      <c r="AT535" s="115"/>
      <c r="AU535" s="116">
        <f t="shared" si="7"/>
        <v>-5651.2100000000009</v>
      </c>
      <c r="AV535" s="116">
        <f t="shared" si="7"/>
        <v>-4294.58</v>
      </c>
      <c r="AW535" s="116">
        <f t="shared" si="7"/>
        <v>-3889.6099999999997</v>
      </c>
      <c r="AX535" s="116">
        <f t="shared" si="7"/>
        <v>-2237.58</v>
      </c>
      <c r="AY535" s="116">
        <f t="shared" si="7"/>
        <v>-2308.7400000000002</v>
      </c>
      <c r="AZ535" s="116">
        <f t="shared" si="8"/>
        <v>-1847.13</v>
      </c>
      <c r="BA535" s="116">
        <f t="shared" si="9"/>
        <v>-1902.4299999999998</v>
      </c>
      <c r="BB535" s="116">
        <f t="shared" si="9"/>
        <v>-1984.6100000000001</v>
      </c>
      <c r="BC535" s="116">
        <f t="shared" si="9"/>
        <v>-1025.3500000000001</v>
      </c>
      <c r="BD535" s="114"/>
      <c r="BE535" s="114"/>
      <c r="BF535" s="114"/>
      <c r="BG535" s="120"/>
      <c r="BH535" s="114"/>
      <c r="BI535" s="114"/>
      <c r="BJ535" s="114"/>
      <c r="BK535" s="114"/>
      <c r="BL535" s="114"/>
      <c r="BM535" s="114"/>
    </row>
    <row r="536" spans="1:65">
      <c r="A536" s="112" t="s">
        <v>229</v>
      </c>
      <c r="B536" s="124" t="s">
        <v>350</v>
      </c>
      <c r="C536" s="123" t="s">
        <v>349</v>
      </c>
      <c r="D536" s="122"/>
      <c r="E536" s="122"/>
      <c r="F536" s="122"/>
      <c r="G536" s="122"/>
      <c r="H536" s="121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  <c r="AA536" s="115"/>
      <c r="AB536" s="115"/>
      <c r="AC536" s="115"/>
      <c r="AD536" s="115"/>
      <c r="AE536" s="115"/>
      <c r="AF536" s="115"/>
      <c r="AG536" s="115"/>
      <c r="AH536" s="115"/>
      <c r="AI536" s="115"/>
      <c r="AJ536" s="115"/>
      <c r="AK536" s="115"/>
      <c r="AL536" s="115"/>
      <c r="AM536" s="115"/>
      <c r="AN536" s="115"/>
      <c r="AO536" s="115"/>
      <c r="AP536" s="115"/>
      <c r="AQ536" s="115"/>
      <c r="AR536" s="115"/>
      <c r="AS536" s="115"/>
      <c r="AT536" s="115"/>
      <c r="AU536" s="116">
        <f t="shared" si="7"/>
        <v>-5122.82</v>
      </c>
      <c r="AV536" s="116">
        <f t="shared" si="7"/>
        <v>-6488.9600000000009</v>
      </c>
      <c r="AW536" s="116">
        <f t="shared" si="7"/>
        <v>-6712.66</v>
      </c>
      <c r="AX536" s="116">
        <f t="shared" si="7"/>
        <v>-6065</v>
      </c>
      <c r="AY536" s="116">
        <f t="shared" si="7"/>
        <v>-6580.27</v>
      </c>
      <c r="AZ536" s="116">
        <f t="shared" si="8"/>
        <v>-6575.08</v>
      </c>
      <c r="BA536" s="116">
        <f t="shared" si="9"/>
        <v>-7577.5399999999991</v>
      </c>
      <c r="BB536" s="116">
        <f t="shared" si="9"/>
        <v>-7912.63</v>
      </c>
      <c r="BC536" s="116">
        <f t="shared" si="9"/>
        <v>-6901.86</v>
      </c>
      <c r="BD536" s="114"/>
      <c r="BE536" s="114"/>
      <c r="BF536" s="114"/>
      <c r="BG536" s="120"/>
      <c r="BH536" s="114"/>
      <c r="BI536" s="114"/>
      <c r="BJ536" s="114"/>
      <c r="BK536" s="114"/>
      <c r="BL536" s="114"/>
      <c r="BM536" s="114"/>
    </row>
    <row r="537" spans="1:65">
      <c r="A537" s="112" t="s">
        <v>35</v>
      </c>
      <c r="B537" s="124" t="s">
        <v>347</v>
      </c>
      <c r="C537" s="123" t="s">
        <v>346</v>
      </c>
      <c r="D537" s="122"/>
      <c r="E537" s="122"/>
      <c r="F537" s="122"/>
      <c r="G537" s="122"/>
      <c r="H537" s="121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  <c r="AA537" s="115"/>
      <c r="AB537" s="115"/>
      <c r="AC537" s="115"/>
      <c r="AD537" s="115"/>
      <c r="AE537" s="115"/>
      <c r="AF537" s="115"/>
      <c r="AG537" s="115"/>
      <c r="AH537" s="115"/>
      <c r="AI537" s="115"/>
      <c r="AJ537" s="115"/>
      <c r="AK537" s="115"/>
      <c r="AL537" s="115"/>
      <c r="AM537" s="115"/>
      <c r="AN537" s="115"/>
      <c r="AO537" s="115"/>
      <c r="AP537" s="115"/>
      <c r="AQ537" s="115"/>
      <c r="AR537" s="115"/>
      <c r="AS537" s="115"/>
      <c r="AT537" s="115"/>
      <c r="AU537" s="116">
        <f t="shared" si="7"/>
        <v>-41589.4</v>
      </c>
      <c r="AV537" s="116">
        <f t="shared" si="7"/>
        <v>-39342.30999999999</v>
      </c>
      <c r="AW537" s="116">
        <f t="shared" si="7"/>
        <v>-38777.49</v>
      </c>
      <c r="AX537" s="116">
        <f t="shared" si="7"/>
        <v>-38726.299999999996</v>
      </c>
      <c r="AY537" s="116">
        <f t="shared" si="7"/>
        <v>-36448.39</v>
      </c>
      <c r="AZ537" s="116">
        <f t="shared" si="8"/>
        <v>-36279.450000000004</v>
      </c>
      <c r="BA537" s="116">
        <f t="shared" si="9"/>
        <v>-35981.370000000003</v>
      </c>
      <c r="BB537" s="116">
        <f t="shared" si="9"/>
        <v>-36670.659999999996</v>
      </c>
      <c r="BC537" s="116">
        <f t="shared" si="9"/>
        <v>-36494.720000000001</v>
      </c>
      <c r="BD537" s="114"/>
      <c r="BE537" s="114"/>
      <c r="BF537" s="114"/>
      <c r="BG537" s="120"/>
      <c r="BH537" s="114"/>
      <c r="BI537" s="114"/>
      <c r="BJ537" s="114"/>
      <c r="BK537" s="114"/>
      <c r="BL537" s="114"/>
      <c r="BM537" s="114"/>
    </row>
    <row r="538" spans="1:65">
      <c r="A538" s="112" t="s">
        <v>229</v>
      </c>
      <c r="B538" s="124" t="s">
        <v>344</v>
      </c>
      <c r="C538" s="123" t="s">
        <v>343</v>
      </c>
      <c r="D538" s="122"/>
      <c r="E538" s="122"/>
      <c r="F538" s="122"/>
      <c r="G538" s="122"/>
      <c r="H538" s="121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  <c r="AA538" s="115"/>
      <c r="AB538" s="115"/>
      <c r="AC538" s="115"/>
      <c r="AD538" s="115"/>
      <c r="AE538" s="115"/>
      <c r="AF538" s="115"/>
      <c r="AG538" s="115"/>
      <c r="AH538" s="115"/>
      <c r="AI538" s="115"/>
      <c r="AJ538" s="115"/>
      <c r="AK538" s="115"/>
      <c r="AL538" s="115"/>
      <c r="AM538" s="115"/>
      <c r="AN538" s="115"/>
      <c r="AO538" s="115"/>
      <c r="AP538" s="115"/>
      <c r="AQ538" s="115"/>
      <c r="AR538" s="115"/>
      <c r="AS538" s="115"/>
      <c r="AT538" s="115"/>
      <c r="AU538" s="116">
        <f t="shared" si="7"/>
        <v>-5031.24</v>
      </c>
      <c r="AV538" s="116">
        <f t="shared" si="7"/>
        <v>-5345.6299999999992</v>
      </c>
      <c r="AW538" s="116">
        <f t="shared" si="7"/>
        <v>-4217.24</v>
      </c>
      <c r="AX538" s="116">
        <f t="shared" si="7"/>
        <v>-4826.08</v>
      </c>
      <c r="AY538" s="116">
        <f t="shared" si="7"/>
        <v>-4810.47</v>
      </c>
      <c r="AZ538" s="116">
        <f t="shared" si="8"/>
        <v>-4426.8500000000004</v>
      </c>
      <c r="BA538" s="116">
        <f t="shared" si="9"/>
        <v>-4789.4400000000005</v>
      </c>
      <c r="BB538" s="116">
        <f t="shared" si="9"/>
        <v>-5179.3500000000004</v>
      </c>
      <c r="BC538" s="116">
        <f t="shared" si="9"/>
        <v>-5228.7400000000007</v>
      </c>
      <c r="BD538" s="114"/>
      <c r="BE538" s="114"/>
      <c r="BF538" s="114"/>
      <c r="BG538" s="120"/>
      <c r="BH538" s="114"/>
      <c r="BI538" s="114"/>
      <c r="BJ538" s="114"/>
      <c r="BK538" s="114"/>
      <c r="BL538" s="114"/>
      <c r="BM538" s="114"/>
    </row>
    <row r="539" spans="1:65">
      <c r="A539" s="112" t="s">
        <v>229</v>
      </c>
      <c r="B539" s="124" t="s">
        <v>337</v>
      </c>
      <c r="C539" s="123" t="s">
        <v>336</v>
      </c>
      <c r="D539" s="122"/>
      <c r="E539" s="122"/>
      <c r="F539" s="122"/>
      <c r="G539" s="122"/>
      <c r="H539" s="121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  <c r="AA539" s="115"/>
      <c r="AB539" s="115"/>
      <c r="AC539" s="115"/>
      <c r="AD539" s="115"/>
      <c r="AE539" s="115"/>
      <c r="AF539" s="115"/>
      <c r="AG539" s="115"/>
      <c r="AH539" s="115"/>
      <c r="AI539" s="115"/>
      <c r="AJ539" s="115"/>
      <c r="AK539" s="115"/>
      <c r="AL539" s="115"/>
      <c r="AM539" s="115"/>
      <c r="AN539" s="115"/>
      <c r="AO539" s="115"/>
      <c r="AP539" s="115"/>
      <c r="AQ539" s="115"/>
      <c r="AR539" s="115"/>
      <c r="AS539" s="115"/>
      <c r="AT539" s="115"/>
      <c r="AU539" s="116">
        <f t="shared" si="7"/>
        <v>0</v>
      </c>
      <c r="AV539" s="116">
        <f t="shared" si="7"/>
        <v>0</v>
      </c>
      <c r="AW539" s="116">
        <f t="shared" si="7"/>
        <v>0</v>
      </c>
      <c r="AX539" s="116">
        <f t="shared" si="7"/>
        <v>0</v>
      </c>
      <c r="AY539" s="116">
        <f t="shared" si="7"/>
        <v>0</v>
      </c>
      <c r="AZ539" s="116">
        <f t="shared" si="8"/>
        <v>0</v>
      </c>
      <c r="BA539" s="116">
        <f t="shared" si="9"/>
        <v>0</v>
      </c>
      <c r="BB539" s="116">
        <f t="shared" si="9"/>
        <v>0</v>
      </c>
      <c r="BC539" s="116">
        <f t="shared" si="9"/>
        <v>0</v>
      </c>
      <c r="BD539" s="114"/>
      <c r="BE539" s="114"/>
      <c r="BF539" s="114"/>
      <c r="BG539" s="120"/>
      <c r="BH539" s="114"/>
      <c r="BI539" s="114"/>
      <c r="BJ539" s="114"/>
      <c r="BK539" s="114"/>
      <c r="BL539" s="114"/>
      <c r="BM539" s="114"/>
    </row>
    <row r="540" spans="1:65">
      <c r="A540" s="112" t="s">
        <v>223</v>
      </c>
      <c r="B540" s="124" t="s">
        <v>388</v>
      </c>
      <c r="C540" s="123" t="s">
        <v>387</v>
      </c>
      <c r="D540" s="122"/>
      <c r="E540" s="122"/>
      <c r="F540" s="122"/>
      <c r="G540" s="122"/>
      <c r="H540" s="121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  <c r="AA540" s="115"/>
      <c r="AB540" s="115"/>
      <c r="AC540" s="115"/>
      <c r="AD540" s="115"/>
      <c r="AE540" s="115"/>
      <c r="AF540" s="115"/>
      <c r="AG540" s="115"/>
      <c r="AH540" s="115"/>
      <c r="AI540" s="115"/>
      <c r="AJ540" s="115"/>
      <c r="AK540" s="115"/>
      <c r="AL540" s="115"/>
      <c r="AM540" s="115"/>
      <c r="AN540" s="115"/>
      <c r="AO540" s="115"/>
      <c r="AP540" s="115"/>
      <c r="AQ540" s="115"/>
      <c r="AR540" s="115"/>
      <c r="AS540" s="115"/>
      <c r="AT540" s="115"/>
      <c r="AU540" s="116">
        <f t="shared" si="7"/>
        <v>-1936.62</v>
      </c>
      <c r="AV540" s="116">
        <f t="shared" si="7"/>
        <v>-1927.02</v>
      </c>
      <c r="AW540" s="116">
        <f t="shared" si="7"/>
        <v>-1927.66</v>
      </c>
      <c r="AX540" s="116">
        <f t="shared" si="7"/>
        <v>-1928.77</v>
      </c>
      <c r="AY540" s="116">
        <f t="shared" si="7"/>
        <v>-1928.62</v>
      </c>
      <c r="AZ540" s="116">
        <f t="shared" si="8"/>
        <v>-1965.7</v>
      </c>
      <c r="BA540" s="116">
        <f t="shared" si="9"/>
        <v>-1983.39</v>
      </c>
      <c r="BB540" s="116">
        <f t="shared" si="9"/>
        <v>-1982.95</v>
      </c>
      <c r="BC540" s="116">
        <f t="shared" si="9"/>
        <v>-1965.06</v>
      </c>
      <c r="BD540" s="114"/>
      <c r="BE540" s="114"/>
      <c r="BF540" s="114"/>
      <c r="BG540" s="120"/>
      <c r="BH540" s="114"/>
      <c r="BI540" s="114"/>
      <c r="BJ540" s="114"/>
      <c r="BK540" s="114"/>
      <c r="BL540" s="114"/>
      <c r="BM540" s="114"/>
    </row>
    <row r="541" spans="1:65">
      <c r="A541" s="112" t="s">
        <v>221</v>
      </c>
      <c r="B541" s="124" t="s">
        <v>381</v>
      </c>
      <c r="C541" s="123" t="s">
        <v>380</v>
      </c>
      <c r="D541" s="122"/>
      <c r="E541" s="122"/>
      <c r="F541" s="122"/>
      <c r="G541" s="122"/>
      <c r="H541" s="121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  <c r="AA541" s="115"/>
      <c r="AB541" s="115"/>
      <c r="AC541" s="115"/>
      <c r="AD541" s="115"/>
      <c r="AE541" s="115"/>
      <c r="AF541" s="115"/>
      <c r="AG541" s="115"/>
      <c r="AH541" s="115"/>
      <c r="AI541" s="115"/>
      <c r="AJ541" s="115"/>
      <c r="AK541" s="115"/>
      <c r="AL541" s="115"/>
      <c r="AM541" s="115"/>
      <c r="AN541" s="115"/>
      <c r="AO541" s="115"/>
      <c r="AP541" s="115"/>
      <c r="AQ541" s="115"/>
      <c r="AR541" s="115"/>
      <c r="AS541" s="115"/>
      <c r="AT541" s="115"/>
      <c r="AU541" s="116">
        <f t="shared" si="7"/>
        <v>-1192.6200000000001</v>
      </c>
      <c r="AV541" s="116">
        <f t="shared" si="7"/>
        <v>-1064.28</v>
      </c>
      <c r="AW541" s="116">
        <f t="shared" si="7"/>
        <v>-1035.18</v>
      </c>
      <c r="AX541" s="116">
        <f t="shared" si="7"/>
        <v>-182.01</v>
      </c>
      <c r="AY541" s="116">
        <f t="shared" si="7"/>
        <v>-177.84</v>
      </c>
      <c r="AZ541" s="116">
        <f t="shared" si="8"/>
        <v>-172.74</v>
      </c>
      <c r="BA541" s="116">
        <f t="shared" si="9"/>
        <v>-177.31</v>
      </c>
      <c r="BB541" s="116">
        <f t="shared" si="9"/>
        <v>-1521.04</v>
      </c>
      <c r="BC541" s="116">
        <f t="shared" si="9"/>
        <v>-1788.8500000000001</v>
      </c>
      <c r="BD541" s="114"/>
      <c r="BE541" s="114"/>
      <c r="BF541" s="114"/>
      <c r="BG541" s="120"/>
      <c r="BH541" s="114"/>
      <c r="BI541" s="114"/>
      <c r="BJ541" s="114"/>
      <c r="BK541" s="114"/>
      <c r="BL541" s="114"/>
      <c r="BM541" s="114"/>
    </row>
    <row r="542" spans="1:65">
      <c r="A542" s="112" t="s">
        <v>221</v>
      </c>
      <c r="B542" s="124" t="s">
        <v>426</v>
      </c>
      <c r="C542" s="123" t="s">
        <v>425</v>
      </c>
      <c r="D542" s="122"/>
      <c r="E542" s="122"/>
      <c r="F542" s="122"/>
      <c r="G542" s="122"/>
      <c r="H542" s="121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  <c r="AA542" s="115"/>
      <c r="AB542" s="115"/>
      <c r="AC542" s="115"/>
      <c r="AD542" s="115"/>
      <c r="AE542" s="115"/>
      <c r="AF542" s="115"/>
      <c r="AG542" s="115"/>
      <c r="AH542" s="115"/>
      <c r="AI542" s="115"/>
      <c r="AJ542" s="115"/>
      <c r="AK542" s="115"/>
      <c r="AL542" s="115"/>
      <c r="AM542" s="115"/>
      <c r="AN542" s="115"/>
      <c r="AO542" s="115"/>
      <c r="AP542" s="115"/>
      <c r="AQ542" s="115"/>
      <c r="AR542" s="115"/>
      <c r="AS542" s="115"/>
      <c r="AT542" s="115"/>
      <c r="AU542" s="116">
        <f t="shared" si="7"/>
        <v>-4781</v>
      </c>
      <c r="AV542" s="116">
        <f t="shared" si="7"/>
        <v>-5262.88</v>
      </c>
      <c r="AW542" s="116">
        <f t="shared" si="7"/>
        <v>-3544.37</v>
      </c>
      <c r="AX542" s="116">
        <f t="shared" si="7"/>
        <v>-3423.82</v>
      </c>
      <c r="AY542" s="116">
        <f t="shared" si="7"/>
        <v>-2851.25</v>
      </c>
      <c r="AZ542" s="116">
        <f t="shared" si="8"/>
        <v>-5920.26</v>
      </c>
      <c r="BA542" s="116">
        <f t="shared" si="9"/>
        <v>-4385.41</v>
      </c>
      <c r="BB542" s="116">
        <f t="shared" si="9"/>
        <v>-4781.1500000000005</v>
      </c>
      <c r="BC542" s="116">
        <f t="shared" si="9"/>
        <v>-4994.9500000000007</v>
      </c>
      <c r="BD542" s="114"/>
      <c r="BE542" s="114"/>
      <c r="BF542" s="114"/>
      <c r="BG542" s="120"/>
      <c r="BH542" s="114"/>
      <c r="BI542" s="114"/>
      <c r="BJ542" s="114"/>
      <c r="BK542" s="114"/>
      <c r="BL542" s="114"/>
      <c r="BM542" s="114"/>
    </row>
    <row r="543" spans="1:65">
      <c r="A543" s="112" t="s">
        <v>280</v>
      </c>
      <c r="B543" s="124" t="s">
        <v>417</v>
      </c>
      <c r="C543" s="123" t="s">
        <v>416</v>
      </c>
      <c r="D543" s="122"/>
      <c r="E543" s="122"/>
      <c r="F543" s="122"/>
      <c r="G543" s="122"/>
      <c r="H543" s="121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5"/>
      <c r="AF543" s="115"/>
      <c r="AG543" s="115"/>
      <c r="AH543" s="115"/>
      <c r="AI543" s="115"/>
      <c r="AJ543" s="115"/>
      <c r="AK543" s="115"/>
      <c r="AL543" s="115"/>
      <c r="AM543" s="115"/>
      <c r="AN543" s="115"/>
      <c r="AO543" s="115"/>
      <c r="AP543" s="115"/>
      <c r="AQ543" s="115"/>
      <c r="AR543" s="115"/>
      <c r="AS543" s="115"/>
      <c r="AT543" s="115"/>
      <c r="AU543" s="116">
        <f t="shared" si="7"/>
        <v>-363.89000000000004</v>
      </c>
      <c r="AV543" s="116">
        <f t="shared" si="7"/>
        <v>-341.98</v>
      </c>
      <c r="AW543" s="116">
        <f t="shared" si="7"/>
        <v>-286.14999999999998</v>
      </c>
      <c r="AX543" s="116">
        <f t="shared" si="7"/>
        <v>-330.33</v>
      </c>
      <c r="AY543" s="116">
        <f t="shared" si="7"/>
        <v>-354.88</v>
      </c>
      <c r="AZ543" s="116">
        <f t="shared" si="8"/>
        <v>-361.52000000000004</v>
      </c>
      <c r="BA543" s="116">
        <f t="shared" si="9"/>
        <v>-740.56999999999994</v>
      </c>
      <c r="BB543" s="116">
        <f t="shared" si="9"/>
        <v>-259.13</v>
      </c>
      <c r="BC543" s="116">
        <f t="shared" si="9"/>
        <v>-473.18</v>
      </c>
      <c r="BD543" s="114"/>
      <c r="BE543" s="114"/>
      <c r="BF543" s="114"/>
      <c r="BG543" s="120"/>
      <c r="BH543" s="114"/>
      <c r="BI543" s="114"/>
      <c r="BJ543" s="114"/>
      <c r="BK543" s="114"/>
      <c r="BL543" s="114"/>
      <c r="BM543" s="114"/>
    </row>
    <row r="544" spans="1:65">
      <c r="A544" s="112" t="s">
        <v>279</v>
      </c>
      <c r="B544" s="124" t="s">
        <v>328</v>
      </c>
      <c r="C544" s="125" t="s">
        <v>327</v>
      </c>
      <c r="D544" s="122"/>
      <c r="E544" s="122"/>
      <c r="F544" s="122"/>
      <c r="G544" s="122"/>
      <c r="H544" s="121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  <c r="AA544" s="115"/>
      <c r="AB544" s="115"/>
      <c r="AC544" s="115"/>
      <c r="AD544" s="115"/>
      <c r="AE544" s="115"/>
      <c r="AF544" s="115"/>
      <c r="AG544" s="115"/>
      <c r="AH544" s="115"/>
      <c r="AI544" s="115"/>
      <c r="AJ544" s="115"/>
      <c r="AK544" s="115"/>
      <c r="AL544" s="115"/>
      <c r="AM544" s="115"/>
      <c r="AN544" s="115"/>
      <c r="AO544" s="115"/>
      <c r="AP544" s="115"/>
      <c r="AQ544" s="115"/>
      <c r="AR544" s="115"/>
      <c r="AS544" s="115"/>
      <c r="AT544" s="115"/>
      <c r="AU544" s="116">
        <f t="shared" si="7"/>
        <v>0</v>
      </c>
      <c r="AV544" s="116">
        <f t="shared" si="7"/>
        <v>0</v>
      </c>
      <c r="AW544" s="116">
        <f t="shared" si="7"/>
        <v>0</v>
      </c>
      <c r="AX544" s="116">
        <f t="shared" si="7"/>
        <v>0</v>
      </c>
      <c r="AY544" s="116">
        <f t="shared" si="7"/>
        <v>-127.35000000000001</v>
      </c>
      <c r="AZ544" s="116">
        <f t="shared" si="8"/>
        <v>-381.92000000000007</v>
      </c>
      <c r="BA544" s="116">
        <f t="shared" si="9"/>
        <v>-1120.48</v>
      </c>
      <c r="BB544" s="116">
        <f t="shared" si="9"/>
        <v>-2016.4199999999998</v>
      </c>
      <c r="BC544" s="116">
        <f t="shared" si="9"/>
        <v>-2806.7799999999997</v>
      </c>
      <c r="BD544" s="114"/>
      <c r="BE544" s="114"/>
      <c r="BF544" s="114"/>
      <c r="BG544" s="120"/>
      <c r="BH544" s="114"/>
      <c r="BI544" s="114"/>
      <c r="BJ544" s="114"/>
      <c r="BK544" s="114"/>
      <c r="BL544" s="114"/>
      <c r="BM544" s="114"/>
    </row>
    <row r="545" spans="1:65">
      <c r="B545" s="124" t="s">
        <v>372</v>
      </c>
      <c r="C545" s="123" t="s">
        <v>371</v>
      </c>
      <c r="D545" s="122"/>
      <c r="E545" s="122"/>
      <c r="F545" s="122"/>
      <c r="G545" s="122"/>
      <c r="H545" s="121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  <c r="AA545" s="115"/>
      <c r="AB545" s="115"/>
      <c r="AC545" s="115"/>
      <c r="AD545" s="115"/>
      <c r="AE545" s="115"/>
      <c r="AF545" s="115"/>
      <c r="AG545" s="115"/>
      <c r="AH545" s="115"/>
      <c r="AI545" s="115"/>
      <c r="AJ545" s="115"/>
      <c r="AK545" s="115"/>
      <c r="AL545" s="115"/>
      <c r="AM545" s="115"/>
      <c r="AN545" s="115"/>
      <c r="AO545" s="115"/>
      <c r="AP545" s="115"/>
      <c r="AQ545" s="115"/>
      <c r="AR545" s="115"/>
      <c r="AS545" s="115"/>
      <c r="AT545" s="115"/>
      <c r="AU545" s="116">
        <f t="shared" si="7"/>
        <v>-1885.51</v>
      </c>
      <c r="AV545" s="116">
        <f t="shared" si="7"/>
        <v>-1998.28</v>
      </c>
      <c r="AW545" s="116">
        <f t="shared" si="7"/>
        <v>-2113.2999999999997</v>
      </c>
      <c r="AX545" s="116">
        <f t="shared" si="7"/>
        <v>-2229.81</v>
      </c>
      <c r="AY545" s="116">
        <f t="shared" si="7"/>
        <v>-2315.0300000000002</v>
      </c>
      <c r="AZ545" s="116">
        <f t="shared" si="8"/>
        <v>-2477.09</v>
      </c>
      <c r="BA545" s="116">
        <f t="shared" si="9"/>
        <v>-2660.64</v>
      </c>
      <c r="BB545" s="116">
        <f t="shared" si="9"/>
        <v>-2716.49</v>
      </c>
      <c r="BC545" s="116">
        <f t="shared" si="9"/>
        <v>-2974.89</v>
      </c>
      <c r="BD545" s="114"/>
      <c r="BE545" s="114"/>
      <c r="BF545" s="114"/>
      <c r="BG545" s="120"/>
      <c r="BH545" s="114"/>
      <c r="BI545" s="114"/>
      <c r="BJ545" s="114"/>
      <c r="BK545" s="114"/>
      <c r="BL545" s="114"/>
      <c r="BM545" s="114"/>
    </row>
    <row r="546" spans="1:65">
      <c r="A546" s="112" t="s">
        <v>228</v>
      </c>
      <c r="B546" s="124" t="s">
        <v>324</v>
      </c>
      <c r="C546" s="123" t="s">
        <v>323</v>
      </c>
      <c r="D546" s="122"/>
      <c r="E546" s="122"/>
      <c r="F546" s="122"/>
      <c r="G546" s="122"/>
      <c r="H546" s="121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  <c r="AA546" s="115"/>
      <c r="AB546" s="115"/>
      <c r="AC546" s="115"/>
      <c r="AD546" s="115"/>
      <c r="AE546" s="115"/>
      <c r="AF546" s="115"/>
      <c r="AG546" s="115"/>
      <c r="AH546" s="115"/>
      <c r="AI546" s="115"/>
      <c r="AJ546" s="115"/>
      <c r="AK546" s="115"/>
      <c r="AL546" s="115"/>
      <c r="AM546" s="115"/>
      <c r="AN546" s="115"/>
      <c r="AO546" s="115"/>
      <c r="AP546" s="115"/>
      <c r="AQ546" s="115"/>
      <c r="AR546" s="115"/>
      <c r="AS546" s="115"/>
      <c r="AT546" s="115"/>
      <c r="AU546" s="116">
        <f t="shared" si="7"/>
        <v>-76767.360000000001</v>
      </c>
      <c r="AV546" s="116">
        <f t="shared" si="7"/>
        <v>-76238.329999999987</v>
      </c>
      <c r="AW546" s="116">
        <f t="shared" si="7"/>
        <v>-74752.19</v>
      </c>
      <c r="AX546" s="116">
        <f t="shared" si="7"/>
        <v>-73662.5</v>
      </c>
      <c r="AY546" s="116">
        <f t="shared" si="7"/>
        <v>-73026.469999999987</v>
      </c>
      <c r="AZ546" s="116">
        <f t="shared" si="8"/>
        <v>-72847.23</v>
      </c>
      <c r="BA546" s="116">
        <f t="shared" si="9"/>
        <v>-73371.88</v>
      </c>
      <c r="BB546" s="116">
        <f t="shared" si="9"/>
        <v>-75666.69</v>
      </c>
      <c r="BC546" s="116">
        <f t="shared" si="9"/>
        <v>-75269.930000000008</v>
      </c>
      <c r="BD546" s="114"/>
      <c r="BE546" s="114"/>
      <c r="BF546" s="114"/>
      <c r="BG546" s="120"/>
      <c r="BH546" s="114"/>
      <c r="BI546" s="114"/>
      <c r="BJ546" s="114"/>
      <c r="BK546" s="114"/>
      <c r="BL546" s="114"/>
      <c r="BM546" s="114"/>
    </row>
    <row r="547" spans="1:65" s="154" customFormat="1">
      <c r="A547" s="154" t="s">
        <v>283</v>
      </c>
      <c r="B547" s="161" t="s">
        <v>319</v>
      </c>
      <c r="C547" s="160" t="s">
        <v>318</v>
      </c>
      <c r="D547" s="159"/>
      <c r="E547" s="159"/>
      <c r="F547" s="159"/>
      <c r="G547" s="159"/>
      <c r="H547" s="158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  <c r="AA547" s="157"/>
      <c r="AB547" s="157"/>
      <c r="AC547" s="157"/>
      <c r="AD547" s="157"/>
      <c r="AE547" s="157"/>
      <c r="AF547" s="157"/>
      <c r="AG547" s="157"/>
      <c r="AH547" s="157"/>
      <c r="AI547" s="157"/>
      <c r="AJ547" s="157"/>
      <c r="AK547" s="157"/>
      <c r="AL547" s="157"/>
      <c r="AM547" s="157"/>
      <c r="AN547" s="157"/>
      <c r="AO547" s="157"/>
      <c r="AP547" s="157"/>
      <c r="AQ547" s="157"/>
      <c r="AR547" s="157"/>
      <c r="AS547" s="157"/>
      <c r="AT547" s="157"/>
      <c r="AU547" s="116">
        <f t="shared" ref="AU547:AY547" si="10">SUMIFS(AU$549:AU$662,$C$549:$C$662,$C547)</f>
        <v>-42266.12</v>
      </c>
      <c r="AV547" s="116">
        <f t="shared" si="10"/>
        <v>-37434.71</v>
      </c>
      <c r="AW547" s="116">
        <f t="shared" si="10"/>
        <v>-38754.1</v>
      </c>
      <c r="AX547" s="116">
        <f t="shared" si="10"/>
        <v>-37754.31</v>
      </c>
      <c r="AY547" s="116">
        <f t="shared" si="10"/>
        <v>-33700.67</v>
      </c>
      <c r="AZ547" s="116">
        <f t="shared" si="8"/>
        <v>-35340.79</v>
      </c>
      <c r="BA547" s="116">
        <f t="shared" ref="BA547:BC547" si="11">SUMIFS(BA$549:BA$662,$C$549:$C$662,$C547)</f>
        <v>-37193.440000000002</v>
      </c>
      <c r="BB547" s="116">
        <f t="shared" si="11"/>
        <v>-37371.4</v>
      </c>
      <c r="BC547" s="116">
        <f t="shared" si="11"/>
        <v>-37142.619999999995</v>
      </c>
      <c r="BD547" s="155"/>
      <c r="BE547" s="155"/>
      <c r="BF547" s="155"/>
      <c r="BG547" s="156"/>
      <c r="BH547" s="155"/>
      <c r="BI547" s="155"/>
      <c r="BJ547" s="155"/>
      <c r="BK547" s="155"/>
      <c r="BL547" s="155"/>
      <c r="BM547" s="155"/>
    </row>
    <row r="548" spans="1:65" hidden="1">
      <c r="B548" s="153" t="s">
        <v>200</v>
      </c>
      <c r="C548" s="152" t="s">
        <v>474</v>
      </c>
      <c r="D548" s="129"/>
      <c r="E548" s="129"/>
      <c r="F548" s="129"/>
      <c r="G548" s="129"/>
      <c r="H548" s="128"/>
      <c r="I548" s="115">
        <v>29602.29</v>
      </c>
      <c r="J548" s="115"/>
      <c r="K548" s="115"/>
      <c r="L548" s="115">
        <v>25851.59</v>
      </c>
      <c r="M548" s="115">
        <v>25610.799999999999</v>
      </c>
      <c r="N548" s="115">
        <v>26611.37</v>
      </c>
      <c r="O548" s="115">
        <v>28437.02</v>
      </c>
      <c r="P548" s="115">
        <v>30837.01</v>
      </c>
      <c r="Q548" s="115">
        <v>30372.18</v>
      </c>
      <c r="R548" s="115">
        <v>32018.93</v>
      </c>
      <c r="S548" s="115">
        <v>27591.02</v>
      </c>
      <c r="T548" s="115">
        <v>28542.85</v>
      </c>
      <c r="U548" s="115">
        <v>29368.29</v>
      </c>
      <c r="V548" s="115">
        <v>30001.54</v>
      </c>
      <c r="W548" s="115"/>
      <c r="X548" s="115"/>
      <c r="Y548" s="115"/>
      <c r="Z548" s="115"/>
      <c r="AA548" s="115"/>
      <c r="AB548" s="115"/>
      <c r="AC548" s="115"/>
      <c r="AD548" s="115"/>
      <c r="AE548" s="115"/>
      <c r="AF548" s="115"/>
      <c r="AG548" s="115"/>
      <c r="AH548" s="115"/>
      <c r="AI548" s="115"/>
      <c r="AJ548" s="115"/>
      <c r="AK548" s="115"/>
      <c r="AL548" s="115"/>
      <c r="AM548" s="115"/>
      <c r="AN548" s="115"/>
      <c r="AO548" s="115"/>
      <c r="AP548" s="115"/>
      <c r="AQ548" s="115"/>
      <c r="AR548" s="115"/>
      <c r="AS548" s="115"/>
      <c r="AT548" s="115"/>
      <c r="AU548" s="115"/>
      <c r="AV548" s="115"/>
      <c r="AW548" s="115"/>
      <c r="AX548" s="115"/>
      <c r="AY548" s="115"/>
      <c r="AZ548" s="116"/>
      <c r="BA548" s="115"/>
      <c r="BB548" s="115"/>
      <c r="BC548" s="115"/>
      <c r="BD548" s="114"/>
      <c r="BE548" s="151"/>
      <c r="BF548" s="151"/>
      <c r="BG548" s="151"/>
      <c r="BH548" s="151"/>
      <c r="BI548" s="151"/>
      <c r="BJ548" s="151"/>
      <c r="BK548" s="151"/>
      <c r="BL548" s="151"/>
      <c r="BM548" s="151"/>
    </row>
    <row r="549" spans="1:65" hidden="1">
      <c r="B549" s="124" t="s">
        <v>363</v>
      </c>
      <c r="C549" s="123" t="s">
        <v>363</v>
      </c>
      <c r="D549" s="122" t="s">
        <v>472</v>
      </c>
      <c r="E549" s="122" t="s">
        <v>311</v>
      </c>
      <c r="F549" s="122" t="s">
        <v>362</v>
      </c>
      <c r="G549" s="122" t="s">
        <v>446</v>
      </c>
      <c r="H549" s="121" t="s">
        <v>445</v>
      </c>
      <c r="I549" s="115">
        <v>-165.96</v>
      </c>
      <c r="J549" s="115"/>
      <c r="K549" s="115"/>
      <c r="L549" s="115">
        <v>-145.68</v>
      </c>
      <c r="M549" s="115">
        <v>-101.88</v>
      </c>
      <c r="N549" s="115">
        <v>-196.75</v>
      </c>
      <c r="O549" s="115">
        <v>-912.91</v>
      </c>
      <c r="P549" s="115">
        <v>-770.9</v>
      </c>
      <c r="Q549" s="115">
        <v>-813.86</v>
      </c>
      <c r="R549" s="115">
        <v>-813.48</v>
      </c>
      <c r="S549" s="115">
        <v>-648.02</v>
      </c>
      <c r="T549" s="115">
        <v>-569.32000000000005</v>
      </c>
      <c r="U549" s="115">
        <v>-106.13</v>
      </c>
      <c r="V549" s="115">
        <v>-95.77</v>
      </c>
      <c r="W549" s="115">
        <v>-89.47</v>
      </c>
      <c r="X549" s="115">
        <v>-401.12</v>
      </c>
      <c r="Y549" s="115">
        <v>-357.6</v>
      </c>
      <c r="Z549" s="115">
        <v>-509.77</v>
      </c>
      <c r="AA549" s="115">
        <v>-488.06</v>
      </c>
      <c r="AB549" s="115">
        <v>-458.57</v>
      </c>
      <c r="AC549" s="115">
        <v>-397.49</v>
      </c>
      <c r="AD549" s="115">
        <v>-259.72000000000003</v>
      </c>
      <c r="AE549" s="115">
        <v>-227.29</v>
      </c>
      <c r="AF549" s="115">
        <v>-226.6</v>
      </c>
      <c r="AG549" s="115">
        <v>-233.96</v>
      </c>
      <c r="AH549" s="115">
        <v>-203.87</v>
      </c>
      <c r="AI549" s="115">
        <v>-243.11</v>
      </c>
      <c r="AJ549" s="115">
        <v>-179.17</v>
      </c>
      <c r="AK549" s="115">
        <v>-198.81</v>
      </c>
      <c r="AL549" s="115">
        <v>-209.94</v>
      </c>
      <c r="AM549" s="115">
        <v>-176.04</v>
      </c>
      <c r="AN549" s="115">
        <v>-169.46</v>
      </c>
      <c r="AO549" s="115">
        <v>-152.49</v>
      </c>
      <c r="AP549" s="115">
        <v>-133.22</v>
      </c>
      <c r="AQ549" s="115">
        <v>-128.38999999999999</v>
      </c>
      <c r="AR549" s="115">
        <v>-121.49</v>
      </c>
      <c r="AS549" s="115">
        <v>-113.71</v>
      </c>
      <c r="AT549" s="115">
        <v>-125.58</v>
      </c>
      <c r="AU549" s="115">
        <v>-138.46</v>
      </c>
      <c r="AV549" s="115">
        <v>-142.22999999999999</v>
      </c>
      <c r="AW549" s="115">
        <v>-136.62</v>
      </c>
      <c r="AX549" s="115">
        <v>-115.05</v>
      </c>
      <c r="AY549" s="115">
        <v>-147.25</v>
      </c>
      <c r="AZ549" s="116">
        <v>-179.91</v>
      </c>
      <c r="BA549" s="115">
        <v>-176.69</v>
      </c>
      <c r="BB549" s="115">
        <v>-249.96</v>
      </c>
      <c r="BC549" s="115">
        <v>-192.42</v>
      </c>
      <c r="BD549" s="114"/>
      <c r="BE549" s="145"/>
      <c r="BF549" s="145"/>
      <c r="BG549" s="120"/>
      <c r="BH549" s="145"/>
      <c r="BI549" s="145"/>
      <c r="BJ549" s="145"/>
      <c r="BK549" s="145"/>
      <c r="BL549" s="145"/>
      <c r="BM549" s="145"/>
    </row>
    <row r="550" spans="1:65" hidden="1">
      <c r="B550" s="124" t="s">
        <v>394</v>
      </c>
      <c r="C550" s="123" t="s">
        <v>393</v>
      </c>
      <c r="D550" s="122" t="s">
        <v>472</v>
      </c>
      <c r="E550" s="122" t="s">
        <v>311</v>
      </c>
      <c r="F550" s="122" t="s">
        <v>392</v>
      </c>
      <c r="G550" s="122" t="s">
        <v>391</v>
      </c>
      <c r="H550" s="121" t="s">
        <v>390</v>
      </c>
      <c r="I550" s="115">
        <v>-1508.02</v>
      </c>
      <c r="J550" s="115"/>
      <c r="K550" s="115"/>
      <c r="L550" s="115">
        <v>-1681.99</v>
      </c>
      <c r="M550" s="115">
        <v>-1337.5</v>
      </c>
      <c r="N550" s="115">
        <v>-1285.71</v>
      </c>
      <c r="O550" s="115">
        <v>-1210.58</v>
      </c>
      <c r="P550" s="115">
        <v>-1147.75</v>
      </c>
      <c r="Q550" s="115">
        <v>-951.15</v>
      </c>
      <c r="R550" s="115">
        <v>-870.04</v>
      </c>
      <c r="S550" s="115">
        <v>-871.71</v>
      </c>
      <c r="T550" s="115">
        <v>-533.75</v>
      </c>
      <c r="U550" s="115">
        <v>-537.63</v>
      </c>
      <c r="V550" s="115">
        <v>-434.66</v>
      </c>
      <c r="W550" s="115">
        <v>-186.92</v>
      </c>
      <c r="X550" s="115">
        <v>-320.55</v>
      </c>
      <c r="Y550" s="115">
        <v>-323.08</v>
      </c>
      <c r="Z550" s="115">
        <v>-314.7</v>
      </c>
      <c r="AA550" s="115">
        <v>-283.79000000000002</v>
      </c>
      <c r="AB550" s="115">
        <v>-260.93</v>
      </c>
      <c r="AC550" s="115">
        <v>-251.89</v>
      </c>
      <c r="AD550" s="115">
        <v>-230.67</v>
      </c>
      <c r="AE550" s="115">
        <v>-184.45</v>
      </c>
      <c r="AF550" s="115">
        <v>-179.1</v>
      </c>
      <c r="AG550" s="115">
        <v>-210.37</v>
      </c>
      <c r="AH550" s="115">
        <v>-76.67</v>
      </c>
      <c r="AI550" s="115">
        <v>-67.680000000000007</v>
      </c>
      <c r="AJ550" s="115">
        <v>-62.26</v>
      </c>
      <c r="AK550" s="115">
        <v>-41.49</v>
      </c>
      <c r="AL550" s="115">
        <v>-42.97</v>
      </c>
      <c r="AM550" s="115">
        <v>-31.24</v>
      </c>
      <c r="AN550" s="115">
        <v>-47.07</v>
      </c>
      <c r="AO550" s="115">
        <v>-56.53</v>
      </c>
      <c r="AP550" s="115">
        <v>-58.05</v>
      </c>
      <c r="AQ550" s="115">
        <v>-22.01</v>
      </c>
      <c r="AR550" s="115">
        <v>-22.9</v>
      </c>
      <c r="AS550" s="115">
        <v>-22.08</v>
      </c>
      <c r="AT550" s="115">
        <v>-34.130000000000003</v>
      </c>
      <c r="AU550" s="115">
        <v>-33.47</v>
      </c>
      <c r="AV550" s="115">
        <v>-27.69</v>
      </c>
      <c r="AW550" s="115">
        <v>-32.72</v>
      </c>
      <c r="AX550" s="115">
        <v>-25.56</v>
      </c>
      <c r="AY550" s="115">
        <v>-58.64</v>
      </c>
      <c r="AZ550" s="116">
        <v>-60.08</v>
      </c>
      <c r="BA550" s="115">
        <v>-53.81</v>
      </c>
      <c r="BB550" s="115">
        <v>-78.31</v>
      </c>
      <c r="BC550" s="115">
        <v>-64.680000000000007</v>
      </c>
      <c r="BD550" s="114"/>
      <c r="BE550" s="145"/>
      <c r="BF550" s="145"/>
      <c r="BG550" s="120"/>
      <c r="BH550" s="145"/>
      <c r="BI550" s="145"/>
      <c r="BJ550" s="145"/>
      <c r="BK550" s="145"/>
      <c r="BL550" s="145"/>
      <c r="BM550" s="145"/>
    </row>
    <row r="551" spans="1:65" hidden="1">
      <c r="B551" s="124" t="s">
        <v>360</v>
      </c>
      <c r="C551" s="123" t="s">
        <v>359</v>
      </c>
      <c r="D551" s="122" t="s">
        <v>472</v>
      </c>
      <c r="E551" s="122" t="s">
        <v>311</v>
      </c>
      <c r="F551" s="122" t="s">
        <v>358</v>
      </c>
      <c r="G551" s="122" t="s">
        <v>446</v>
      </c>
      <c r="H551" s="121" t="s">
        <v>445</v>
      </c>
      <c r="I551" s="115">
        <v>-878.79</v>
      </c>
      <c r="J551" s="115"/>
      <c r="K551" s="115"/>
      <c r="L551" s="115">
        <v>-585.29</v>
      </c>
      <c r="M551" s="115">
        <v>-452.76</v>
      </c>
      <c r="N551" s="115">
        <v>-181.7</v>
      </c>
      <c r="O551" s="115">
        <v>-119.5</v>
      </c>
      <c r="P551" s="115">
        <v>-344.38</v>
      </c>
      <c r="Q551" s="115">
        <v>-269.18</v>
      </c>
      <c r="R551" s="115">
        <v>-335.47</v>
      </c>
      <c r="S551" s="115">
        <v>-418.05</v>
      </c>
      <c r="T551" s="115">
        <v>-314.35000000000002</v>
      </c>
      <c r="U551" s="115">
        <v>-191.19</v>
      </c>
      <c r="V551" s="115">
        <v>-247.01</v>
      </c>
      <c r="W551" s="115">
        <v>-174.7</v>
      </c>
      <c r="X551" s="115">
        <v>-149.5</v>
      </c>
      <c r="Y551" s="115">
        <v>-66.33</v>
      </c>
      <c r="Z551" s="115">
        <v>-32.090000000000003</v>
      </c>
      <c r="AA551" s="115">
        <v>-42.53</v>
      </c>
      <c r="AB551" s="115">
        <v>-28.22</v>
      </c>
      <c r="AC551" s="115">
        <v>-26.45</v>
      </c>
      <c r="AD551" s="115">
        <v>-26.07</v>
      </c>
      <c r="AE551" s="115">
        <v>-26.66</v>
      </c>
      <c r="AF551" s="115">
        <v>-21.12</v>
      </c>
      <c r="AG551" s="115">
        <v>-22.93</v>
      </c>
      <c r="AH551" s="115">
        <v>-25.13</v>
      </c>
      <c r="AI551" s="115">
        <v>-21.12</v>
      </c>
      <c r="AJ551" s="115">
        <v>-10.51</v>
      </c>
      <c r="AK551" s="115">
        <v>-8.2100000000000009</v>
      </c>
      <c r="AL551" s="115">
        <v>-22.55</v>
      </c>
      <c r="AM551" s="115">
        <v>-11.17</v>
      </c>
      <c r="AN551" s="115">
        <v>-10.82</v>
      </c>
      <c r="AO551" s="115">
        <v>-7.48</v>
      </c>
      <c r="AP551" s="115">
        <v>-7.62</v>
      </c>
      <c r="AQ551" s="115">
        <v>-6.96</v>
      </c>
      <c r="AR551" s="115">
        <v>-4.1100000000000003</v>
      </c>
      <c r="AS551" s="115">
        <v>-3.86</v>
      </c>
      <c r="AT551" s="115">
        <v>-3.13</v>
      </c>
      <c r="AU551" s="115">
        <v>-2.64</v>
      </c>
      <c r="AV551" s="115">
        <v>-1.81</v>
      </c>
      <c r="AW551" s="115">
        <v>-1.64</v>
      </c>
      <c r="AX551" s="115">
        <v>-0.14000000000000001</v>
      </c>
      <c r="AY551" s="115">
        <v>-0.14000000000000001</v>
      </c>
      <c r="AZ551" s="116">
        <v>-0.03</v>
      </c>
      <c r="BA551" s="115">
        <v>0</v>
      </c>
      <c r="BB551" s="115">
        <v>0</v>
      </c>
      <c r="BC551" s="115">
        <v>-1.39</v>
      </c>
      <c r="BD551" s="114"/>
      <c r="BE551" s="145"/>
      <c r="BF551" s="145"/>
      <c r="BG551" s="120"/>
      <c r="BH551" s="145"/>
      <c r="BI551" s="145"/>
      <c r="BJ551" s="145"/>
      <c r="BK551" s="145"/>
      <c r="BL551" s="145"/>
      <c r="BM551" s="145"/>
    </row>
    <row r="552" spans="1:65" hidden="1">
      <c r="B552" s="124" t="s">
        <v>356</v>
      </c>
      <c r="C552" s="123" t="s">
        <v>355</v>
      </c>
      <c r="D552" s="122" t="s">
        <v>472</v>
      </c>
      <c r="E552" s="122" t="s">
        <v>311</v>
      </c>
      <c r="F552" s="122" t="s">
        <v>354</v>
      </c>
      <c r="G552" s="122" t="s">
        <v>450</v>
      </c>
      <c r="H552" s="121" t="s">
        <v>473</v>
      </c>
      <c r="I552" s="115">
        <v>-10813.01</v>
      </c>
      <c r="J552" s="115"/>
      <c r="K552" s="115"/>
      <c r="L552" s="115">
        <v>-10813.01</v>
      </c>
      <c r="M552" s="115">
        <v>-10813.01</v>
      </c>
      <c r="N552" s="115">
        <v>-10825.99</v>
      </c>
      <c r="O552" s="115">
        <v>-10903.87</v>
      </c>
      <c r="P552" s="115">
        <v>-10903.87</v>
      </c>
      <c r="Q552" s="115">
        <v>-10903.87</v>
      </c>
      <c r="R552" s="115">
        <v>-10903.87</v>
      </c>
      <c r="S552" s="115">
        <v>-10903.87</v>
      </c>
      <c r="T552" s="115">
        <v>-10903.87</v>
      </c>
      <c r="U552" s="115">
        <v>-10903.87</v>
      </c>
      <c r="V552" s="115">
        <v>-10903.87</v>
      </c>
      <c r="W552" s="115">
        <v>-10903.87</v>
      </c>
      <c r="X552" s="115">
        <v>-10903.87</v>
      </c>
      <c r="Y552" s="115">
        <v>-10903.87</v>
      </c>
      <c r="Z552" s="115">
        <v>-11835.58</v>
      </c>
      <c r="AA552" s="115">
        <v>-11936.91</v>
      </c>
      <c r="AB552" s="115">
        <v>-12387.12</v>
      </c>
      <c r="AC552" s="115">
        <v>-12915.17</v>
      </c>
      <c r="AD552" s="115">
        <v>-12628.05</v>
      </c>
      <c r="AE552" s="115">
        <v>-12456.56</v>
      </c>
      <c r="AF552" s="115">
        <v>-12722.81</v>
      </c>
      <c r="AG552" s="115">
        <v>-13575.27</v>
      </c>
      <c r="AH552" s="115">
        <v>-14230.95</v>
      </c>
      <c r="AI552" s="115">
        <v>-13650.97</v>
      </c>
      <c r="AJ552" s="115">
        <v>-14256.31</v>
      </c>
      <c r="AK552" s="115">
        <v>-14387.05</v>
      </c>
      <c r="AL552" s="115">
        <v>-14018.22</v>
      </c>
      <c r="AM552" s="115">
        <v>-14234.82</v>
      </c>
      <c r="AN552" s="115">
        <v>-14019.22</v>
      </c>
      <c r="AO552" s="115">
        <v>-13422.02</v>
      </c>
      <c r="AP552" s="115">
        <v>-12870.88</v>
      </c>
      <c r="AQ552" s="115">
        <v>-13437.48</v>
      </c>
      <c r="AR552" s="115">
        <v>-12899.03</v>
      </c>
      <c r="AS552" s="115">
        <v>-14141.6</v>
      </c>
      <c r="AT552" s="115">
        <v>-14854.52</v>
      </c>
      <c r="AU552" s="115">
        <v>-14983.71</v>
      </c>
      <c r="AV552" s="115">
        <v>-14609.47</v>
      </c>
      <c r="AW552" s="115">
        <v>-14227.8</v>
      </c>
      <c r="AX552" s="115">
        <v>-13933.81</v>
      </c>
      <c r="AY552" s="115">
        <v>-13250.01</v>
      </c>
      <c r="AZ552" s="116">
        <v>-13669.3</v>
      </c>
      <c r="BA552" s="115">
        <v>-13601.89</v>
      </c>
      <c r="BB552" s="115">
        <v>-12451.08</v>
      </c>
      <c r="BC552" s="115">
        <v>-12587.45</v>
      </c>
      <c r="BD552" s="114"/>
      <c r="BE552" s="145"/>
      <c r="BF552" s="145"/>
      <c r="BG552" s="120"/>
      <c r="BH552" s="145"/>
      <c r="BI552" s="145"/>
      <c r="BJ552" s="145"/>
      <c r="BK552" s="145"/>
      <c r="BL552" s="145"/>
      <c r="BM552" s="145"/>
    </row>
    <row r="553" spans="1:65" hidden="1">
      <c r="B553" s="124" t="s">
        <v>353</v>
      </c>
      <c r="C553" s="123" t="s">
        <v>352</v>
      </c>
      <c r="D553" s="122" t="s">
        <v>472</v>
      </c>
      <c r="E553" s="122" t="s">
        <v>311</v>
      </c>
      <c r="F553" s="122" t="s">
        <v>351</v>
      </c>
      <c r="G553" s="122" t="s">
        <v>446</v>
      </c>
      <c r="H553" s="121" t="s">
        <v>445</v>
      </c>
      <c r="I553" s="115">
        <v>-11347.7</v>
      </c>
      <c r="J553" s="115"/>
      <c r="K553" s="115"/>
      <c r="L553" s="115">
        <v>-7815.34</v>
      </c>
      <c r="M553" s="115">
        <v>-7712.01</v>
      </c>
      <c r="N553" s="115">
        <v>-8336.48</v>
      </c>
      <c r="O553" s="115">
        <v>-9124.99</v>
      </c>
      <c r="P553" s="115">
        <v>-11085.15</v>
      </c>
      <c r="Q553" s="115">
        <v>-9783.7900000000009</v>
      </c>
      <c r="R553" s="115">
        <v>-10121.98</v>
      </c>
      <c r="S553" s="115">
        <v>-5213.05</v>
      </c>
      <c r="T553" s="115">
        <v>-5350.21</v>
      </c>
      <c r="U553" s="115">
        <v>-4076.08</v>
      </c>
      <c r="V553" s="115">
        <v>-2547.06</v>
      </c>
      <c r="W553" s="115">
        <v>-2625.35</v>
      </c>
      <c r="X553" s="115">
        <v>-2243.98</v>
      </c>
      <c r="Y553" s="115">
        <v>-1693.49</v>
      </c>
      <c r="Z553" s="115">
        <v>-1704.23</v>
      </c>
      <c r="AA553" s="115">
        <v>-1223.72</v>
      </c>
      <c r="AB553" s="115">
        <v>-1295.95</v>
      </c>
      <c r="AC553" s="115">
        <v>-1634.02</v>
      </c>
      <c r="AD553" s="115">
        <v>-1687.02</v>
      </c>
      <c r="AE553" s="115">
        <v>-1942.11</v>
      </c>
      <c r="AF553" s="115">
        <v>-2616.5500000000002</v>
      </c>
      <c r="AG553" s="115">
        <v>-3070.98</v>
      </c>
      <c r="AH553" s="115">
        <v>-2492.4499999999998</v>
      </c>
      <c r="AI553" s="115">
        <v>-2563.4299999999998</v>
      </c>
      <c r="AJ553" s="115">
        <v>-2396.27</v>
      </c>
      <c r="AK553" s="115">
        <v>-1778.53</v>
      </c>
      <c r="AL553" s="115">
        <v>-1640.21</v>
      </c>
      <c r="AM553" s="115">
        <v>-1365.23</v>
      </c>
      <c r="AN553" s="115">
        <v>-910.8</v>
      </c>
      <c r="AO553" s="115">
        <v>-720.07</v>
      </c>
      <c r="AP553" s="115">
        <v>-759.14</v>
      </c>
      <c r="AQ553" s="115">
        <v>-903.81</v>
      </c>
      <c r="AR553" s="115">
        <v>-640.32000000000005</v>
      </c>
      <c r="AS553" s="115">
        <v>-636.5</v>
      </c>
      <c r="AT553" s="115">
        <v>-596.34</v>
      </c>
      <c r="AU553" s="115">
        <v>-585.44000000000005</v>
      </c>
      <c r="AV553" s="115">
        <v>-426.95</v>
      </c>
      <c r="AW553" s="115">
        <v>-341.01</v>
      </c>
      <c r="AX553" s="115">
        <v>-120.77</v>
      </c>
      <c r="AY553" s="115">
        <v>-69.8</v>
      </c>
      <c r="AZ553" s="116">
        <v>-66.67</v>
      </c>
      <c r="BA553" s="115">
        <v>-19.309999999999999</v>
      </c>
      <c r="BB553" s="115">
        <v>-17.68</v>
      </c>
      <c r="BC553" s="115">
        <v>-37.85</v>
      </c>
      <c r="BD553" s="114"/>
      <c r="BE553" s="145"/>
      <c r="BF553" s="145"/>
      <c r="BG553" s="120"/>
      <c r="BH553" s="145"/>
      <c r="BI553" s="145"/>
      <c r="BJ553" s="145"/>
      <c r="BK553" s="145"/>
      <c r="BL553" s="145"/>
      <c r="BM553" s="145"/>
    </row>
    <row r="554" spans="1:65" hidden="1">
      <c r="B554" s="124" t="s">
        <v>350</v>
      </c>
      <c r="C554" s="123" t="s">
        <v>349</v>
      </c>
      <c r="D554" s="122" t="s">
        <v>472</v>
      </c>
      <c r="E554" s="122" t="s">
        <v>311</v>
      </c>
      <c r="F554" s="122" t="s">
        <v>348</v>
      </c>
      <c r="G554" s="122" t="s">
        <v>446</v>
      </c>
      <c r="H554" s="121" t="s">
        <v>445</v>
      </c>
      <c r="I554" s="115">
        <v>0</v>
      </c>
      <c r="J554" s="115"/>
      <c r="K554" s="115"/>
      <c r="L554" s="115">
        <v>0</v>
      </c>
      <c r="M554" s="115">
        <v>0</v>
      </c>
      <c r="N554" s="115">
        <v>0</v>
      </c>
      <c r="O554" s="115">
        <v>0</v>
      </c>
      <c r="P554" s="115">
        <v>0</v>
      </c>
      <c r="Q554" s="115">
        <v>0</v>
      </c>
      <c r="R554" s="115">
        <v>0</v>
      </c>
      <c r="S554" s="115">
        <v>0</v>
      </c>
      <c r="T554" s="115">
        <v>-7.22</v>
      </c>
      <c r="U554" s="115">
        <v>-41.23</v>
      </c>
      <c r="V554" s="115">
        <v>-438.47</v>
      </c>
      <c r="W554" s="115">
        <v>-691.59</v>
      </c>
      <c r="X554" s="115">
        <v>-716.42</v>
      </c>
      <c r="Y554" s="115">
        <v>-702.92</v>
      </c>
      <c r="Z554" s="115">
        <v>-589.97</v>
      </c>
      <c r="AA554" s="115">
        <v>-837.12</v>
      </c>
      <c r="AB554" s="115">
        <v>-913.05</v>
      </c>
      <c r="AC554" s="115">
        <v>-472.6</v>
      </c>
      <c r="AD554" s="115">
        <v>-500.17</v>
      </c>
      <c r="AE554" s="115">
        <v>-408.45</v>
      </c>
      <c r="AF554" s="115">
        <v>-239.58</v>
      </c>
      <c r="AG554" s="115">
        <v>-285.87</v>
      </c>
      <c r="AH554" s="115">
        <v>-322.60000000000002</v>
      </c>
      <c r="AI554" s="115">
        <v>-201.05</v>
      </c>
      <c r="AJ554" s="115">
        <v>-89.24</v>
      </c>
      <c r="AK554" s="115">
        <v>-6.15</v>
      </c>
      <c r="AL554" s="115">
        <v>-3.33</v>
      </c>
      <c r="AM554" s="115">
        <v>-0.03</v>
      </c>
      <c r="AN554" s="115">
        <v>-0.75</v>
      </c>
      <c r="AO554" s="115">
        <v>0</v>
      </c>
      <c r="AP554" s="115">
        <v>0</v>
      </c>
      <c r="AQ554" s="115">
        <v>0</v>
      </c>
      <c r="AR554" s="115">
        <v>0</v>
      </c>
      <c r="AS554" s="115">
        <v>0</v>
      </c>
      <c r="AT554" s="115">
        <v>0</v>
      </c>
      <c r="AU554" s="115">
        <v>0</v>
      </c>
      <c r="AV554" s="115">
        <v>0</v>
      </c>
      <c r="AW554" s="115">
        <v>0</v>
      </c>
      <c r="AX554" s="115">
        <v>0</v>
      </c>
      <c r="AY554" s="115">
        <v>-1.57</v>
      </c>
      <c r="AZ554" s="116">
        <v>-1.35</v>
      </c>
      <c r="BA554" s="115">
        <v>0</v>
      </c>
      <c r="BB554" s="115">
        <v>0</v>
      </c>
      <c r="BC554" s="115">
        <v>0</v>
      </c>
      <c r="BD554" s="114"/>
      <c r="BE554" s="145"/>
      <c r="BF554" s="145"/>
      <c r="BG554" s="120"/>
      <c r="BH554" s="145"/>
      <c r="BI554" s="145"/>
      <c r="BJ554" s="145"/>
      <c r="BK554" s="145"/>
      <c r="BL554" s="145"/>
      <c r="BM554" s="145"/>
    </row>
    <row r="555" spans="1:65" hidden="1">
      <c r="B555" s="124" t="s">
        <v>347</v>
      </c>
      <c r="C555" s="123" t="s">
        <v>346</v>
      </c>
      <c r="D555" s="122" t="s">
        <v>472</v>
      </c>
      <c r="E555" s="122" t="s">
        <v>311</v>
      </c>
      <c r="F555" s="122" t="s">
        <v>345</v>
      </c>
      <c r="G555" s="122" t="s">
        <v>446</v>
      </c>
      <c r="H555" s="121" t="s">
        <v>445</v>
      </c>
      <c r="I555" s="115">
        <v>0</v>
      </c>
      <c r="J555" s="115"/>
      <c r="K555" s="115"/>
      <c r="L555" s="115">
        <v>0</v>
      </c>
      <c r="M555" s="115">
        <v>0</v>
      </c>
      <c r="N555" s="115">
        <v>0</v>
      </c>
      <c r="O555" s="115">
        <v>0</v>
      </c>
      <c r="P555" s="115">
        <v>0</v>
      </c>
      <c r="Q555" s="115">
        <v>0</v>
      </c>
      <c r="R555" s="115">
        <v>0</v>
      </c>
      <c r="S555" s="115">
        <v>0</v>
      </c>
      <c r="T555" s="115">
        <v>0</v>
      </c>
      <c r="U555" s="115">
        <v>-17.079999999999998</v>
      </c>
      <c r="V555" s="115">
        <v>-247.96</v>
      </c>
      <c r="W555" s="115">
        <v>-951.99</v>
      </c>
      <c r="X555" s="115">
        <v>-1305.02</v>
      </c>
      <c r="Y555" s="115">
        <v>-1497.99</v>
      </c>
      <c r="Z555" s="115">
        <v>-1895.01</v>
      </c>
      <c r="AA555" s="115">
        <v>-2222</v>
      </c>
      <c r="AB555" s="115">
        <v>-2680</v>
      </c>
      <c r="AC555" s="115">
        <v>-2385.0100000000002</v>
      </c>
      <c r="AD555" s="115">
        <v>-2462.54</v>
      </c>
      <c r="AE555" s="115">
        <v>-2485.3200000000002</v>
      </c>
      <c r="AF555" s="115">
        <v>-2559.6799999999998</v>
      </c>
      <c r="AG555" s="115">
        <v>-2666.41</v>
      </c>
      <c r="AH555" s="115">
        <v>-2644.84</v>
      </c>
      <c r="AI555" s="115">
        <v>-2476.13</v>
      </c>
      <c r="AJ555" s="115">
        <v>-2241.94</v>
      </c>
      <c r="AK555" s="115">
        <v>-2383.88</v>
      </c>
      <c r="AL555" s="115">
        <v>-2687.17</v>
      </c>
      <c r="AM555" s="115">
        <v>-2543.0100000000002</v>
      </c>
      <c r="AN555" s="115">
        <v>-2319.52</v>
      </c>
      <c r="AO555" s="115">
        <v>-2257.9299999999998</v>
      </c>
      <c r="AP555" s="115">
        <v>-2248.23</v>
      </c>
      <c r="AQ555" s="115">
        <v>-2236.69</v>
      </c>
      <c r="AR555" s="115">
        <v>-1867.81</v>
      </c>
      <c r="AS555" s="115">
        <v>-1662.59</v>
      </c>
      <c r="AT555" s="115">
        <v>-1691.96</v>
      </c>
      <c r="AU555" s="115">
        <v>-1754.96</v>
      </c>
      <c r="AV555" s="115">
        <v>-1626.85</v>
      </c>
      <c r="AW555" s="115">
        <v>-1586.7</v>
      </c>
      <c r="AX555" s="115">
        <v>-1510.48</v>
      </c>
      <c r="AY555" s="115">
        <v>-1411.52</v>
      </c>
      <c r="AZ555" s="116">
        <v>-1476.43</v>
      </c>
      <c r="BA555" s="115">
        <v>-1680.15</v>
      </c>
      <c r="BB555" s="115">
        <v>-1707.75</v>
      </c>
      <c r="BC555" s="115">
        <v>-1420.19</v>
      </c>
      <c r="BD555" s="114"/>
      <c r="BE555" s="145"/>
      <c r="BF555" s="145"/>
      <c r="BG555" s="120"/>
      <c r="BH555" s="145"/>
      <c r="BI555" s="145"/>
      <c r="BJ555" s="145"/>
      <c r="BK555" s="145"/>
      <c r="BL555" s="145"/>
      <c r="BM555" s="145"/>
    </row>
    <row r="556" spans="1:65" hidden="1">
      <c r="B556" s="124" t="s">
        <v>344</v>
      </c>
      <c r="C556" s="123" t="s">
        <v>343</v>
      </c>
      <c r="D556" s="122" t="s">
        <v>472</v>
      </c>
      <c r="E556" s="122" t="s">
        <v>311</v>
      </c>
      <c r="F556" s="122" t="s">
        <v>342</v>
      </c>
      <c r="G556" s="122" t="s">
        <v>446</v>
      </c>
      <c r="H556" s="121" t="s">
        <v>445</v>
      </c>
      <c r="I556" s="115">
        <v>0</v>
      </c>
      <c r="J556" s="115"/>
      <c r="K556" s="115"/>
      <c r="L556" s="115">
        <v>0</v>
      </c>
      <c r="M556" s="115">
        <v>0</v>
      </c>
      <c r="N556" s="115">
        <v>-3.51</v>
      </c>
      <c r="O556" s="115">
        <v>-20.8</v>
      </c>
      <c r="P556" s="115">
        <v>-20.8</v>
      </c>
      <c r="Q556" s="115">
        <v>-261.27</v>
      </c>
      <c r="R556" s="115">
        <v>-1007.55</v>
      </c>
      <c r="S556" s="115">
        <v>-1195.69</v>
      </c>
      <c r="T556" s="115">
        <v>-1837.34</v>
      </c>
      <c r="U556" s="115">
        <v>-3476.77</v>
      </c>
      <c r="V556" s="115">
        <v>-4640.22</v>
      </c>
      <c r="W556" s="115">
        <v>-4520.21</v>
      </c>
      <c r="X556" s="115">
        <v>-4132.08</v>
      </c>
      <c r="Y556" s="115">
        <v>-3673.74</v>
      </c>
      <c r="Z556" s="115">
        <v>-2644.94</v>
      </c>
      <c r="AA556" s="115">
        <v>-2457.89</v>
      </c>
      <c r="AB556" s="115">
        <v>-2853.71</v>
      </c>
      <c r="AC556" s="115">
        <v>-2203.58</v>
      </c>
      <c r="AD556" s="115">
        <v>-2106.3000000000002</v>
      </c>
      <c r="AE556" s="115">
        <v>-2294.9499999999998</v>
      </c>
      <c r="AF556" s="115">
        <v>-1798</v>
      </c>
      <c r="AG556" s="115">
        <v>-1446.42</v>
      </c>
      <c r="AH556" s="115">
        <v>-1238.72</v>
      </c>
      <c r="AI556" s="115">
        <v>-903.57</v>
      </c>
      <c r="AJ556" s="115">
        <v>-708.37</v>
      </c>
      <c r="AK556" s="115">
        <v>-1079.21</v>
      </c>
      <c r="AL556" s="115">
        <v>-1234.03</v>
      </c>
      <c r="AM556" s="115">
        <v>-856.22</v>
      </c>
      <c r="AN556" s="115">
        <v>-1203.48</v>
      </c>
      <c r="AO556" s="115">
        <v>-1437.07</v>
      </c>
      <c r="AP556" s="115">
        <v>-1786.87</v>
      </c>
      <c r="AQ556" s="115">
        <v>-2004.27</v>
      </c>
      <c r="AR556" s="115">
        <v>-2052.88</v>
      </c>
      <c r="AS556" s="115">
        <v>-1809.95</v>
      </c>
      <c r="AT556" s="115">
        <v>-1245.6199999999999</v>
      </c>
      <c r="AU556" s="115">
        <v>-1328.05</v>
      </c>
      <c r="AV556" s="115">
        <v>-1191.3499999999999</v>
      </c>
      <c r="AW556" s="115">
        <v>-1174.8599999999999</v>
      </c>
      <c r="AX556" s="115">
        <v>-1520.27</v>
      </c>
      <c r="AY556" s="115">
        <v>-1040.71</v>
      </c>
      <c r="AZ556" s="116">
        <v>-737.8</v>
      </c>
      <c r="BA556" s="115">
        <v>-620.05999999999995</v>
      </c>
      <c r="BB556" s="115">
        <v>-445.35</v>
      </c>
      <c r="BC556" s="115">
        <v>-360.93</v>
      </c>
      <c r="BD556" s="114"/>
      <c r="BE556" s="145"/>
      <c r="BF556" s="145"/>
      <c r="BG556" s="120"/>
      <c r="BH556" s="145"/>
      <c r="BI556" s="145"/>
      <c r="BJ556" s="145"/>
      <c r="BK556" s="145"/>
      <c r="BL556" s="145"/>
      <c r="BM556" s="145"/>
    </row>
    <row r="557" spans="1:65" hidden="1">
      <c r="B557" s="124" t="s">
        <v>337</v>
      </c>
      <c r="C557" s="123" t="s">
        <v>336</v>
      </c>
      <c r="D557" s="122" t="s">
        <v>472</v>
      </c>
      <c r="E557" s="122" t="s">
        <v>311</v>
      </c>
      <c r="F557" s="122" t="s">
        <v>335</v>
      </c>
      <c r="G557" s="122" t="s">
        <v>446</v>
      </c>
      <c r="H557" s="121" t="s">
        <v>445</v>
      </c>
      <c r="I557" s="115">
        <v>0</v>
      </c>
      <c r="J557" s="115"/>
      <c r="K557" s="115"/>
      <c r="L557" s="115">
        <v>0</v>
      </c>
      <c r="M557" s="115">
        <v>0</v>
      </c>
      <c r="N557" s="115">
        <v>-1.3</v>
      </c>
      <c r="O557" s="115">
        <v>0</v>
      </c>
      <c r="P557" s="115">
        <v>0</v>
      </c>
      <c r="Q557" s="115">
        <v>0</v>
      </c>
      <c r="R557" s="115">
        <v>0</v>
      </c>
      <c r="S557" s="115">
        <v>0</v>
      </c>
      <c r="T557" s="115">
        <v>-11.36</v>
      </c>
      <c r="U557" s="115">
        <v>-0.15</v>
      </c>
      <c r="V557" s="115">
        <v>-132.15</v>
      </c>
      <c r="W557" s="115">
        <v>-139.86000000000001</v>
      </c>
      <c r="X557" s="115">
        <v>-63.19</v>
      </c>
      <c r="Y557" s="115">
        <v>-41.67</v>
      </c>
      <c r="Z557" s="115">
        <v>-35.369999999999997</v>
      </c>
      <c r="AA557" s="115">
        <v>-59.93</v>
      </c>
      <c r="AB557" s="115">
        <v>-91.74</v>
      </c>
      <c r="AC557" s="115">
        <v>-52.41</v>
      </c>
      <c r="AD557" s="115">
        <v>-22.11</v>
      </c>
      <c r="AE557" s="115">
        <v>-12.02</v>
      </c>
      <c r="AF557" s="115">
        <v>-9.5500000000000007</v>
      </c>
      <c r="AG557" s="115">
        <v>-6.84</v>
      </c>
      <c r="AH557" s="115">
        <v>-4.45</v>
      </c>
      <c r="AI557" s="115">
        <v>-3.9</v>
      </c>
      <c r="AJ557" s="115">
        <v>0</v>
      </c>
      <c r="AK557" s="115">
        <v>0</v>
      </c>
      <c r="AL557" s="115">
        <v>0</v>
      </c>
      <c r="AM557" s="115">
        <v>0</v>
      </c>
      <c r="AN557" s="115">
        <v>0</v>
      </c>
      <c r="AO557" s="115">
        <v>0</v>
      </c>
      <c r="AP557" s="115">
        <v>0</v>
      </c>
      <c r="AQ557" s="115">
        <v>0</v>
      </c>
      <c r="AR557" s="115">
        <v>0</v>
      </c>
      <c r="AS557" s="115">
        <v>0</v>
      </c>
      <c r="AT557" s="115">
        <v>0</v>
      </c>
      <c r="AU557" s="115">
        <v>0</v>
      </c>
      <c r="AV557" s="115">
        <v>0</v>
      </c>
      <c r="AW557" s="115">
        <v>0</v>
      </c>
      <c r="AX557" s="115">
        <v>0</v>
      </c>
      <c r="AY557" s="115">
        <v>0</v>
      </c>
      <c r="AZ557" s="116">
        <v>0</v>
      </c>
      <c r="BA557" s="115">
        <v>0</v>
      </c>
      <c r="BB557" s="115">
        <v>0</v>
      </c>
      <c r="BC557" s="115">
        <v>0</v>
      </c>
      <c r="BD557" s="114"/>
      <c r="BE557" s="145"/>
      <c r="BF557" s="145"/>
      <c r="BG557" s="120"/>
      <c r="BH557" s="145"/>
      <c r="BI557" s="145"/>
      <c r="BJ557" s="145"/>
      <c r="BK557" s="145"/>
      <c r="BL557" s="145"/>
      <c r="BM557" s="145"/>
    </row>
    <row r="558" spans="1:65" hidden="1">
      <c r="B558" s="124" t="s">
        <v>388</v>
      </c>
      <c r="C558" s="123" t="s">
        <v>387</v>
      </c>
      <c r="D558" s="122" t="s">
        <v>472</v>
      </c>
      <c r="E558" s="122" t="s">
        <v>311</v>
      </c>
      <c r="F558" s="122" t="s">
        <v>386</v>
      </c>
      <c r="G558" s="122" t="s">
        <v>446</v>
      </c>
      <c r="H558" s="121" t="s">
        <v>445</v>
      </c>
      <c r="I558" s="115">
        <v>-290</v>
      </c>
      <c r="J558" s="115"/>
      <c r="K558" s="115"/>
      <c r="L558" s="115">
        <v>-290</v>
      </c>
      <c r="M558" s="115">
        <v>-290</v>
      </c>
      <c r="N558" s="115">
        <v>-435</v>
      </c>
      <c r="O558" s="115">
        <v>-580</v>
      </c>
      <c r="P558" s="115">
        <v>-870</v>
      </c>
      <c r="Q558" s="115">
        <v>-1820.04</v>
      </c>
      <c r="R558" s="115">
        <v>-2542.7199999999998</v>
      </c>
      <c r="S558" s="115">
        <v>-2846.36</v>
      </c>
      <c r="T558" s="115">
        <v>-3107.06</v>
      </c>
      <c r="U558" s="115">
        <v>-3367.78</v>
      </c>
      <c r="V558" s="115">
        <v>-3353.28</v>
      </c>
      <c r="W558" s="115">
        <v>-3378.8</v>
      </c>
      <c r="X558" s="115">
        <v>-3404.32</v>
      </c>
      <c r="Y558" s="115">
        <v>-3430.12</v>
      </c>
      <c r="Z558" s="115">
        <v>-3410.7</v>
      </c>
      <c r="AA558" s="115">
        <v>-3391.26</v>
      </c>
      <c r="AB558" s="115">
        <v>-3391.26</v>
      </c>
      <c r="AC558" s="115">
        <v>-3391.26</v>
      </c>
      <c r="AD558" s="115">
        <v>-3166.8</v>
      </c>
      <c r="AE558" s="115">
        <v>-2942.34</v>
      </c>
      <c r="AF558" s="115">
        <v>-2717.88</v>
      </c>
      <c r="AG558" s="115">
        <v>-2422.08</v>
      </c>
      <c r="AH558" s="115">
        <v>-2594.63</v>
      </c>
      <c r="AI558" s="115">
        <v>-2515.46</v>
      </c>
      <c r="AJ558" s="115">
        <v>-2295.06</v>
      </c>
      <c r="AK558" s="115">
        <v>-2074.37</v>
      </c>
      <c r="AL558" s="115">
        <v>-1934.3</v>
      </c>
      <c r="AM558" s="115">
        <v>-1934.3</v>
      </c>
      <c r="AN558" s="115">
        <v>-1934.3</v>
      </c>
      <c r="AO558" s="115">
        <v>-1934.3</v>
      </c>
      <c r="AP558" s="115">
        <v>-1934.3</v>
      </c>
      <c r="AQ558" s="115">
        <v>-1936.62</v>
      </c>
      <c r="AR558" s="115">
        <v>-1936.62</v>
      </c>
      <c r="AS558" s="115">
        <v>-1936.62</v>
      </c>
      <c r="AT558" s="115">
        <v>-1936.62</v>
      </c>
      <c r="AU558" s="115">
        <v>-1936.62</v>
      </c>
      <c r="AV558" s="115">
        <v>-1927.02</v>
      </c>
      <c r="AW558" s="115">
        <v>-1927.66</v>
      </c>
      <c r="AX558" s="115">
        <v>-1928.77</v>
      </c>
      <c r="AY558" s="115">
        <v>-1928.62</v>
      </c>
      <c r="AZ558" s="116">
        <v>-1965.7</v>
      </c>
      <c r="BA558" s="115">
        <v>-1983.39</v>
      </c>
      <c r="BB558" s="115">
        <v>-1982.95</v>
      </c>
      <c r="BC558" s="115">
        <v>-1965.06</v>
      </c>
      <c r="BD558" s="114"/>
      <c r="BE558" s="145"/>
      <c r="BF558" s="145"/>
      <c r="BG558" s="120"/>
      <c r="BH558" s="145"/>
      <c r="BI558" s="145"/>
      <c r="BJ558" s="145"/>
      <c r="BK558" s="145"/>
      <c r="BL558" s="145"/>
      <c r="BM558" s="145"/>
    </row>
    <row r="559" spans="1:65" hidden="1">
      <c r="B559" s="124" t="s">
        <v>381</v>
      </c>
      <c r="C559" s="123" t="s">
        <v>380</v>
      </c>
      <c r="D559" s="122" t="s">
        <v>472</v>
      </c>
      <c r="E559" s="122" t="s">
        <v>311</v>
      </c>
      <c r="F559" s="122" t="s">
        <v>379</v>
      </c>
      <c r="G559" s="122" t="s">
        <v>446</v>
      </c>
      <c r="H559" s="121" t="s">
        <v>445</v>
      </c>
      <c r="I559" s="115">
        <v>0</v>
      </c>
      <c r="J559" s="115"/>
      <c r="K559" s="115"/>
      <c r="L559" s="115">
        <v>0</v>
      </c>
      <c r="M559" s="115">
        <v>0</v>
      </c>
      <c r="N559" s="115">
        <v>0</v>
      </c>
      <c r="O559" s="115">
        <v>0</v>
      </c>
      <c r="P559" s="115">
        <v>0</v>
      </c>
      <c r="Q559" s="115">
        <v>0</v>
      </c>
      <c r="R559" s="115">
        <v>0</v>
      </c>
      <c r="S559" s="115">
        <v>0</v>
      </c>
      <c r="T559" s="115">
        <v>0</v>
      </c>
      <c r="U559" s="115">
        <v>0</v>
      </c>
      <c r="V559" s="115">
        <v>0</v>
      </c>
      <c r="W559" s="115">
        <v>-10.36</v>
      </c>
      <c r="X559" s="115">
        <v>-10.36</v>
      </c>
      <c r="Y559" s="115">
        <v>-10.36</v>
      </c>
      <c r="Z559" s="115">
        <v>-26.88</v>
      </c>
      <c r="AA559" s="115">
        <v>-26.88</v>
      </c>
      <c r="AB559" s="115">
        <v>-26.88</v>
      </c>
      <c r="AC559" s="115">
        <v>-26.88</v>
      </c>
      <c r="AD559" s="115">
        <v>-26.88</v>
      </c>
      <c r="AE559" s="115">
        <v>-26.88</v>
      </c>
      <c r="AF559" s="115">
        <v>-26.88</v>
      </c>
      <c r="AG559" s="115">
        <v>-26.88</v>
      </c>
      <c r="AH559" s="115">
        <v>-26.88</v>
      </c>
      <c r="AI559" s="115">
        <v>-26.88</v>
      </c>
      <c r="AJ559" s="115">
        <v>-26.88</v>
      </c>
      <c r="AK559" s="115">
        <v>-26.88</v>
      </c>
      <c r="AL559" s="115">
        <v>-26.88</v>
      </c>
      <c r="AM559" s="115">
        <v>-26.88</v>
      </c>
      <c r="AN559" s="115">
        <v>-26.88</v>
      </c>
      <c r="AO559" s="115">
        <v>-26.88</v>
      </c>
      <c r="AP559" s="115">
        <v>-26.88</v>
      </c>
      <c r="AQ559" s="115">
        <v>-26.88</v>
      </c>
      <c r="AR559" s="115">
        <v>-26.88</v>
      </c>
      <c r="AS559" s="115">
        <v>-26.88</v>
      </c>
      <c r="AT559" s="115">
        <v>-26.88</v>
      </c>
      <c r="AU559" s="115">
        <v>-26.88</v>
      </c>
      <c r="AV559" s="115">
        <v>-26.88</v>
      </c>
      <c r="AW559" s="115">
        <v>-26.88</v>
      </c>
      <c r="AX559" s="115">
        <v>-28.22</v>
      </c>
      <c r="AY559" s="115">
        <v>-25.49</v>
      </c>
      <c r="AZ559" s="116">
        <v>-25.49</v>
      </c>
      <c r="BA559" s="115">
        <v>-26.12</v>
      </c>
      <c r="BB559" s="115">
        <v>-26.78</v>
      </c>
      <c r="BC559" s="115">
        <v>-26.51</v>
      </c>
      <c r="BD559" s="114"/>
      <c r="BE559" s="145"/>
      <c r="BF559" s="145"/>
      <c r="BG559" s="120"/>
      <c r="BH559" s="145"/>
      <c r="BI559" s="145"/>
      <c r="BJ559" s="145"/>
      <c r="BK559" s="145"/>
      <c r="BL559" s="145"/>
      <c r="BM559" s="145"/>
    </row>
    <row r="560" spans="1:65" hidden="1">
      <c r="B560" s="124" t="s">
        <v>426</v>
      </c>
      <c r="C560" s="123" t="s">
        <v>425</v>
      </c>
      <c r="D560" s="122" t="s">
        <v>472</v>
      </c>
      <c r="E560" s="122" t="s">
        <v>311</v>
      </c>
      <c r="F560" s="122" t="s">
        <v>424</v>
      </c>
      <c r="G560" s="122" t="s">
        <v>446</v>
      </c>
      <c r="H560" s="121" t="s">
        <v>445</v>
      </c>
      <c r="I560" s="115">
        <v>0</v>
      </c>
      <c r="J560" s="115"/>
      <c r="K560" s="115"/>
      <c r="L560" s="115">
        <v>0</v>
      </c>
      <c r="M560" s="115">
        <v>0</v>
      </c>
      <c r="N560" s="115">
        <v>0</v>
      </c>
      <c r="O560" s="115">
        <v>0</v>
      </c>
      <c r="P560" s="115">
        <v>0</v>
      </c>
      <c r="Q560" s="115">
        <v>0</v>
      </c>
      <c r="R560" s="115">
        <v>0</v>
      </c>
      <c r="S560" s="115">
        <v>0</v>
      </c>
      <c r="T560" s="115">
        <v>0</v>
      </c>
      <c r="U560" s="115">
        <v>-199.02</v>
      </c>
      <c r="V560" s="115">
        <v>-102.34</v>
      </c>
      <c r="W560" s="115">
        <v>-83.41</v>
      </c>
      <c r="X560" s="115">
        <v>-60.27</v>
      </c>
      <c r="Y560" s="115">
        <v>-60.27</v>
      </c>
      <c r="Z560" s="115">
        <v>-60.27</v>
      </c>
      <c r="AA560" s="115">
        <v>-60.27</v>
      </c>
      <c r="AB560" s="115">
        <v>-60.27</v>
      </c>
      <c r="AC560" s="115">
        <v>-60.27</v>
      </c>
      <c r="AD560" s="115">
        <v>-41.48</v>
      </c>
      <c r="AE560" s="115">
        <v>-41.48</v>
      </c>
      <c r="AF560" s="115">
        <v>-41.48</v>
      </c>
      <c r="AG560" s="115">
        <v>-59.92</v>
      </c>
      <c r="AH560" s="115">
        <v>-69.91</v>
      </c>
      <c r="AI560" s="115">
        <v>-203.03</v>
      </c>
      <c r="AJ560" s="115">
        <v>-203.88</v>
      </c>
      <c r="AK560" s="115">
        <v>-143.21</v>
      </c>
      <c r="AL560" s="115">
        <v>-120.28</v>
      </c>
      <c r="AM560" s="115">
        <v>-120.12</v>
      </c>
      <c r="AN560" s="115">
        <v>-84.84</v>
      </c>
      <c r="AO560" s="115">
        <v>-71.400000000000006</v>
      </c>
      <c r="AP560" s="115">
        <v>-59.64</v>
      </c>
      <c r="AQ560" s="115">
        <v>-50.4</v>
      </c>
      <c r="AR560" s="115">
        <v>-50</v>
      </c>
      <c r="AS560" s="115">
        <v>-92.49</v>
      </c>
      <c r="AT560" s="115">
        <v>-134.97999999999999</v>
      </c>
      <c r="AU560" s="115">
        <v>-177.46</v>
      </c>
      <c r="AV560" s="115">
        <v>-177.46</v>
      </c>
      <c r="AW560" s="115">
        <v>-177.46</v>
      </c>
      <c r="AX560" s="115">
        <v>-177.46</v>
      </c>
      <c r="AY560" s="115">
        <v>-177.46</v>
      </c>
      <c r="AZ560" s="116">
        <v>-177.46</v>
      </c>
      <c r="BA560" s="115">
        <v>-177.46</v>
      </c>
      <c r="BB560" s="115">
        <v>-183.85</v>
      </c>
      <c r="BC560" s="115">
        <v>-183.85</v>
      </c>
      <c r="BD560" s="114"/>
      <c r="BE560" s="145"/>
      <c r="BF560" s="145"/>
      <c r="BG560" s="120"/>
      <c r="BH560" s="145"/>
      <c r="BI560" s="145"/>
      <c r="BJ560" s="145"/>
      <c r="BK560" s="145"/>
      <c r="BL560" s="145"/>
      <c r="BM560" s="145"/>
    </row>
    <row r="561" spans="2:65" hidden="1">
      <c r="B561" s="124" t="s">
        <v>417</v>
      </c>
      <c r="C561" s="123" t="s">
        <v>416</v>
      </c>
      <c r="D561" s="122" t="s">
        <v>472</v>
      </c>
      <c r="E561" s="122" t="s">
        <v>311</v>
      </c>
      <c r="F561" s="122" t="s">
        <v>415</v>
      </c>
      <c r="G561" s="122" t="s">
        <v>316</v>
      </c>
      <c r="H561" s="121" t="s">
        <v>390</v>
      </c>
      <c r="I561" s="115">
        <v>0</v>
      </c>
      <c r="J561" s="115"/>
      <c r="K561" s="115"/>
      <c r="L561" s="115">
        <v>0</v>
      </c>
      <c r="M561" s="115">
        <v>0</v>
      </c>
      <c r="N561" s="115">
        <v>0</v>
      </c>
      <c r="O561" s="115">
        <v>0</v>
      </c>
      <c r="P561" s="115">
        <v>0</v>
      </c>
      <c r="Q561" s="115">
        <v>0</v>
      </c>
      <c r="R561" s="115">
        <v>0</v>
      </c>
      <c r="S561" s="115">
        <v>0</v>
      </c>
      <c r="T561" s="115">
        <v>0</v>
      </c>
      <c r="U561" s="115">
        <v>0</v>
      </c>
      <c r="V561" s="115">
        <v>0</v>
      </c>
      <c r="W561" s="115">
        <v>0</v>
      </c>
      <c r="X561" s="115">
        <v>0</v>
      </c>
      <c r="Y561" s="115">
        <v>0</v>
      </c>
      <c r="Z561" s="115">
        <v>0</v>
      </c>
      <c r="AA561" s="115">
        <v>0</v>
      </c>
      <c r="AB561" s="115">
        <v>0</v>
      </c>
      <c r="AC561" s="115">
        <v>0</v>
      </c>
      <c r="AD561" s="115">
        <v>0</v>
      </c>
      <c r="AE561" s="115">
        <v>-2.75</v>
      </c>
      <c r="AF561" s="115">
        <v>-4.46</v>
      </c>
      <c r="AG561" s="115">
        <v>-132.11000000000001</v>
      </c>
      <c r="AH561" s="115">
        <v>-26.12</v>
      </c>
      <c r="AI561" s="115">
        <v>-34.61</v>
      </c>
      <c r="AJ561" s="115">
        <v>-30.39</v>
      </c>
      <c r="AK561" s="115">
        <v>-76.489999999999995</v>
      </c>
      <c r="AL561" s="115">
        <v>-80.319999999999993</v>
      </c>
      <c r="AM561" s="115">
        <v>-96.28</v>
      </c>
      <c r="AN561" s="115">
        <v>-134.63</v>
      </c>
      <c r="AO561" s="115">
        <v>-169.19</v>
      </c>
      <c r="AP561" s="115">
        <v>-84.33</v>
      </c>
      <c r="AQ561" s="115">
        <v>-328.71</v>
      </c>
      <c r="AR561" s="115">
        <v>-276.11</v>
      </c>
      <c r="AS561" s="115">
        <v>-381.61</v>
      </c>
      <c r="AT561" s="115">
        <v>-175.51</v>
      </c>
      <c r="AU561" s="115">
        <v>-199.06</v>
      </c>
      <c r="AV561" s="115">
        <v>-169.25</v>
      </c>
      <c r="AW561" s="115">
        <v>-118.81</v>
      </c>
      <c r="AX561" s="115">
        <v>-100.89</v>
      </c>
      <c r="AY561" s="115">
        <v>-106.9</v>
      </c>
      <c r="AZ561" s="116">
        <v>-109.91</v>
      </c>
      <c r="BA561" s="115">
        <v>-123.81</v>
      </c>
      <c r="BB561" s="115">
        <v>-104.37</v>
      </c>
      <c r="BC561" s="115">
        <v>-105.04</v>
      </c>
      <c r="BD561" s="114"/>
      <c r="BE561" s="145"/>
      <c r="BF561" s="145"/>
      <c r="BG561" s="120"/>
      <c r="BH561" s="145"/>
      <c r="BI561" s="145"/>
      <c r="BJ561" s="145"/>
      <c r="BK561" s="145"/>
      <c r="BL561" s="145"/>
      <c r="BM561" s="145"/>
    </row>
    <row r="562" spans="2:65" hidden="1">
      <c r="B562" s="124" t="s">
        <v>328</v>
      </c>
      <c r="C562" s="125" t="s">
        <v>327</v>
      </c>
      <c r="D562" s="122" t="s">
        <v>472</v>
      </c>
      <c r="E562" s="122" t="s">
        <v>311</v>
      </c>
      <c r="F562" s="122" t="s">
        <v>326</v>
      </c>
      <c r="G562" s="122" t="s">
        <v>446</v>
      </c>
      <c r="H562" s="121" t="s">
        <v>445</v>
      </c>
      <c r="I562" s="115">
        <v>0</v>
      </c>
      <c r="J562" s="115"/>
      <c r="K562" s="115"/>
      <c r="L562" s="115">
        <v>0</v>
      </c>
      <c r="M562" s="115">
        <v>0</v>
      </c>
      <c r="N562" s="115">
        <v>0</v>
      </c>
      <c r="O562" s="115">
        <v>0</v>
      </c>
      <c r="P562" s="115">
        <v>0</v>
      </c>
      <c r="Q562" s="115">
        <v>0</v>
      </c>
      <c r="R562" s="115">
        <v>0</v>
      </c>
      <c r="S562" s="115">
        <v>0</v>
      </c>
      <c r="T562" s="115">
        <v>0</v>
      </c>
      <c r="U562" s="115">
        <v>0</v>
      </c>
      <c r="V562" s="115">
        <v>0</v>
      </c>
      <c r="W562" s="115">
        <v>0</v>
      </c>
      <c r="X562" s="115">
        <v>0</v>
      </c>
      <c r="Y562" s="115">
        <v>0</v>
      </c>
      <c r="Z562" s="115">
        <v>0</v>
      </c>
      <c r="AA562" s="115">
        <v>0</v>
      </c>
      <c r="AB562" s="115">
        <v>0</v>
      </c>
      <c r="AC562" s="115">
        <v>0</v>
      </c>
      <c r="AD562" s="115">
        <v>0</v>
      </c>
      <c r="AE562" s="115">
        <v>0</v>
      </c>
      <c r="AF562" s="115">
        <v>0</v>
      </c>
      <c r="AG562" s="115">
        <v>0</v>
      </c>
      <c r="AH562" s="115">
        <v>0</v>
      </c>
      <c r="AI562" s="115">
        <v>0</v>
      </c>
      <c r="AJ562" s="115">
        <v>0</v>
      </c>
      <c r="AK562" s="115">
        <v>0</v>
      </c>
      <c r="AL562" s="115">
        <v>0</v>
      </c>
      <c r="AM562" s="115">
        <v>0</v>
      </c>
      <c r="AN562" s="115">
        <v>0</v>
      </c>
      <c r="AO562" s="115">
        <v>0</v>
      </c>
      <c r="AP562" s="115">
        <v>0</v>
      </c>
      <c r="AQ562" s="115">
        <v>0</v>
      </c>
      <c r="AR562" s="115">
        <v>0</v>
      </c>
      <c r="AS562" s="115">
        <v>0</v>
      </c>
      <c r="AT562" s="115">
        <v>0</v>
      </c>
      <c r="AU562" s="115">
        <v>0</v>
      </c>
      <c r="AV562" s="115">
        <v>0</v>
      </c>
      <c r="AW562" s="115">
        <v>0</v>
      </c>
      <c r="AX562" s="115">
        <v>0</v>
      </c>
      <c r="AY562" s="115">
        <v>-4.93</v>
      </c>
      <c r="AZ562" s="116">
        <v>-15.54</v>
      </c>
      <c r="BA562" s="115">
        <v>-52.32</v>
      </c>
      <c r="BB562" s="115">
        <v>-93.9</v>
      </c>
      <c r="BC562" s="115">
        <v>-109.23</v>
      </c>
      <c r="BD562" s="114"/>
      <c r="BE562" s="145"/>
      <c r="BF562" s="145"/>
      <c r="BG562" s="120"/>
      <c r="BH562" s="145"/>
      <c r="BI562" s="145"/>
      <c r="BJ562" s="145"/>
      <c r="BK562" s="145"/>
      <c r="BL562" s="145"/>
      <c r="BM562" s="145"/>
    </row>
    <row r="563" spans="2:65" hidden="1">
      <c r="B563" s="124" t="s">
        <v>372</v>
      </c>
      <c r="C563" s="123" t="s">
        <v>371</v>
      </c>
      <c r="D563" s="122" t="s">
        <v>472</v>
      </c>
      <c r="E563" s="122" t="s">
        <v>311</v>
      </c>
      <c r="F563" s="122" t="s">
        <v>370</v>
      </c>
      <c r="G563" s="122" t="s">
        <v>330</v>
      </c>
      <c r="H563" s="121" t="s">
        <v>390</v>
      </c>
      <c r="I563" s="115">
        <v>-0.06</v>
      </c>
      <c r="J563" s="115"/>
      <c r="K563" s="115"/>
      <c r="L563" s="115">
        <v>-0.19</v>
      </c>
      <c r="M563" s="115">
        <v>-0.25</v>
      </c>
      <c r="N563" s="115">
        <v>-0.31</v>
      </c>
      <c r="O563" s="115">
        <v>-0.99</v>
      </c>
      <c r="P563" s="115">
        <v>-2.91</v>
      </c>
      <c r="Q563" s="115">
        <v>-5.26</v>
      </c>
      <c r="R563" s="115">
        <v>-20.72</v>
      </c>
      <c r="S563" s="115">
        <v>-28.26</v>
      </c>
      <c r="T563" s="115">
        <v>-33.33</v>
      </c>
      <c r="U563" s="115">
        <v>-35.869999999999997</v>
      </c>
      <c r="V563" s="115">
        <v>-38.22</v>
      </c>
      <c r="W563" s="115">
        <v>-40.880000000000003</v>
      </c>
      <c r="X563" s="115">
        <v>-42.17</v>
      </c>
      <c r="Y563" s="115">
        <v>-42.73</v>
      </c>
      <c r="Z563" s="115">
        <v>-42.67</v>
      </c>
      <c r="AA563" s="115">
        <v>-42.3</v>
      </c>
      <c r="AB563" s="115">
        <v>-41.43</v>
      </c>
      <c r="AC563" s="115">
        <v>-43.66</v>
      </c>
      <c r="AD563" s="115">
        <v>-47.25</v>
      </c>
      <c r="AE563" s="115">
        <v>-48.98</v>
      </c>
      <c r="AF563" s="115">
        <v>-51.14</v>
      </c>
      <c r="AG563" s="115">
        <v>-53.37</v>
      </c>
      <c r="AH563" s="115">
        <v>-56.21</v>
      </c>
      <c r="AI563" s="115">
        <v>-58.81</v>
      </c>
      <c r="AJ563" s="115">
        <v>-61.16</v>
      </c>
      <c r="AK563" s="115">
        <v>-62.86</v>
      </c>
      <c r="AL563" s="115">
        <v>-64.16</v>
      </c>
      <c r="AM563" s="115">
        <v>-64.53</v>
      </c>
      <c r="AN563" s="115">
        <v>-65.02</v>
      </c>
      <c r="AO563" s="115">
        <v>-66.45</v>
      </c>
      <c r="AP563" s="115">
        <v>-71.02</v>
      </c>
      <c r="AQ563" s="115">
        <v>-79.150000000000006</v>
      </c>
      <c r="AR563" s="115">
        <v>-339.91</v>
      </c>
      <c r="AS563" s="115">
        <v>-371.04</v>
      </c>
      <c r="AT563" s="115">
        <v>-402.35</v>
      </c>
      <c r="AU563" s="115">
        <v>-432.54</v>
      </c>
      <c r="AV563" s="115">
        <v>-465.98</v>
      </c>
      <c r="AW563" s="115">
        <v>-500.68</v>
      </c>
      <c r="AX563" s="115">
        <v>-533.79</v>
      </c>
      <c r="AY563" s="115">
        <v>-562.61</v>
      </c>
      <c r="AZ563" s="116">
        <v>-634.1</v>
      </c>
      <c r="BA563" s="115">
        <v>-713.3</v>
      </c>
      <c r="BB563" s="115">
        <v>-731.3</v>
      </c>
      <c r="BC563" s="115">
        <v>-836.9</v>
      </c>
      <c r="BD563" s="114"/>
      <c r="BE563" s="145"/>
      <c r="BF563" s="145"/>
      <c r="BG563" s="120"/>
      <c r="BH563" s="145"/>
      <c r="BI563" s="145"/>
      <c r="BJ563" s="145"/>
      <c r="BK563" s="145"/>
      <c r="BL563" s="145"/>
      <c r="BM563" s="145"/>
    </row>
    <row r="564" spans="2:65" hidden="1">
      <c r="B564" s="124" t="s">
        <v>324</v>
      </c>
      <c r="C564" s="123" t="s">
        <v>323</v>
      </c>
      <c r="D564" s="122" t="s">
        <v>472</v>
      </c>
      <c r="E564" s="122" t="s">
        <v>311</v>
      </c>
      <c r="F564" s="122" t="s">
        <v>322</v>
      </c>
      <c r="G564" s="122" t="s">
        <v>447</v>
      </c>
      <c r="H564" s="121" t="s">
        <v>459</v>
      </c>
      <c r="I564" s="115">
        <v>-4598.75</v>
      </c>
      <c r="J564" s="115"/>
      <c r="K564" s="115"/>
      <c r="L564" s="115">
        <v>-4520.1099999999997</v>
      </c>
      <c r="M564" s="115">
        <v>-4903.3999999999996</v>
      </c>
      <c r="N564" s="115">
        <v>-5344.63</v>
      </c>
      <c r="O564" s="115">
        <v>-5563.37</v>
      </c>
      <c r="P564" s="115">
        <v>-5691.26</v>
      </c>
      <c r="Q564" s="115">
        <v>-5563.77</v>
      </c>
      <c r="R564" s="115">
        <v>-5403.1</v>
      </c>
      <c r="S564" s="115">
        <v>-5466.02</v>
      </c>
      <c r="T564" s="115">
        <v>-5569.04</v>
      </c>
      <c r="U564" s="115">
        <v>-5637.49</v>
      </c>
      <c r="V564" s="115">
        <v>-5772.53</v>
      </c>
      <c r="W564" s="115">
        <v>-5692.43</v>
      </c>
      <c r="X564" s="115">
        <v>-5731.05</v>
      </c>
      <c r="Y564" s="115">
        <v>-5784.95</v>
      </c>
      <c r="Z564" s="115">
        <v>-5836.98</v>
      </c>
      <c r="AA564" s="115">
        <v>-6099.9</v>
      </c>
      <c r="AB564" s="115">
        <v>-6170.55</v>
      </c>
      <c r="AC564" s="115">
        <v>-6571.63</v>
      </c>
      <c r="AD564" s="115">
        <v>-6854.05</v>
      </c>
      <c r="AE564" s="115">
        <v>-6755.94</v>
      </c>
      <c r="AF564" s="115">
        <v>-6475.7</v>
      </c>
      <c r="AG564" s="115">
        <v>-6894.81</v>
      </c>
      <c r="AH564" s="115">
        <v>-7036.62</v>
      </c>
      <c r="AI564" s="115">
        <v>-6811.09</v>
      </c>
      <c r="AJ564" s="115">
        <v>-6973.48</v>
      </c>
      <c r="AK564" s="115">
        <v>-7009.85</v>
      </c>
      <c r="AL564" s="115">
        <v>-6775.7</v>
      </c>
      <c r="AM564" s="115">
        <v>-6674.44</v>
      </c>
      <c r="AN564" s="115">
        <v>-6857.87</v>
      </c>
      <c r="AO564" s="115">
        <v>-6829.47</v>
      </c>
      <c r="AP564" s="115">
        <v>-6859.58</v>
      </c>
      <c r="AQ564" s="115">
        <v>-7061.58</v>
      </c>
      <c r="AR564" s="115">
        <v>-6797.67</v>
      </c>
      <c r="AS564" s="115">
        <v>-6931.78</v>
      </c>
      <c r="AT564" s="115">
        <v>-6752.06</v>
      </c>
      <c r="AU564" s="115">
        <v>-6895.85</v>
      </c>
      <c r="AV564" s="115">
        <v>-6647.67</v>
      </c>
      <c r="AW564" s="115">
        <v>-6418.13</v>
      </c>
      <c r="AX564" s="115">
        <v>-6576.43</v>
      </c>
      <c r="AY564" s="115">
        <v>-6420.68</v>
      </c>
      <c r="AZ564" s="116">
        <v>-6423.92</v>
      </c>
      <c r="BA564" s="115">
        <v>-6274.75</v>
      </c>
      <c r="BB564" s="115">
        <v>-6330.64</v>
      </c>
      <c r="BC564" s="115">
        <v>-6265.69</v>
      </c>
      <c r="BD564" s="114"/>
      <c r="BE564" s="145"/>
      <c r="BF564" s="145"/>
      <c r="BG564" s="120"/>
      <c r="BH564" s="145"/>
      <c r="BI564" s="145"/>
      <c r="BJ564" s="145"/>
      <c r="BK564" s="145"/>
      <c r="BL564" s="145"/>
      <c r="BM564" s="145"/>
    </row>
    <row r="565" spans="2:65" hidden="1">
      <c r="B565" s="124" t="s">
        <v>319</v>
      </c>
      <c r="C565" s="123" t="s">
        <v>318</v>
      </c>
      <c r="D565" s="122" t="s">
        <v>472</v>
      </c>
      <c r="E565" s="122" t="s">
        <v>311</v>
      </c>
      <c r="F565" s="122" t="s">
        <v>317</v>
      </c>
      <c r="G565" s="122" t="s">
        <v>471</v>
      </c>
      <c r="H565" s="121" t="s">
        <v>445</v>
      </c>
      <c r="I565" s="115">
        <v>0</v>
      </c>
      <c r="J565" s="115"/>
      <c r="K565" s="115"/>
      <c r="L565" s="115">
        <v>0</v>
      </c>
      <c r="M565" s="115">
        <v>0</v>
      </c>
      <c r="N565" s="115">
        <v>0</v>
      </c>
      <c r="O565" s="115">
        <v>0</v>
      </c>
      <c r="P565" s="115">
        <v>0</v>
      </c>
      <c r="Q565" s="115">
        <v>0</v>
      </c>
      <c r="R565" s="115">
        <v>0</v>
      </c>
      <c r="S565" s="115">
        <v>0</v>
      </c>
      <c r="T565" s="115">
        <v>-306</v>
      </c>
      <c r="U565" s="115">
        <v>-778</v>
      </c>
      <c r="V565" s="115">
        <v>-1048</v>
      </c>
      <c r="W565" s="115">
        <v>-1793</v>
      </c>
      <c r="X565" s="115">
        <v>-1886.51</v>
      </c>
      <c r="Y565" s="115">
        <v>-1870</v>
      </c>
      <c r="Z565" s="115">
        <v>-1870</v>
      </c>
      <c r="AA565" s="115">
        <v>-1870</v>
      </c>
      <c r="AB565" s="115">
        <v>-1870</v>
      </c>
      <c r="AC565" s="115">
        <v>-1870</v>
      </c>
      <c r="AD565" s="115">
        <v>-1872.02</v>
      </c>
      <c r="AE565" s="115">
        <v>-1808.04</v>
      </c>
      <c r="AF565" s="115">
        <v>-1757.31</v>
      </c>
      <c r="AG565" s="115">
        <v>-2031.11</v>
      </c>
      <c r="AH565" s="115">
        <v>-1884.59</v>
      </c>
      <c r="AI565" s="115">
        <v>-1884.59</v>
      </c>
      <c r="AJ565" s="115">
        <v>-1884.59</v>
      </c>
      <c r="AK565" s="115">
        <v>-1884.59</v>
      </c>
      <c r="AL565" s="115">
        <v>-1884.59</v>
      </c>
      <c r="AM565" s="115">
        <v>-1884.59</v>
      </c>
      <c r="AN565" s="115">
        <v>-1884.59</v>
      </c>
      <c r="AO565" s="115">
        <v>-1985</v>
      </c>
      <c r="AP565" s="115">
        <v>-1985</v>
      </c>
      <c r="AQ565" s="115">
        <v>-1985</v>
      </c>
      <c r="AR565" s="115">
        <v>-1985</v>
      </c>
      <c r="AS565" s="115">
        <v>-1985</v>
      </c>
      <c r="AT565" s="115">
        <v>-1985</v>
      </c>
      <c r="AU565" s="115">
        <v>-1985</v>
      </c>
      <c r="AV565" s="115">
        <v>-1585</v>
      </c>
      <c r="AW565" s="115">
        <v>-1585</v>
      </c>
      <c r="AX565" s="115">
        <v>-1585</v>
      </c>
      <c r="AY565" s="115">
        <v>-1585</v>
      </c>
      <c r="AZ565" s="116">
        <v>-1585</v>
      </c>
      <c r="BA565" s="115">
        <v>-1585</v>
      </c>
      <c r="BB565" s="115">
        <v>-1579.16</v>
      </c>
      <c r="BC565" s="115">
        <v>-1579.16</v>
      </c>
      <c r="BD565" s="114"/>
      <c r="BE565" s="145"/>
      <c r="BF565" s="145"/>
      <c r="BG565" s="120"/>
      <c r="BH565" s="145"/>
      <c r="BI565" s="145"/>
      <c r="BJ565" s="145"/>
      <c r="BK565" s="145"/>
      <c r="BL565" s="145"/>
      <c r="BM565" s="145"/>
    </row>
    <row r="566" spans="2:65" hidden="1">
      <c r="B566" s="131" t="s">
        <v>201</v>
      </c>
      <c r="C566" s="130" t="s">
        <v>202</v>
      </c>
      <c r="D566" s="129"/>
      <c r="E566" s="129"/>
      <c r="F566" s="129"/>
      <c r="G566" s="129"/>
      <c r="H566" s="128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  <c r="AA566" s="115"/>
      <c r="AB566" s="115"/>
      <c r="AC566" s="115"/>
      <c r="AD566" s="115"/>
      <c r="AE566" s="115"/>
      <c r="AF566" s="115"/>
      <c r="AG566" s="115"/>
      <c r="AH566" s="115"/>
      <c r="AI566" s="115"/>
      <c r="AJ566" s="115"/>
      <c r="AK566" s="115"/>
      <c r="AL566" s="115"/>
      <c r="AM566" s="115"/>
      <c r="AN566" s="115"/>
      <c r="AO566" s="115"/>
      <c r="AP566" s="115"/>
      <c r="AQ566" s="115"/>
      <c r="AR566" s="115"/>
      <c r="AS566" s="115"/>
      <c r="AT566" s="115"/>
      <c r="AU566" s="115"/>
      <c r="AV566" s="115"/>
      <c r="AW566" s="115"/>
      <c r="AX566" s="115"/>
      <c r="AY566" s="115"/>
      <c r="AZ566" s="116"/>
      <c r="BA566" s="115"/>
      <c r="BB566" s="115"/>
      <c r="BC566" s="115"/>
      <c r="BD566" s="114"/>
      <c r="BE566" s="114"/>
      <c r="BF566" s="114"/>
      <c r="BG566" s="127"/>
      <c r="BH566" s="114"/>
      <c r="BI566" s="114"/>
      <c r="BJ566" s="114"/>
      <c r="BK566" s="114"/>
      <c r="BL566" s="114"/>
      <c r="BM566" s="114"/>
    </row>
    <row r="567" spans="2:65" hidden="1">
      <c r="B567" s="124" t="s">
        <v>363</v>
      </c>
      <c r="C567" s="123" t="s">
        <v>363</v>
      </c>
      <c r="D567" s="122" t="s">
        <v>470</v>
      </c>
      <c r="E567" s="122" t="s">
        <v>311</v>
      </c>
      <c r="F567" s="122" t="s">
        <v>362</v>
      </c>
      <c r="G567" s="122" t="s">
        <v>391</v>
      </c>
      <c r="H567" s="121" t="s">
        <v>390</v>
      </c>
      <c r="I567" s="115">
        <v>-165.96</v>
      </c>
      <c r="J567" s="115"/>
      <c r="K567" s="115"/>
      <c r="L567" s="115">
        <v>0</v>
      </c>
      <c r="M567" s="115">
        <v>-18.53</v>
      </c>
      <c r="N567" s="115">
        <v>0</v>
      </c>
      <c r="O567" s="115">
        <v>0</v>
      </c>
      <c r="P567" s="115">
        <v>0</v>
      </c>
      <c r="Q567" s="115">
        <v>0</v>
      </c>
      <c r="R567" s="115">
        <v>-2.02</v>
      </c>
      <c r="S567" s="115">
        <v>0</v>
      </c>
      <c r="T567" s="115">
        <v>0</v>
      </c>
      <c r="U567" s="115">
        <v>-0.05</v>
      </c>
      <c r="V567" s="115">
        <v>0</v>
      </c>
      <c r="W567" s="115">
        <v>0</v>
      </c>
      <c r="X567" s="115">
        <v>-34.450000000000003</v>
      </c>
      <c r="Y567" s="115">
        <v>-28.52</v>
      </c>
      <c r="Z567" s="115">
        <v>-50.42</v>
      </c>
      <c r="AA567" s="115">
        <v>-42.32</v>
      </c>
      <c r="AB567" s="115">
        <v>-33.86</v>
      </c>
      <c r="AC567" s="115">
        <v>-29.76</v>
      </c>
      <c r="AD567" s="115">
        <v>-11.68</v>
      </c>
      <c r="AE567" s="115">
        <v>-17.66</v>
      </c>
      <c r="AF567" s="115">
        <v>-15.69</v>
      </c>
      <c r="AG567" s="115">
        <v>-36.06</v>
      </c>
      <c r="AH567" s="115">
        <v>-5.1100000000000003</v>
      </c>
      <c r="AI567" s="115">
        <v>-1.2</v>
      </c>
      <c r="AJ567" s="115">
        <v>-16.05</v>
      </c>
      <c r="AK567" s="115">
        <v>-12.74</v>
      </c>
      <c r="AL567" s="115">
        <v>-19.18</v>
      </c>
      <c r="AM567" s="115">
        <v>-20.98</v>
      </c>
      <c r="AN567" s="115">
        <v>-20.329999999999998</v>
      </c>
      <c r="AO567" s="115">
        <v>-18.399999999999999</v>
      </c>
      <c r="AP567" s="115">
        <v>-20.38</v>
      </c>
      <c r="AQ567" s="115">
        <v>-20.010000000000002</v>
      </c>
      <c r="AR567" s="115">
        <v>-18.22</v>
      </c>
      <c r="AS567" s="115">
        <v>-12.24</v>
      </c>
      <c r="AT567" s="115">
        <v>-12.1</v>
      </c>
      <c r="AU567" s="115">
        <v>-11.59</v>
      </c>
      <c r="AV567" s="115">
        <v>-11.13</v>
      </c>
      <c r="AW567" s="115">
        <v>-9.7100000000000009</v>
      </c>
      <c r="AX567" s="115">
        <v>-11.5</v>
      </c>
      <c r="AY567" s="115">
        <v>-11.91</v>
      </c>
      <c r="AZ567" s="116">
        <v>-12.1</v>
      </c>
      <c r="BA567" s="115">
        <v>-11.96</v>
      </c>
      <c r="BB567" s="115">
        <v>-11.5</v>
      </c>
      <c r="BC567" s="115">
        <v>-10.81</v>
      </c>
      <c r="BD567" s="114"/>
      <c r="BE567" s="114"/>
      <c r="BF567" s="114"/>
      <c r="BG567" s="120"/>
      <c r="BH567" s="114"/>
      <c r="BI567" s="114"/>
      <c r="BJ567" s="114"/>
      <c r="BK567" s="114"/>
      <c r="BL567" s="114"/>
      <c r="BM567" s="114"/>
    </row>
    <row r="568" spans="2:65" hidden="1">
      <c r="B568" s="124" t="s">
        <v>394</v>
      </c>
      <c r="C568" s="123" t="s">
        <v>393</v>
      </c>
      <c r="D568" s="122" t="s">
        <v>470</v>
      </c>
      <c r="E568" s="122" t="s">
        <v>311</v>
      </c>
      <c r="F568" s="122" t="s">
        <v>392</v>
      </c>
      <c r="G568" s="122" t="s">
        <v>391</v>
      </c>
      <c r="H568" s="121" t="s">
        <v>390</v>
      </c>
      <c r="I568" s="115">
        <v>-9.81</v>
      </c>
      <c r="J568" s="115"/>
      <c r="K568" s="115"/>
      <c r="L568" s="115">
        <v>-9.81</v>
      </c>
      <c r="M568" s="115">
        <v>-6.64</v>
      </c>
      <c r="N568" s="115">
        <v>-5.59</v>
      </c>
      <c r="O568" s="115">
        <v>-5.55</v>
      </c>
      <c r="P568" s="115">
        <v>-9.9499999999999993</v>
      </c>
      <c r="Q568" s="115">
        <v>-8.9700000000000006</v>
      </c>
      <c r="R568" s="115">
        <v>-7.08</v>
      </c>
      <c r="S568" s="115">
        <v>-6.66</v>
      </c>
      <c r="T568" s="115">
        <v>-6.23</v>
      </c>
      <c r="U568" s="115">
        <v>-5.74</v>
      </c>
      <c r="V568" s="115">
        <v>0</v>
      </c>
      <c r="W568" s="115">
        <v>-0.92</v>
      </c>
      <c r="X568" s="115">
        <v>-2.23</v>
      </c>
      <c r="Y568" s="115">
        <v>-2.5</v>
      </c>
      <c r="Z568" s="115">
        <v>-8.74</v>
      </c>
      <c r="AA568" s="115">
        <v>-9</v>
      </c>
      <c r="AB568" s="115">
        <v>-9.76</v>
      </c>
      <c r="AC568" s="115">
        <v>-8.11</v>
      </c>
      <c r="AD568" s="115">
        <v>-6.64</v>
      </c>
      <c r="AE568" s="115">
        <v>-7.36</v>
      </c>
      <c r="AF568" s="115">
        <v>-8.48</v>
      </c>
      <c r="AG568" s="115">
        <v>-7.39</v>
      </c>
      <c r="AH568" s="115">
        <v>-5.58</v>
      </c>
      <c r="AI568" s="115">
        <v>-5.55</v>
      </c>
      <c r="AJ568" s="115">
        <v>-60.47</v>
      </c>
      <c r="AK568" s="115">
        <v>-66.59</v>
      </c>
      <c r="AL568" s="115">
        <v>-3.02</v>
      </c>
      <c r="AM568" s="115">
        <v>-3.35</v>
      </c>
      <c r="AN568" s="115">
        <v>-0.39</v>
      </c>
      <c r="AO568" s="115">
        <v>-0.43</v>
      </c>
      <c r="AP568" s="115">
        <v>-0.43</v>
      </c>
      <c r="AQ568" s="115">
        <v>-1.02</v>
      </c>
      <c r="AR568" s="115">
        <v>-1.1499999999999999</v>
      </c>
      <c r="AS568" s="115">
        <v>-1.1200000000000001</v>
      </c>
      <c r="AT568" s="115">
        <v>-0.95</v>
      </c>
      <c r="AU568" s="115">
        <v>-0.99</v>
      </c>
      <c r="AV568" s="115">
        <v>-0.95</v>
      </c>
      <c r="AW568" s="115">
        <v>-0.59</v>
      </c>
      <c r="AX568" s="115">
        <v>-0.72</v>
      </c>
      <c r="AY568" s="115">
        <v>-0.16</v>
      </c>
      <c r="AZ568" s="116">
        <v>-7.0000000000000007E-2</v>
      </c>
      <c r="BA568" s="115">
        <v>-0.03</v>
      </c>
      <c r="BB568" s="115">
        <v>-0.1</v>
      </c>
      <c r="BC568" s="115">
        <v>-0.1</v>
      </c>
      <c r="BD568" s="114"/>
      <c r="BE568" s="145"/>
      <c r="BF568" s="145"/>
      <c r="BG568" s="120"/>
      <c r="BH568" s="145"/>
      <c r="BI568" s="145"/>
      <c r="BJ568" s="145"/>
      <c r="BK568" s="145"/>
      <c r="BL568" s="145"/>
      <c r="BM568" s="145"/>
    </row>
    <row r="569" spans="2:65" hidden="1">
      <c r="B569" s="124" t="s">
        <v>360</v>
      </c>
      <c r="C569" s="123" t="s">
        <v>359</v>
      </c>
      <c r="D569" s="122" t="s">
        <v>470</v>
      </c>
      <c r="E569" s="122" t="s">
        <v>311</v>
      </c>
      <c r="F569" s="122" t="s">
        <v>358</v>
      </c>
      <c r="G569" s="122" t="s">
        <v>391</v>
      </c>
      <c r="H569" s="121" t="s">
        <v>390</v>
      </c>
      <c r="I569" s="115">
        <v>-84.83</v>
      </c>
      <c r="J569" s="115"/>
      <c r="K569" s="115"/>
      <c r="L569" s="115">
        <v>-5.26</v>
      </c>
      <c r="M569" s="115">
        <v>-7.77</v>
      </c>
      <c r="N569" s="115">
        <v>-18.7</v>
      </c>
      <c r="O569" s="115">
        <v>-17.920000000000002</v>
      </c>
      <c r="P569" s="115">
        <v>-17.96</v>
      </c>
      <c r="Q569" s="115">
        <v>-15.21</v>
      </c>
      <c r="R569" s="115">
        <v>-13.05</v>
      </c>
      <c r="S569" s="115">
        <v>-13.82</v>
      </c>
      <c r="T569" s="115">
        <v>-12.77</v>
      </c>
      <c r="U569" s="115">
        <v>-10.130000000000001</v>
      </c>
      <c r="V569" s="115">
        <v>-7.24</v>
      </c>
      <c r="W569" s="115">
        <v>-1.84</v>
      </c>
      <c r="X569" s="115">
        <v>-8.77</v>
      </c>
      <c r="Y569" s="115">
        <v>-5.19</v>
      </c>
      <c r="Z569" s="115">
        <v>-11.59</v>
      </c>
      <c r="AA569" s="115">
        <v>-25.79</v>
      </c>
      <c r="AB569" s="115">
        <v>-8.73</v>
      </c>
      <c r="AC569" s="115">
        <v>-5.43</v>
      </c>
      <c r="AD569" s="115">
        <v>-4.04</v>
      </c>
      <c r="AE569" s="115">
        <v>-3.45</v>
      </c>
      <c r="AF569" s="115">
        <v>-3.62</v>
      </c>
      <c r="AG569" s="115">
        <v>-3.41</v>
      </c>
      <c r="AH569" s="115">
        <v>-2.99</v>
      </c>
      <c r="AI569" s="115">
        <v>-1.98</v>
      </c>
      <c r="AJ569" s="115">
        <v>-0.49</v>
      </c>
      <c r="AK569" s="115">
        <v>-24.71</v>
      </c>
      <c r="AL569" s="115">
        <v>-1.5</v>
      </c>
      <c r="AM569" s="115">
        <v>-0.59</v>
      </c>
      <c r="AN569" s="115">
        <v>-0.73</v>
      </c>
      <c r="AO569" s="115">
        <v>-0.97</v>
      </c>
      <c r="AP569" s="115">
        <v>-0.59</v>
      </c>
      <c r="AQ569" s="115">
        <v>-0.31</v>
      </c>
      <c r="AR569" s="115">
        <v>-0.28000000000000003</v>
      </c>
      <c r="AS569" s="115">
        <v>-0.14000000000000001</v>
      </c>
      <c r="AT569" s="115">
        <v>0</v>
      </c>
      <c r="AU569" s="115">
        <v>0</v>
      </c>
      <c r="AV569" s="115">
        <v>0</v>
      </c>
      <c r="AW569" s="115">
        <v>0</v>
      </c>
      <c r="AX569" s="115">
        <v>0</v>
      </c>
      <c r="AY569" s="115">
        <v>0</v>
      </c>
      <c r="AZ569" s="116">
        <v>0</v>
      </c>
      <c r="BA569" s="115">
        <v>0</v>
      </c>
      <c r="BB569" s="115">
        <v>0</v>
      </c>
      <c r="BC569" s="115">
        <v>0</v>
      </c>
      <c r="BD569" s="114"/>
      <c r="BE569" s="114"/>
      <c r="BF569" s="114"/>
      <c r="BG569" s="120"/>
      <c r="BH569" s="114"/>
      <c r="BI569" s="114"/>
      <c r="BJ569" s="114"/>
      <c r="BK569" s="114"/>
      <c r="BL569" s="114"/>
      <c r="BM569" s="114"/>
    </row>
    <row r="570" spans="2:65" hidden="1">
      <c r="B570" s="124" t="s">
        <v>356</v>
      </c>
      <c r="C570" s="123" t="s">
        <v>355</v>
      </c>
      <c r="D570" s="122" t="s">
        <v>470</v>
      </c>
      <c r="E570" s="122" t="s">
        <v>311</v>
      </c>
      <c r="F570" s="122" t="s">
        <v>354</v>
      </c>
      <c r="G570" s="122" t="s">
        <v>391</v>
      </c>
      <c r="H570" s="121" t="s">
        <v>390</v>
      </c>
      <c r="I570" s="115">
        <v>-9212.4</v>
      </c>
      <c r="J570" s="115"/>
      <c r="K570" s="115"/>
      <c r="L570" s="115">
        <v>-8476.44</v>
      </c>
      <c r="M570" s="115">
        <v>-8778.77</v>
      </c>
      <c r="N570" s="115">
        <v>-8455.06</v>
      </c>
      <c r="O570" s="115">
        <v>-7208.07</v>
      </c>
      <c r="P570" s="115">
        <v>-7502.19</v>
      </c>
      <c r="Q570" s="115">
        <v>-7269.69</v>
      </c>
      <c r="R570" s="115">
        <v>-6583.28</v>
      </c>
      <c r="S570" s="115">
        <v>-6672.78</v>
      </c>
      <c r="T570" s="115">
        <v>-6861.12</v>
      </c>
      <c r="U570" s="115">
        <v>-8250.7900000000009</v>
      </c>
      <c r="V570" s="115">
        <v>-9151.7900000000009</v>
      </c>
      <c r="W570" s="115">
        <v>-10248.280000000001</v>
      </c>
      <c r="X570" s="115">
        <v>-8390.49</v>
      </c>
      <c r="Y570" s="115">
        <v>-9499.0300000000007</v>
      </c>
      <c r="Z570" s="115">
        <v>-10037.73</v>
      </c>
      <c r="AA570" s="115">
        <v>-10422.379999999999</v>
      </c>
      <c r="AB570" s="115">
        <v>-10808.75</v>
      </c>
      <c r="AC570" s="115">
        <v>-10868.08</v>
      </c>
      <c r="AD570" s="115">
        <v>-8842.7900000000009</v>
      </c>
      <c r="AE570" s="115">
        <v>-8796.02</v>
      </c>
      <c r="AF570" s="115">
        <v>-8276.94</v>
      </c>
      <c r="AG570" s="115">
        <v>-8750.11</v>
      </c>
      <c r="AH570" s="115">
        <v>-8748.17</v>
      </c>
      <c r="AI570" s="115">
        <v>-9186.0499999999993</v>
      </c>
      <c r="AJ570" s="115">
        <v>-9282.49</v>
      </c>
      <c r="AK570" s="115">
        <v>-9346.8799999999992</v>
      </c>
      <c r="AL570" s="115">
        <v>-8908.32</v>
      </c>
      <c r="AM570" s="115">
        <v>-8887.73</v>
      </c>
      <c r="AN570" s="115">
        <v>-8428.08</v>
      </c>
      <c r="AO570" s="115">
        <v>-7337.23</v>
      </c>
      <c r="AP570" s="115">
        <v>-7340.42</v>
      </c>
      <c r="AQ570" s="115">
        <v>-7362.09</v>
      </c>
      <c r="AR570" s="115">
        <v>-6853.98</v>
      </c>
      <c r="AS570" s="115">
        <v>-6257.82</v>
      </c>
      <c r="AT570" s="115">
        <v>-6075.03</v>
      </c>
      <c r="AU570" s="115">
        <v>-6036.66</v>
      </c>
      <c r="AV570" s="115">
        <v>-5739.02</v>
      </c>
      <c r="AW570" s="115">
        <v>-4658.82</v>
      </c>
      <c r="AX570" s="115">
        <v>-5197.17</v>
      </c>
      <c r="AY570" s="115">
        <v>-4844.24</v>
      </c>
      <c r="AZ570" s="116">
        <v>-5192.92</v>
      </c>
      <c r="BA570" s="115">
        <v>-5179.51</v>
      </c>
      <c r="BB570" s="115">
        <v>-4878.8599999999997</v>
      </c>
      <c r="BC570" s="115">
        <v>-4639.5200000000004</v>
      </c>
      <c r="BD570" s="114"/>
      <c r="BE570" s="114"/>
      <c r="BF570" s="114"/>
      <c r="BG570" s="120"/>
      <c r="BH570" s="114"/>
      <c r="BI570" s="114"/>
      <c r="BJ570" s="114"/>
      <c r="BK570" s="114"/>
      <c r="BL570" s="114"/>
      <c r="BM570" s="114"/>
    </row>
    <row r="571" spans="2:65" hidden="1">
      <c r="B571" s="124" t="s">
        <v>353</v>
      </c>
      <c r="C571" s="123" t="s">
        <v>352</v>
      </c>
      <c r="D571" s="122" t="s">
        <v>470</v>
      </c>
      <c r="E571" s="122" t="s">
        <v>311</v>
      </c>
      <c r="F571" s="122" t="s">
        <v>351</v>
      </c>
      <c r="G571" s="122" t="s">
        <v>391</v>
      </c>
      <c r="H571" s="121" t="s">
        <v>390</v>
      </c>
      <c r="I571" s="115">
        <v>0</v>
      </c>
      <c r="J571" s="115"/>
      <c r="K571" s="115"/>
      <c r="L571" s="115">
        <v>-10.6</v>
      </c>
      <c r="M571" s="115">
        <v>-3.49</v>
      </c>
      <c r="N571" s="115">
        <v>0</v>
      </c>
      <c r="O571" s="115">
        <v>0</v>
      </c>
      <c r="P571" s="115">
        <v>0</v>
      </c>
      <c r="Q571" s="115">
        <v>-18.22</v>
      </c>
      <c r="R571" s="115">
        <v>-28.68</v>
      </c>
      <c r="S571" s="115">
        <v>-41.61</v>
      </c>
      <c r="T571" s="115">
        <v>-37.979999999999997</v>
      </c>
      <c r="U571" s="115">
        <v>-24.93</v>
      </c>
      <c r="V571" s="115">
        <v>-27.19</v>
      </c>
      <c r="W571" s="115">
        <v>-4.7300000000000004</v>
      </c>
      <c r="X571" s="115">
        <v>-82.17</v>
      </c>
      <c r="Y571" s="115">
        <v>-67.67</v>
      </c>
      <c r="Z571" s="115">
        <v>-250.83</v>
      </c>
      <c r="AA571" s="115">
        <v>-285.43</v>
      </c>
      <c r="AB571" s="115">
        <v>-112.68</v>
      </c>
      <c r="AC571" s="115">
        <v>-231.05</v>
      </c>
      <c r="AD571" s="115">
        <v>-146.21</v>
      </c>
      <c r="AE571" s="115">
        <v>-7.88</v>
      </c>
      <c r="AF571" s="115">
        <v>-19.47</v>
      </c>
      <c r="AG571" s="115">
        <v>-219.18</v>
      </c>
      <c r="AH571" s="115">
        <v>-259.83</v>
      </c>
      <c r="AI571" s="115">
        <v>-27.32</v>
      </c>
      <c r="AJ571" s="115">
        <v>0</v>
      </c>
      <c r="AK571" s="115">
        <v>0</v>
      </c>
      <c r="AL571" s="115">
        <v>0</v>
      </c>
      <c r="AM571" s="115">
        <v>-3.82</v>
      </c>
      <c r="AN571" s="115">
        <v>-84.02</v>
      </c>
      <c r="AO571" s="115">
        <v>-34.880000000000003</v>
      </c>
      <c r="AP571" s="115">
        <v>-126.26</v>
      </c>
      <c r="AQ571" s="115">
        <v>-85.65</v>
      </c>
      <c r="AR571" s="115">
        <v>-13.05</v>
      </c>
      <c r="AS571" s="115">
        <v>-14.39</v>
      </c>
      <c r="AT571" s="115">
        <v>-17.03</v>
      </c>
      <c r="AU571" s="115">
        <v>0</v>
      </c>
      <c r="AV571" s="115">
        <v>0</v>
      </c>
      <c r="AW571" s="115">
        <v>0</v>
      </c>
      <c r="AX571" s="115">
        <v>0</v>
      </c>
      <c r="AY571" s="115">
        <v>0</v>
      </c>
      <c r="AZ571" s="116">
        <v>0</v>
      </c>
      <c r="BA571" s="115">
        <v>0</v>
      </c>
      <c r="BB571" s="115">
        <v>0</v>
      </c>
      <c r="BC571" s="115">
        <v>0</v>
      </c>
      <c r="BD571" s="114"/>
      <c r="BE571" s="145"/>
      <c r="BF571" s="145"/>
      <c r="BG571" s="120"/>
      <c r="BH571" s="145"/>
      <c r="BI571" s="145"/>
      <c r="BJ571" s="145"/>
      <c r="BK571" s="145"/>
      <c r="BL571" s="145"/>
      <c r="BM571" s="145"/>
    </row>
    <row r="572" spans="2:65" hidden="1">
      <c r="B572" s="131" t="s">
        <v>203</v>
      </c>
      <c r="C572" s="130" t="s">
        <v>469</v>
      </c>
      <c r="D572" s="129"/>
      <c r="E572" s="129"/>
      <c r="F572" s="129"/>
      <c r="G572" s="129"/>
      <c r="H572" s="128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  <c r="AA572" s="115"/>
      <c r="AB572" s="115"/>
      <c r="AC572" s="115"/>
      <c r="AD572" s="115"/>
      <c r="AE572" s="115"/>
      <c r="AF572" s="115"/>
      <c r="AG572" s="115"/>
      <c r="AH572" s="115"/>
      <c r="AI572" s="115"/>
      <c r="AJ572" s="115"/>
      <c r="AK572" s="115"/>
      <c r="AL572" s="115"/>
      <c r="AM572" s="115"/>
      <c r="AN572" s="115"/>
      <c r="AO572" s="115"/>
      <c r="AP572" s="115"/>
      <c r="AQ572" s="115"/>
      <c r="AR572" s="115"/>
      <c r="AS572" s="115"/>
      <c r="AT572" s="115"/>
      <c r="AU572" s="115"/>
      <c r="AV572" s="115"/>
      <c r="AW572" s="115"/>
      <c r="AX572" s="115"/>
      <c r="AY572" s="115"/>
      <c r="AZ572" s="116"/>
      <c r="BA572" s="115"/>
      <c r="BB572" s="115"/>
      <c r="BC572" s="115"/>
      <c r="BD572" s="114"/>
      <c r="BE572" s="114"/>
      <c r="BF572" s="114"/>
      <c r="BG572" s="127"/>
      <c r="BH572" s="114"/>
      <c r="BI572" s="114"/>
      <c r="BJ572" s="114"/>
      <c r="BK572" s="114"/>
      <c r="BL572" s="114"/>
      <c r="BM572" s="114"/>
    </row>
    <row r="573" spans="2:65" hidden="1">
      <c r="B573" s="124" t="s">
        <v>468</v>
      </c>
      <c r="C573" s="123" t="s">
        <v>467</v>
      </c>
      <c r="D573" s="122" t="s">
        <v>451</v>
      </c>
      <c r="E573" s="122" t="s">
        <v>311</v>
      </c>
      <c r="F573" s="122" t="s">
        <v>466</v>
      </c>
      <c r="G573" s="122" t="s">
        <v>391</v>
      </c>
      <c r="H573" s="121" t="s">
        <v>390</v>
      </c>
      <c r="I573" s="115">
        <v>-462.4</v>
      </c>
      <c r="J573" s="115"/>
      <c r="K573" s="115"/>
      <c r="L573" s="115">
        <v>-183.44</v>
      </c>
      <c r="M573" s="115">
        <v>-136.87</v>
      </c>
      <c r="N573" s="115">
        <v>-137.63</v>
      </c>
      <c r="O573" s="115">
        <v>-106.95</v>
      </c>
      <c r="P573" s="115">
        <v>-125.72</v>
      </c>
      <c r="Q573" s="115">
        <v>-103.31</v>
      </c>
      <c r="R573" s="115">
        <v>-110.49</v>
      </c>
      <c r="S573" s="115">
        <v>-112.5</v>
      </c>
      <c r="T573" s="115">
        <v>-129.47</v>
      </c>
      <c r="U573" s="115">
        <v>-143.07</v>
      </c>
      <c r="V573" s="115">
        <v>-129.63999999999999</v>
      </c>
      <c r="W573" s="115">
        <v>-140.56</v>
      </c>
      <c r="X573" s="115">
        <v>-163.28</v>
      </c>
      <c r="Y573" s="115">
        <v>-189.28</v>
      </c>
      <c r="Z573" s="115">
        <v>-207.95</v>
      </c>
      <c r="AA573" s="115">
        <v>-190.89</v>
      </c>
      <c r="AB573" s="115">
        <v>-125.06</v>
      </c>
      <c r="AC573" s="115">
        <v>-102.18</v>
      </c>
      <c r="AD573" s="115">
        <v>-108.42</v>
      </c>
      <c r="AE573" s="115">
        <v>-142.38</v>
      </c>
      <c r="AF573" s="115">
        <v>-10.71</v>
      </c>
      <c r="AG573" s="115">
        <v>-34.68</v>
      </c>
      <c r="AH573" s="115">
        <v>-52.73</v>
      </c>
      <c r="AI573" s="115">
        <v>-26.73</v>
      </c>
      <c r="AJ573" s="115">
        <v>0</v>
      </c>
      <c r="AK573" s="115">
        <v>0</v>
      </c>
      <c r="AL573" s="115">
        <v>0</v>
      </c>
      <c r="AM573" s="115">
        <v>0</v>
      </c>
      <c r="AN573" s="115">
        <v>0</v>
      </c>
      <c r="AO573" s="115">
        <v>0</v>
      </c>
      <c r="AP573" s="115">
        <v>0</v>
      </c>
      <c r="AQ573" s="115">
        <v>0</v>
      </c>
      <c r="AR573" s="115">
        <v>0</v>
      </c>
      <c r="AS573" s="115">
        <v>0</v>
      </c>
      <c r="AT573" s="115">
        <v>0</v>
      </c>
      <c r="AU573" s="115">
        <v>0</v>
      </c>
      <c r="AV573" s="115">
        <v>0</v>
      </c>
      <c r="AW573" s="115">
        <v>0</v>
      </c>
      <c r="AX573" s="115">
        <v>0</v>
      </c>
      <c r="AY573" s="115">
        <v>0</v>
      </c>
      <c r="AZ573" s="116">
        <v>0</v>
      </c>
      <c r="BA573" s="115">
        <v>0</v>
      </c>
      <c r="BB573" s="115">
        <v>0</v>
      </c>
      <c r="BC573" s="115">
        <v>0</v>
      </c>
      <c r="BD573" s="114"/>
      <c r="BE573" s="114"/>
      <c r="BF573" s="114"/>
      <c r="BG573" s="120"/>
      <c r="BH573" s="114"/>
      <c r="BI573" s="114"/>
      <c r="BJ573" s="114"/>
      <c r="BK573" s="114"/>
      <c r="BL573" s="114"/>
      <c r="BM573" s="114"/>
    </row>
    <row r="574" spans="2:65" hidden="1">
      <c r="B574" s="124" t="s">
        <v>363</v>
      </c>
      <c r="C574" s="123" t="s">
        <v>363</v>
      </c>
      <c r="D574" s="122" t="s">
        <v>451</v>
      </c>
      <c r="E574" s="122" t="s">
        <v>311</v>
      </c>
      <c r="F574" s="122" t="s">
        <v>362</v>
      </c>
      <c r="G574" s="122" t="s">
        <v>447</v>
      </c>
      <c r="H574" s="121" t="s">
        <v>459</v>
      </c>
      <c r="I574" s="115">
        <v>-3222.39</v>
      </c>
      <c r="J574" s="115"/>
      <c r="K574" s="115"/>
      <c r="L574" s="115">
        <v>-2576.3000000000002</v>
      </c>
      <c r="M574" s="115">
        <v>-3228.43</v>
      </c>
      <c r="N574" s="115">
        <v>-3534.99</v>
      </c>
      <c r="O574" s="115">
        <v>-3957.05</v>
      </c>
      <c r="P574" s="115">
        <v>-3907.66</v>
      </c>
      <c r="Q574" s="115">
        <v>-4396.78</v>
      </c>
      <c r="R574" s="115">
        <v>-3676.16</v>
      </c>
      <c r="S574" s="115">
        <v>-3489.88</v>
      </c>
      <c r="T574" s="115">
        <v>-3549.39</v>
      </c>
      <c r="U574" s="115">
        <v>-3364.23</v>
      </c>
      <c r="V574" s="115">
        <v>-2859.73</v>
      </c>
      <c r="W574" s="115">
        <v>-2839.44</v>
      </c>
      <c r="X574" s="115">
        <v>-2687.96</v>
      </c>
      <c r="Y574" s="115">
        <v>-2552.9499999999998</v>
      </c>
      <c r="Z574" s="115">
        <v>-2079.75</v>
      </c>
      <c r="AA574" s="115">
        <v>-2031.54</v>
      </c>
      <c r="AB574" s="115">
        <v>-2075.9299999999998</v>
      </c>
      <c r="AC574" s="115">
        <v>-1826.8</v>
      </c>
      <c r="AD574" s="115">
        <v>-1858.08</v>
      </c>
      <c r="AE574" s="115">
        <v>-2029.43</v>
      </c>
      <c r="AF574" s="115">
        <v>-2234.13</v>
      </c>
      <c r="AG574" s="115">
        <v>-2403.5500000000002</v>
      </c>
      <c r="AH574" s="115">
        <v>-2105.6999999999998</v>
      </c>
      <c r="AI574" s="115">
        <v>-2017.28</v>
      </c>
      <c r="AJ574" s="115">
        <v>-1917.46</v>
      </c>
      <c r="AK574" s="115">
        <v>-1818.98</v>
      </c>
      <c r="AL574" s="115">
        <v>-1525.73</v>
      </c>
      <c r="AM574" s="115">
        <v>-1404.79</v>
      </c>
      <c r="AN574" s="115">
        <v>-1471.86</v>
      </c>
      <c r="AO574" s="115">
        <v>-1488.01</v>
      </c>
      <c r="AP574" s="115">
        <v>-1478.44</v>
      </c>
      <c r="AQ574" s="115">
        <v>-1481.84</v>
      </c>
      <c r="AR574" s="115">
        <v>-1215.78</v>
      </c>
      <c r="AS574" s="115">
        <v>-1178.29</v>
      </c>
      <c r="AT574" s="115">
        <v>-1029.48</v>
      </c>
      <c r="AU574" s="115">
        <v>-1093.1400000000001</v>
      </c>
      <c r="AV574" s="115">
        <v>-986.01</v>
      </c>
      <c r="AW574" s="115">
        <v>-1150</v>
      </c>
      <c r="AX574" s="115">
        <v>-980.03</v>
      </c>
      <c r="AY574" s="115">
        <v>-863.79</v>
      </c>
      <c r="AZ574" s="116">
        <v>-911.21</v>
      </c>
      <c r="BA574" s="115">
        <v>-963.75</v>
      </c>
      <c r="BB574" s="115">
        <v>-1027.46</v>
      </c>
      <c r="BC574" s="115">
        <v>-1043.6500000000001</v>
      </c>
      <c r="BD574" s="114"/>
      <c r="BE574" s="145"/>
      <c r="BF574" s="145"/>
      <c r="BG574" s="120"/>
      <c r="BH574" s="114"/>
      <c r="BI574" s="114"/>
      <c r="BJ574" s="114"/>
      <c r="BK574" s="114"/>
      <c r="BL574" s="114"/>
      <c r="BM574" s="114"/>
    </row>
    <row r="575" spans="2:65" hidden="1">
      <c r="B575" s="124" t="s">
        <v>465</v>
      </c>
      <c r="C575" s="123" t="s">
        <v>464</v>
      </c>
      <c r="D575" s="122" t="s">
        <v>451</v>
      </c>
      <c r="E575" s="122" t="s">
        <v>311</v>
      </c>
      <c r="F575" s="122" t="s">
        <v>463</v>
      </c>
      <c r="G575" s="122" t="s">
        <v>447</v>
      </c>
      <c r="H575" s="121" t="s">
        <v>459</v>
      </c>
      <c r="I575" s="115">
        <v>0</v>
      </c>
      <c r="J575" s="115"/>
      <c r="K575" s="115"/>
      <c r="L575" s="115">
        <v>0</v>
      </c>
      <c r="M575" s="115">
        <v>0</v>
      </c>
      <c r="N575" s="115">
        <v>0</v>
      </c>
      <c r="O575" s="115">
        <v>0</v>
      </c>
      <c r="P575" s="115">
        <v>0</v>
      </c>
      <c r="Q575" s="115">
        <v>0</v>
      </c>
      <c r="R575" s="115">
        <v>0</v>
      </c>
      <c r="S575" s="115">
        <v>0</v>
      </c>
      <c r="T575" s="115">
        <v>-66.03</v>
      </c>
      <c r="U575" s="115">
        <v>0</v>
      </c>
      <c r="V575" s="115">
        <v>0</v>
      </c>
      <c r="W575" s="115">
        <v>-50.37</v>
      </c>
      <c r="X575" s="115">
        <v>0</v>
      </c>
      <c r="Y575" s="115">
        <v>0</v>
      </c>
      <c r="Z575" s="115">
        <v>0</v>
      </c>
      <c r="AA575" s="115">
        <v>0</v>
      </c>
      <c r="AB575" s="115">
        <v>0</v>
      </c>
      <c r="AC575" s="115">
        <v>0</v>
      </c>
      <c r="AD575" s="115">
        <v>0</v>
      </c>
      <c r="AE575" s="115">
        <v>0</v>
      </c>
      <c r="AF575" s="115">
        <v>0</v>
      </c>
      <c r="AG575" s="115">
        <v>0</v>
      </c>
      <c r="AH575" s="115">
        <v>0</v>
      </c>
      <c r="AI575" s="115">
        <v>0</v>
      </c>
      <c r="AJ575" s="115">
        <v>0</v>
      </c>
      <c r="AK575" s="115">
        <v>0</v>
      </c>
      <c r="AL575" s="115">
        <v>0</v>
      </c>
      <c r="AM575" s="115">
        <v>0</v>
      </c>
      <c r="AN575" s="115">
        <v>0</v>
      </c>
      <c r="AO575" s="115">
        <v>0</v>
      </c>
      <c r="AP575" s="115">
        <v>0</v>
      </c>
      <c r="AQ575" s="115">
        <v>-219.52</v>
      </c>
      <c r="AR575" s="115">
        <v>0</v>
      </c>
      <c r="AS575" s="115">
        <v>0</v>
      </c>
      <c r="AT575" s="115">
        <v>0</v>
      </c>
      <c r="AU575" s="115">
        <v>0</v>
      </c>
      <c r="AV575" s="115">
        <v>0</v>
      </c>
      <c r="AW575" s="115">
        <v>0</v>
      </c>
      <c r="AX575" s="115">
        <v>0</v>
      </c>
      <c r="AY575" s="115">
        <v>0</v>
      </c>
      <c r="AZ575" s="116">
        <v>0</v>
      </c>
      <c r="BA575" s="115">
        <v>0</v>
      </c>
      <c r="BB575" s="115">
        <v>0</v>
      </c>
      <c r="BC575" s="115">
        <v>0</v>
      </c>
      <c r="BD575" s="114"/>
      <c r="BE575" s="145"/>
      <c r="BF575" s="145"/>
      <c r="BG575" s="120"/>
      <c r="BH575" s="114"/>
      <c r="BI575" s="114"/>
      <c r="BJ575" s="114"/>
      <c r="BK575" s="114"/>
      <c r="BL575" s="114"/>
      <c r="BM575" s="114"/>
    </row>
    <row r="576" spans="2:65" hidden="1">
      <c r="B576" s="124" t="s">
        <v>394</v>
      </c>
      <c r="C576" s="123" t="s">
        <v>393</v>
      </c>
      <c r="D576" s="122" t="s">
        <v>451</v>
      </c>
      <c r="E576" s="122" t="s">
        <v>311</v>
      </c>
      <c r="F576" s="122" t="s">
        <v>392</v>
      </c>
      <c r="G576" s="122" t="s">
        <v>391</v>
      </c>
      <c r="H576" s="121" t="s">
        <v>390</v>
      </c>
      <c r="I576" s="115">
        <v>-670.6</v>
      </c>
      <c r="J576" s="115"/>
      <c r="K576" s="115"/>
      <c r="L576" s="115">
        <v>-736.41</v>
      </c>
      <c r="M576" s="115">
        <v>-669.52</v>
      </c>
      <c r="N576" s="115">
        <v>-558.52</v>
      </c>
      <c r="O576" s="115">
        <v>-554.42999999999995</v>
      </c>
      <c r="P576" s="115">
        <v>-433.33</v>
      </c>
      <c r="Q576" s="115">
        <v>-288.99</v>
      </c>
      <c r="R576" s="115">
        <v>-231.08</v>
      </c>
      <c r="S576" s="115">
        <v>-133.11000000000001</v>
      </c>
      <c r="T576" s="115">
        <v>-209.42</v>
      </c>
      <c r="U576" s="115">
        <v>-216.6</v>
      </c>
      <c r="V576" s="115">
        <v>-262.08</v>
      </c>
      <c r="W576" s="115">
        <v>-272.95</v>
      </c>
      <c r="X576" s="115">
        <v>-452.54</v>
      </c>
      <c r="Y576" s="115">
        <v>-325.83999999999997</v>
      </c>
      <c r="Z576" s="115">
        <v>-136.43</v>
      </c>
      <c r="AA576" s="115">
        <v>-176.77</v>
      </c>
      <c r="AB576" s="115">
        <v>-161.36000000000001</v>
      </c>
      <c r="AC576" s="115">
        <v>-158.44</v>
      </c>
      <c r="AD576" s="115">
        <v>-144.61000000000001</v>
      </c>
      <c r="AE576" s="115">
        <v>-138.36000000000001</v>
      </c>
      <c r="AF576" s="115">
        <v>-109.82</v>
      </c>
      <c r="AG576" s="115">
        <v>-86.3</v>
      </c>
      <c r="AH576" s="115">
        <v>-82.22</v>
      </c>
      <c r="AI576" s="115">
        <v>-137.28</v>
      </c>
      <c r="AJ576" s="115">
        <v>-79.849999999999994</v>
      </c>
      <c r="AK576" s="115">
        <v>-96.68</v>
      </c>
      <c r="AL576" s="115">
        <v>-69.180000000000007</v>
      </c>
      <c r="AM576" s="115">
        <v>-41.72</v>
      </c>
      <c r="AN576" s="115">
        <v>-26.25</v>
      </c>
      <c r="AO576" s="115">
        <v>-30.02</v>
      </c>
      <c r="AP576" s="115">
        <v>-20.63</v>
      </c>
      <c r="AQ576" s="115">
        <v>-31.63</v>
      </c>
      <c r="AR576" s="115">
        <v>-15.9</v>
      </c>
      <c r="AS576" s="115">
        <v>-15.11</v>
      </c>
      <c r="AT576" s="115">
        <v>-96.78</v>
      </c>
      <c r="AU576" s="115">
        <v>-83.83</v>
      </c>
      <c r="AV576" s="115">
        <v>-118.29</v>
      </c>
      <c r="AW576" s="115">
        <v>-14.95</v>
      </c>
      <c r="AX576" s="115">
        <v>-13.9</v>
      </c>
      <c r="AY576" s="115">
        <v>-10.87</v>
      </c>
      <c r="AZ576" s="116">
        <v>-5.81</v>
      </c>
      <c r="BA576" s="115">
        <v>-4.5</v>
      </c>
      <c r="BB576" s="115">
        <v>-17.440000000000001</v>
      </c>
      <c r="BC576" s="115">
        <v>-31.31</v>
      </c>
      <c r="BD576" s="114"/>
      <c r="BE576" s="145"/>
      <c r="BF576" s="145"/>
      <c r="BG576" s="120"/>
      <c r="BH576" s="114"/>
      <c r="BI576" s="114"/>
      <c r="BJ576" s="114"/>
      <c r="BK576" s="114"/>
      <c r="BL576" s="114"/>
      <c r="BM576" s="114"/>
    </row>
    <row r="577" spans="2:65" hidden="1">
      <c r="B577" s="124" t="s">
        <v>360</v>
      </c>
      <c r="C577" s="123" t="s">
        <v>359</v>
      </c>
      <c r="D577" s="122" t="s">
        <v>451</v>
      </c>
      <c r="E577" s="122" t="s">
        <v>311</v>
      </c>
      <c r="F577" s="122" t="s">
        <v>358</v>
      </c>
      <c r="G577" s="122" t="s">
        <v>391</v>
      </c>
      <c r="H577" s="121" t="s">
        <v>390</v>
      </c>
      <c r="I577" s="115">
        <v>-293.49</v>
      </c>
      <c r="J577" s="115"/>
      <c r="K577" s="115"/>
      <c r="L577" s="115">
        <v>-175.32</v>
      </c>
      <c r="M577" s="115">
        <v>-245.62</v>
      </c>
      <c r="N577" s="115">
        <v>-200.59</v>
      </c>
      <c r="O577" s="115">
        <v>-189.28</v>
      </c>
      <c r="P577" s="115">
        <v>-159.56</v>
      </c>
      <c r="Q577" s="115">
        <v>-137.66999999999999</v>
      </c>
      <c r="R577" s="115">
        <v>-149.66999999999999</v>
      </c>
      <c r="S577" s="115">
        <v>-125.91</v>
      </c>
      <c r="T577" s="115">
        <v>-139.44</v>
      </c>
      <c r="U577" s="115">
        <v>-115.74</v>
      </c>
      <c r="V577" s="115">
        <v>-398.53</v>
      </c>
      <c r="W577" s="115">
        <v>-238</v>
      </c>
      <c r="X577" s="115">
        <v>-146.22999999999999</v>
      </c>
      <c r="Y577" s="115">
        <v>-78.510000000000005</v>
      </c>
      <c r="Z577" s="115">
        <v>-56.58</v>
      </c>
      <c r="AA577" s="115">
        <v>-65.08</v>
      </c>
      <c r="AB577" s="115">
        <v>-43.78</v>
      </c>
      <c r="AC577" s="115">
        <v>-36.19</v>
      </c>
      <c r="AD577" s="115">
        <v>-33.409999999999997</v>
      </c>
      <c r="AE577" s="115">
        <v>-26.48</v>
      </c>
      <c r="AF577" s="115">
        <v>-22.72</v>
      </c>
      <c r="AG577" s="115">
        <v>-28.64</v>
      </c>
      <c r="AH577" s="115">
        <v>-25.47</v>
      </c>
      <c r="AI577" s="115">
        <v>-13.36</v>
      </c>
      <c r="AJ577" s="115">
        <v>-8.18</v>
      </c>
      <c r="AK577" s="115">
        <v>-7.06</v>
      </c>
      <c r="AL577" s="115">
        <v>-23.63</v>
      </c>
      <c r="AM577" s="115">
        <v>-63.86</v>
      </c>
      <c r="AN577" s="115">
        <v>-46.84</v>
      </c>
      <c r="AO577" s="115">
        <v>-18.86</v>
      </c>
      <c r="AP577" s="115">
        <v>-12.6</v>
      </c>
      <c r="AQ577" s="115">
        <v>-18.2</v>
      </c>
      <c r="AR577" s="115">
        <v>-12.46</v>
      </c>
      <c r="AS577" s="115">
        <v>-15.35</v>
      </c>
      <c r="AT577" s="115">
        <v>-12.95</v>
      </c>
      <c r="AU577" s="115">
        <v>-3.76</v>
      </c>
      <c r="AV577" s="115">
        <v>-2.61</v>
      </c>
      <c r="AW577" s="115">
        <v>-2.5099999999999998</v>
      </c>
      <c r="AX577" s="115">
        <v>-1.77</v>
      </c>
      <c r="AY577" s="115">
        <v>-2.23</v>
      </c>
      <c r="AZ577" s="116">
        <v>-17.64</v>
      </c>
      <c r="BA577" s="115">
        <v>-0.42</v>
      </c>
      <c r="BB577" s="115">
        <v>-2.09</v>
      </c>
      <c r="BC577" s="115">
        <v>-15.63</v>
      </c>
      <c r="BD577" s="114"/>
      <c r="BE577" s="150"/>
      <c r="BF577" s="150"/>
      <c r="BG577" s="120"/>
      <c r="BH577" s="114"/>
      <c r="BI577" s="114"/>
      <c r="BJ577" s="114"/>
      <c r="BK577" s="114"/>
      <c r="BL577" s="114"/>
      <c r="BM577" s="114"/>
    </row>
    <row r="578" spans="2:65" hidden="1">
      <c r="B578" s="124" t="s">
        <v>356</v>
      </c>
      <c r="C578" s="123" t="s">
        <v>355</v>
      </c>
      <c r="D578" s="122" t="s">
        <v>451</v>
      </c>
      <c r="E578" s="122" t="s">
        <v>311</v>
      </c>
      <c r="F578" s="122" t="s">
        <v>354</v>
      </c>
      <c r="G578" s="122" t="s">
        <v>462</v>
      </c>
      <c r="H578" s="121" t="s">
        <v>461</v>
      </c>
      <c r="I578" s="115">
        <v>-23344</v>
      </c>
      <c r="J578" s="115"/>
      <c r="K578" s="115"/>
      <c r="L578" s="115">
        <v>-20720.93</v>
      </c>
      <c r="M578" s="115">
        <v>-21825.77</v>
      </c>
      <c r="N578" s="115">
        <v>-24004.53</v>
      </c>
      <c r="O578" s="115">
        <v>-26896.57</v>
      </c>
      <c r="P578" s="115">
        <v>-25042.95</v>
      </c>
      <c r="Q578" s="115">
        <v>-21309.99</v>
      </c>
      <c r="R578" s="115">
        <v>-17001.25</v>
      </c>
      <c r="S578" s="115">
        <v>-14540.74</v>
      </c>
      <c r="T578" s="115">
        <v>-13608.62</v>
      </c>
      <c r="U578" s="115">
        <v>-14929.65</v>
      </c>
      <c r="V578" s="115">
        <v>-15576.21</v>
      </c>
      <c r="W578" s="115">
        <v>-15440.64</v>
      </c>
      <c r="X578" s="115">
        <v>-14743.04</v>
      </c>
      <c r="Y578" s="115">
        <v>-13345.62</v>
      </c>
      <c r="Z578" s="115">
        <v>-12670.25</v>
      </c>
      <c r="AA578" s="115">
        <v>-12259.24</v>
      </c>
      <c r="AB578" s="115">
        <v>-12934.14</v>
      </c>
      <c r="AC578" s="115">
        <v>-11900.63</v>
      </c>
      <c r="AD578" s="115">
        <v>-11322.57</v>
      </c>
      <c r="AE578" s="115">
        <v>-10153.98</v>
      </c>
      <c r="AF578" s="115">
        <v>-10401.33</v>
      </c>
      <c r="AG578" s="115">
        <v>-10184.17</v>
      </c>
      <c r="AH578" s="115">
        <v>-8920.76</v>
      </c>
      <c r="AI578" s="115">
        <v>-8720.2900000000009</v>
      </c>
      <c r="AJ578" s="115">
        <v>-8851.82</v>
      </c>
      <c r="AK578" s="115">
        <v>-8635.0400000000009</v>
      </c>
      <c r="AL578" s="115">
        <v>-10098.700000000001</v>
      </c>
      <c r="AM578" s="115">
        <v>-9155.2900000000009</v>
      </c>
      <c r="AN578" s="115">
        <v>-9963.7800000000007</v>
      </c>
      <c r="AO578" s="115">
        <v>-10514.99</v>
      </c>
      <c r="AP578" s="115">
        <v>-10022.44</v>
      </c>
      <c r="AQ578" s="115">
        <v>-9132.49</v>
      </c>
      <c r="AR578" s="115">
        <v>-8169.61</v>
      </c>
      <c r="AS578" s="115">
        <v>-7448.93</v>
      </c>
      <c r="AT578" s="115">
        <v>-6141.1</v>
      </c>
      <c r="AU578" s="115">
        <v>-6242.24</v>
      </c>
      <c r="AV578" s="115">
        <v>-4902.05</v>
      </c>
      <c r="AW578" s="115">
        <v>-4234.42</v>
      </c>
      <c r="AX578" s="115">
        <v>-3375.14</v>
      </c>
      <c r="AY578" s="115">
        <v>-2194.2800000000002</v>
      </c>
      <c r="AZ578" s="116">
        <v>-2295.3000000000002</v>
      </c>
      <c r="BA578" s="115">
        <v>-2259.87</v>
      </c>
      <c r="BB578" s="115">
        <v>-1999.99</v>
      </c>
      <c r="BC578" s="115">
        <v>-2543.9499999999998</v>
      </c>
      <c r="BD578" s="114"/>
      <c r="BE578" s="145"/>
      <c r="BF578" s="145"/>
      <c r="BG578" s="120"/>
      <c r="BH578" s="114"/>
      <c r="BI578" s="114"/>
      <c r="BJ578" s="114"/>
      <c r="BK578" s="114"/>
      <c r="BL578" s="114"/>
      <c r="BM578" s="114"/>
    </row>
    <row r="579" spans="2:65" hidden="1">
      <c r="B579" s="124" t="s">
        <v>353</v>
      </c>
      <c r="C579" s="123" t="s">
        <v>352</v>
      </c>
      <c r="D579" s="122" t="s">
        <v>451</v>
      </c>
      <c r="E579" s="122" t="s">
        <v>311</v>
      </c>
      <c r="F579" s="122" t="s">
        <v>351</v>
      </c>
      <c r="G579" s="122" t="s">
        <v>460</v>
      </c>
      <c r="H579" s="121" t="s">
        <v>459</v>
      </c>
      <c r="I579" s="115">
        <v>-65203.18</v>
      </c>
      <c r="J579" s="115"/>
      <c r="K579" s="115"/>
      <c r="L579" s="115">
        <v>-47644.29</v>
      </c>
      <c r="M579" s="115">
        <v>-52272.59</v>
      </c>
      <c r="N579" s="115">
        <v>-49414.59</v>
      </c>
      <c r="O579" s="115">
        <v>-49259.62</v>
      </c>
      <c r="P579" s="115">
        <v>-51655.83</v>
      </c>
      <c r="Q579" s="115">
        <v>-50467.37</v>
      </c>
      <c r="R579" s="115">
        <v>-40793.1</v>
      </c>
      <c r="S579" s="115">
        <v>-34901.61</v>
      </c>
      <c r="T579" s="115">
        <v>-33594.480000000003</v>
      </c>
      <c r="U579" s="115">
        <v>-32755.39</v>
      </c>
      <c r="V579" s="115">
        <v>-29465.25</v>
      </c>
      <c r="W579" s="115">
        <v>-29451</v>
      </c>
      <c r="X579" s="115">
        <v>-21518</v>
      </c>
      <c r="Y579" s="115">
        <v>-19056.14</v>
      </c>
      <c r="Z579" s="115">
        <v>-16740.63</v>
      </c>
      <c r="AA579" s="115">
        <v>-15989.09</v>
      </c>
      <c r="AB579" s="115">
        <v>-17132.98</v>
      </c>
      <c r="AC579" s="115">
        <v>-16693.79</v>
      </c>
      <c r="AD579" s="115">
        <v>-14599.53</v>
      </c>
      <c r="AE579" s="115">
        <v>-15437.83</v>
      </c>
      <c r="AF579" s="115">
        <v>-13999.66</v>
      </c>
      <c r="AG579" s="115">
        <v>-12632.18</v>
      </c>
      <c r="AH579" s="115">
        <v>-11008.59</v>
      </c>
      <c r="AI579" s="115">
        <v>-10942.76</v>
      </c>
      <c r="AJ579" s="115">
        <v>-8703.9699999999993</v>
      </c>
      <c r="AK579" s="115">
        <v>-8221.2900000000009</v>
      </c>
      <c r="AL579" s="115">
        <v>-7394.53</v>
      </c>
      <c r="AM579" s="115">
        <v>-7817.5</v>
      </c>
      <c r="AN579" s="115">
        <v>-6916.02</v>
      </c>
      <c r="AO579" s="115">
        <v>-6939.99</v>
      </c>
      <c r="AP579" s="115">
        <v>-6054.81</v>
      </c>
      <c r="AQ579" s="115">
        <v>-8527.2199999999993</v>
      </c>
      <c r="AR579" s="115">
        <v>-6421.87</v>
      </c>
      <c r="AS579" s="115">
        <v>-5319.1</v>
      </c>
      <c r="AT579" s="115">
        <v>-4015.29</v>
      </c>
      <c r="AU579" s="115">
        <v>-5031.5200000000004</v>
      </c>
      <c r="AV579" s="115">
        <v>-3834.9</v>
      </c>
      <c r="AW579" s="115">
        <v>-3387.88</v>
      </c>
      <c r="AX579" s="115">
        <v>-2055.44</v>
      </c>
      <c r="AY579" s="115">
        <v>-2065.42</v>
      </c>
      <c r="AZ579" s="116">
        <v>-1760.39</v>
      </c>
      <c r="BA579" s="115">
        <v>-1867.61</v>
      </c>
      <c r="BB579" s="115">
        <v>-1945.93</v>
      </c>
      <c r="BC579" s="115">
        <v>-975.12</v>
      </c>
      <c r="BD579" s="114"/>
      <c r="BE579" s="145"/>
      <c r="BF579" s="145"/>
      <c r="BG579" s="120"/>
      <c r="BH579" s="114"/>
      <c r="BI579" s="114"/>
      <c r="BJ579" s="114"/>
      <c r="BK579" s="114"/>
      <c r="BL579" s="114"/>
      <c r="BM579" s="114"/>
    </row>
    <row r="580" spans="2:65" hidden="1">
      <c r="B580" s="124" t="s">
        <v>429</v>
      </c>
      <c r="C580" s="123" t="s">
        <v>428</v>
      </c>
      <c r="D580" s="122" t="s">
        <v>451</v>
      </c>
      <c r="E580" s="122" t="s">
        <v>311</v>
      </c>
      <c r="F580" s="122" t="s">
        <v>427</v>
      </c>
      <c r="G580" s="122" t="s">
        <v>460</v>
      </c>
      <c r="H580" s="121" t="s">
        <v>459</v>
      </c>
      <c r="I580" s="115">
        <v>0</v>
      </c>
      <c r="J580" s="115"/>
      <c r="K580" s="115"/>
      <c r="L580" s="115">
        <v>0</v>
      </c>
      <c r="M580" s="115">
        <v>0</v>
      </c>
      <c r="N580" s="115">
        <v>0</v>
      </c>
      <c r="O580" s="115">
        <v>0</v>
      </c>
      <c r="P580" s="115">
        <v>0</v>
      </c>
      <c r="Q580" s="115">
        <v>0</v>
      </c>
      <c r="R580" s="115">
        <v>0</v>
      </c>
      <c r="S580" s="115">
        <v>0</v>
      </c>
      <c r="T580" s="115">
        <v>0</v>
      </c>
      <c r="U580" s="115">
        <v>0</v>
      </c>
      <c r="V580" s="115">
        <v>0</v>
      </c>
      <c r="W580" s="115">
        <v>0</v>
      </c>
      <c r="X580" s="115">
        <v>0</v>
      </c>
      <c r="Y580" s="115">
        <v>0</v>
      </c>
      <c r="Z580" s="115">
        <v>-16.579999999999998</v>
      </c>
      <c r="AA580" s="115">
        <v>-33.17</v>
      </c>
      <c r="AB580" s="115">
        <v>-33.17</v>
      </c>
      <c r="AC580" s="115">
        <v>-152.31</v>
      </c>
      <c r="AD580" s="115">
        <v>-152.31</v>
      </c>
      <c r="AE580" s="115">
        <v>-82.09</v>
      </c>
      <c r="AF580" s="115">
        <v>-82.09</v>
      </c>
      <c r="AG580" s="115">
        <v>-80.45</v>
      </c>
      <c r="AH580" s="115">
        <v>-39.43</v>
      </c>
      <c r="AI580" s="115">
        <v>-42.47</v>
      </c>
      <c r="AJ580" s="115">
        <v>-59.33</v>
      </c>
      <c r="AK580" s="115">
        <v>-13.83</v>
      </c>
      <c r="AL580" s="115">
        <v>-13.91</v>
      </c>
      <c r="AM580" s="115">
        <v>-13.91</v>
      </c>
      <c r="AN580" s="115">
        <v>-14.22</v>
      </c>
      <c r="AO580" s="115">
        <v>-14.22</v>
      </c>
      <c r="AP580" s="115">
        <v>-14.05</v>
      </c>
      <c r="AQ580" s="115">
        <v>-36.07</v>
      </c>
      <c r="AR580" s="115">
        <v>-88.16</v>
      </c>
      <c r="AS580" s="115">
        <v>-32.69</v>
      </c>
      <c r="AT580" s="115">
        <v>-32.869999999999997</v>
      </c>
      <c r="AU580" s="115">
        <v>-32.869999999999997</v>
      </c>
      <c r="AV580" s="115">
        <v>-32.869999999999997</v>
      </c>
      <c r="AW580" s="115">
        <v>-32.869999999999997</v>
      </c>
      <c r="AX580" s="115">
        <v>-32.869999999999997</v>
      </c>
      <c r="AY580" s="115">
        <v>-3.76</v>
      </c>
      <c r="AZ580" s="116">
        <v>-41.81</v>
      </c>
      <c r="BA580" s="115">
        <v>-17.329999999999998</v>
      </c>
      <c r="BB580" s="115">
        <v>-17.329999999999998</v>
      </c>
      <c r="BC580" s="115">
        <v>0</v>
      </c>
      <c r="BD580" s="114"/>
      <c r="BE580" s="145"/>
      <c r="BF580" s="145"/>
      <c r="BG580" s="120"/>
      <c r="BH580" s="114"/>
      <c r="BI580" s="114"/>
      <c r="BJ580" s="114"/>
      <c r="BK580" s="114"/>
      <c r="BL580" s="114"/>
      <c r="BM580" s="114"/>
    </row>
    <row r="581" spans="2:65" hidden="1">
      <c r="B581" s="124" t="s">
        <v>350</v>
      </c>
      <c r="C581" s="123" t="s">
        <v>349</v>
      </c>
      <c r="D581" s="122" t="s">
        <v>451</v>
      </c>
      <c r="E581" s="122" t="s">
        <v>311</v>
      </c>
      <c r="F581" s="122" t="s">
        <v>348</v>
      </c>
      <c r="G581" s="122" t="s">
        <v>391</v>
      </c>
      <c r="H581" s="121" t="s">
        <v>390</v>
      </c>
      <c r="I581" s="115">
        <v>0</v>
      </c>
      <c r="J581" s="115"/>
      <c r="K581" s="115"/>
      <c r="L581" s="115">
        <v>0</v>
      </c>
      <c r="M581" s="115">
        <v>0</v>
      </c>
      <c r="N581" s="115">
        <v>0</v>
      </c>
      <c r="O581" s="115">
        <v>0</v>
      </c>
      <c r="P581" s="115">
        <v>0</v>
      </c>
      <c r="Q581" s="115">
        <v>-1142.77</v>
      </c>
      <c r="R581" s="115">
        <v>-2626.23</v>
      </c>
      <c r="S581" s="115">
        <v>-5661.14</v>
      </c>
      <c r="T581" s="115">
        <v>-6988.67</v>
      </c>
      <c r="U581" s="115">
        <v>-6802.9</v>
      </c>
      <c r="V581" s="115">
        <v>-7185.01</v>
      </c>
      <c r="W581" s="115">
        <v>-8320.34</v>
      </c>
      <c r="X581" s="115">
        <v>-5908.79</v>
      </c>
      <c r="Y581" s="115">
        <v>-3971.53</v>
      </c>
      <c r="Z581" s="115">
        <v>-2966.17</v>
      </c>
      <c r="AA581" s="115">
        <v>-2799.5</v>
      </c>
      <c r="AB581" s="115">
        <v>-2688.84</v>
      </c>
      <c r="AC581" s="115">
        <v>-3290.15</v>
      </c>
      <c r="AD581" s="115">
        <v>-3353.52</v>
      </c>
      <c r="AE581" s="115">
        <v>-2903.06</v>
      </c>
      <c r="AF581" s="115">
        <v>-3805.55</v>
      </c>
      <c r="AG581" s="115">
        <v>-5076.1899999999996</v>
      </c>
      <c r="AH581" s="115">
        <v>-5263.49</v>
      </c>
      <c r="AI581" s="115">
        <v>-4800.53</v>
      </c>
      <c r="AJ581" s="115">
        <v>-6437.88</v>
      </c>
      <c r="AK581" s="115">
        <v>-6760.17</v>
      </c>
      <c r="AL581" s="115">
        <v>-7784.66</v>
      </c>
      <c r="AM581" s="115">
        <v>-7767.26</v>
      </c>
      <c r="AN581" s="115">
        <v>-7944.29</v>
      </c>
      <c r="AO581" s="115">
        <v>-8375.73</v>
      </c>
      <c r="AP581" s="115">
        <v>-7960.78</v>
      </c>
      <c r="AQ581" s="115">
        <v>-8446.98</v>
      </c>
      <c r="AR581" s="115">
        <v>-9082.1</v>
      </c>
      <c r="AS581" s="115">
        <v>-6794.58</v>
      </c>
      <c r="AT581" s="115">
        <v>-5819.36</v>
      </c>
      <c r="AU581" s="115">
        <v>-5122.28</v>
      </c>
      <c r="AV581" s="115">
        <v>-6488.43</v>
      </c>
      <c r="AW581" s="115">
        <v>-6712.66</v>
      </c>
      <c r="AX581" s="115">
        <v>-6065</v>
      </c>
      <c r="AY581" s="115">
        <v>-6574.06</v>
      </c>
      <c r="AZ581" s="116">
        <v>-6569.79</v>
      </c>
      <c r="BA581" s="115">
        <v>-7573.62</v>
      </c>
      <c r="BB581" s="115">
        <v>-7905.7</v>
      </c>
      <c r="BC581" s="115">
        <v>-6885.67</v>
      </c>
      <c r="BD581" s="114"/>
      <c r="BE581" s="145"/>
      <c r="BF581" s="145"/>
      <c r="BG581" s="120"/>
      <c r="BH581" s="114"/>
      <c r="BI581" s="114"/>
      <c r="BJ581" s="114"/>
      <c r="BK581" s="114"/>
      <c r="BL581" s="114"/>
      <c r="BM581" s="114"/>
    </row>
    <row r="582" spans="2:65" hidden="1">
      <c r="B582" s="124" t="s">
        <v>347</v>
      </c>
      <c r="C582" s="123" t="s">
        <v>346</v>
      </c>
      <c r="D582" s="122" t="s">
        <v>451</v>
      </c>
      <c r="E582" s="122" t="s">
        <v>311</v>
      </c>
      <c r="F582" s="122" t="s">
        <v>345</v>
      </c>
      <c r="G582" s="122" t="s">
        <v>456</v>
      </c>
      <c r="H582" s="121" t="s">
        <v>449</v>
      </c>
      <c r="I582" s="115">
        <v>0</v>
      </c>
      <c r="J582" s="115"/>
      <c r="K582" s="115"/>
      <c r="L582" s="115">
        <v>0</v>
      </c>
      <c r="M582" s="115">
        <v>0</v>
      </c>
      <c r="N582" s="115">
        <v>0</v>
      </c>
      <c r="O582" s="115">
        <v>0</v>
      </c>
      <c r="P582" s="115">
        <v>0</v>
      </c>
      <c r="Q582" s="115">
        <v>0</v>
      </c>
      <c r="R582" s="115">
        <v>0</v>
      </c>
      <c r="S582" s="115">
        <v>0</v>
      </c>
      <c r="T582" s="115">
        <v>-1.52</v>
      </c>
      <c r="U582" s="115">
        <v>-448.19</v>
      </c>
      <c r="V582" s="115">
        <v>-4801.21</v>
      </c>
      <c r="W582" s="115">
        <v>-8330.75</v>
      </c>
      <c r="X582" s="115">
        <v>-14221.59</v>
      </c>
      <c r="Y582" s="115">
        <v>-16198.53</v>
      </c>
      <c r="Z582" s="115">
        <v>-20858.09</v>
      </c>
      <c r="AA582" s="115">
        <v>-22288.240000000002</v>
      </c>
      <c r="AB582" s="115">
        <v>-23984.38</v>
      </c>
      <c r="AC582" s="115">
        <v>-24475.87</v>
      </c>
      <c r="AD582" s="115">
        <v>-26652.06</v>
      </c>
      <c r="AE582" s="115">
        <v>-29588.35</v>
      </c>
      <c r="AF582" s="115">
        <v>-32499.31</v>
      </c>
      <c r="AG582" s="115">
        <v>-31273.439999999999</v>
      </c>
      <c r="AH582" s="115">
        <v>-33037.4</v>
      </c>
      <c r="AI582" s="115">
        <v>-32429.81</v>
      </c>
      <c r="AJ582" s="115">
        <v>-34878.47</v>
      </c>
      <c r="AK582" s="115">
        <v>-32379.18</v>
      </c>
      <c r="AL582" s="115">
        <v>-34857.43</v>
      </c>
      <c r="AM582" s="115">
        <v>-31072.15</v>
      </c>
      <c r="AN582" s="115">
        <v>-31119.040000000001</v>
      </c>
      <c r="AO582" s="115">
        <v>-29691.29</v>
      </c>
      <c r="AP582" s="115">
        <v>-29684.17</v>
      </c>
      <c r="AQ582" s="115">
        <v>-29599.81</v>
      </c>
      <c r="AR582" s="115">
        <v>-29645.98</v>
      </c>
      <c r="AS582" s="115">
        <v>-29971.67</v>
      </c>
      <c r="AT582" s="115">
        <v>-27362.12</v>
      </c>
      <c r="AU582" s="115">
        <v>-29507.52</v>
      </c>
      <c r="AV582" s="115">
        <v>-29310.98</v>
      </c>
      <c r="AW582" s="115">
        <v>-27921.96</v>
      </c>
      <c r="AX582" s="115">
        <v>-27657.22</v>
      </c>
      <c r="AY582" s="115">
        <v>-27911.67</v>
      </c>
      <c r="AZ582" s="116">
        <v>-26988.31</v>
      </c>
      <c r="BA582" s="115">
        <v>-26421.21</v>
      </c>
      <c r="BB582" s="115">
        <v>-26830.71</v>
      </c>
      <c r="BC582" s="115">
        <v>-27412.799999999999</v>
      </c>
      <c r="BD582" s="114"/>
      <c r="BE582" s="145"/>
      <c r="BF582" s="149"/>
      <c r="BG582" s="120"/>
      <c r="BH582" s="114"/>
      <c r="BI582" s="114"/>
      <c r="BJ582" s="114"/>
      <c r="BK582" s="114"/>
      <c r="BL582" s="114"/>
      <c r="BM582" s="114"/>
    </row>
    <row r="583" spans="2:65" hidden="1">
      <c r="B583" s="124" t="s">
        <v>344</v>
      </c>
      <c r="C583" s="123" t="s">
        <v>343</v>
      </c>
      <c r="D583" s="122" t="s">
        <v>451</v>
      </c>
      <c r="E583" s="122" t="s">
        <v>311</v>
      </c>
      <c r="F583" s="122" t="s">
        <v>342</v>
      </c>
      <c r="G583" s="122" t="s">
        <v>391</v>
      </c>
      <c r="H583" s="121" t="s">
        <v>390</v>
      </c>
      <c r="I583" s="115">
        <v>-1803.16</v>
      </c>
      <c r="J583" s="115"/>
      <c r="K583" s="115"/>
      <c r="L583" s="115">
        <v>-12977</v>
      </c>
      <c r="M583" s="115">
        <v>-14698</v>
      </c>
      <c r="N583" s="115">
        <v>-17238.310000000001</v>
      </c>
      <c r="O583" s="115">
        <v>-18341.8</v>
      </c>
      <c r="P583" s="115">
        <v>-19215.88</v>
      </c>
      <c r="Q583" s="115">
        <v>-16401.47</v>
      </c>
      <c r="R583" s="115">
        <v>-11851.99</v>
      </c>
      <c r="S583" s="115">
        <v>-10037.77</v>
      </c>
      <c r="T583" s="115">
        <v>-6608.57</v>
      </c>
      <c r="U583" s="115">
        <v>-11984.86</v>
      </c>
      <c r="V583" s="115">
        <v>-10959.92</v>
      </c>
      <c r="W583" s="115">
        <v>-11170.33</v>
      </c>
      <c r="X583" s="115">
        <v>-12877.41</v>
      </c>
      <c r="Y583" s="115">
        <v>-13059.29</v>
      </c>
      <c r="Z583" s="115">
        <v>-13013.33</v>
      </c>
      <c r="AA583" s="115">
        <v>-12238.17</v>
      </c>
      <c r="AB583" s="115">
        <v>-13553.95</v>
      </c>
      <c r="AC583" s="115">
        <v>-12469.69</v>
      </c>
      <c r="AD583" s="115">
        <v>-13544</v>
      </c>
      <c r="AE583" s="115">
        <v>-12780.58</v>
      </c>
      <c r="AF583" s="115">
        <v>-12551.01</v>
      </c>
      <c r="AG583" s="115">
        <v>-12322.35</v>
      </c>
      <c r="AH583" s="115">
        <v>-12559.85</v>
      </c>
      <c r="AI583" s="115">
        <v>-11731.02</v>
      </c>
      <c r="AJ583" s="115">
        <v>-10469.69</v>
      </c>
      <c r="AK583" s="115">
        <v>-9951.0499999999993</v>
      </c>
      <c r="AL583" s="115">
        <v>-8583.92</v>
      </c>
      <c r="AM583" s="115">
        <v>-7302.19</v>
      </c>
      <c r="AN583" s="115">
        <v>-7603</v>
      </c>
      <c r="AO583" s="115">
        <v>-8469.4699999999993</v>
      </c>
      <c r="AP583" s="115">
        <v>-7973</v>
      </c>
      <c r="AQ583" s="115">
        <v>-8233.5499999999993</v>
      </c>
      <c r="AR583" s="115">
        <v>-7922.84</v>
      </c>
      <c r="AS583" s="115">
        <v>-6233.54</v>
      </c>
      <c r="AT583" s="115">
        <v>-3186.73</v>
      </c>
      <c r="AU583" s="115">
        <v>-3703.19</v>
      </c>
      <c r="AV583" s="115">
        <v>-4154.28</v>
      </c>
      <c r="AW583" s="115">
        <v>-3042.38</v>
      </c>
      <c r="AX583" s="115">
        <v>-3305.81</v>
      </c>
      <c r="AY583" s="115">
        <v>-3769.76</v>
      </c>
      <c r="AZ583" s="116">
        <v>-3689.05</v>
      </c>
      <c r="BA583" s="115">
        <v>-4169.38</v>
      </c>
      <c r="BB583" s="115">
        <v>-4734</v>
      </c>
      <c r="BC583" s="115">
        <v>-4867.8100000000004</v>
      </c>
      <c r="BD583" s="114"/>
      <c r="BE583" s="148"/>
      <c r="BF583" s="148"/>
      <c r="BG583" s="120"/>
      <c r="BH583" s="145"/>
      <c r="BI583" s="145"/>
      <c r="BJ583" s="145"/>
      <c r="BK583" s="145"/>
      <c r="BL583" s="145"/>
      <c r="BM583" s="145"/>
    </row>
    <row r="584" spans="2:65" hidden="1">
      <c r="B584" s="124" t="s">
        <v>340</v>
      </c>
      <c r="C584" s="123" t="s">
        <v>339</v>
      </c>
      <c r="D584" s="122" t="s">
        <v>451</v>
      </c>
      <c r="E584" s="122" t="s">
        <v>311</v>
      </c>
      <c r="F584" s="122" t="s">
        <v>338</v>
      </c>
      <c r="G584" s="122" t="s">
        <v>391</v>
      </c>
      <c r="H584" s="121" t="s">
        <v>390</v>
      </c>
      <c r="I584" s="115">
        <v>-2479.62</v>
      </c>
      <c r="J584" s="115"/>
      <c r="K584" s="115"/>
      <c r="L584" s="115">
        <v>-2109.6999999999998</v>
      </c>
      <c r="M584" s="115">
        <v>-2312</v>
      </c>
      <c r="N584" s="115">
        <v>-2484.3000000000002</v>
      </c>
      <c r="O584" s="115">
        <v>-2747.81</v>
      </c>
      <c r="P584" s="115">
        <v>-2782.84</v>
      </c>
      <c r="Q584" s="115">
        <v>-2470.37</v>
      </c>
      <c r="R584" s="115">
        <v>-1529.56</v>
      </c>
      <c r="S584" s="115">
        <v>-1344.28</v>
      </c>
      <c r="T584" s="115">
        <v>-1493.32</v>
      </c>
      <c r="U584" s="115">
        <v>-1055.1099999999999</v>
      </c>
      <c r="V584" s="115">
        <v>-1307.23</v>
      </c>
      <c r="W584" s="115">
        <v>-1120.6199999999999</v>
      </c>
      <c r="X584" s="115">
        <v>-1089.01</v>
      </c>
      <c r="Y584" s="115">
        <v>-1055.92</v>
      </c>
      <c r="Z584" s="115">
        <v>-906.59</v>
      </c>
      <c r="AA584" s="115">
        <v>-1169.32</v>
      </c>
      <c r="AB584" s="115">
        <v>-1351.05</v>
      </c>
      <c r="AC584" s="115">
        <v>-1077.6500000000001</v>
      </c>
      <c r="AD584" s="115">
        <v>-1073.32</v>
      </c>
      <c r="AE584" s="115">
        <v>-1163.1500000000001</v>
      </c>
      <c r="AF584" s="115">
        <v>-1224.1199999999999</v>
      </c>
      <c r="AG584" s="115">
        <v>-1189.26</v>
      </c>
      <c r="AH584" s="115">
        <v>-1226.3800000000001</v>
      </c>
      <c r="AI584" s="115">
        <v>-1325.94</v>
      </c>
      <c r="AJ584" s="115">
        <v>-1411.09</v>
      </c>
      <c r="AK584" s="115">
        <v>-1182.17</v>
      </c>
      <c r="AL584" s="115">
        <v>-1106.72</v>
      </c>
      <c r="AM584" s="115">
        <v>-1065.6400000000001</v>
      </c>
      <c r="AN584" s="115">
        <v>-969.74</v>
      </c>
      <c r="AO584" s="115">
        <v>-1116.45</v>
      </c>
      <c r="AP584" s="115">
        <v>-979.41</v>
      </c>
      <c r="AQ584" s="115">
        <v>-1010.41</v>
      </c>
      <c r="AR584" s="115">
        <v>-1120.46</v>
      </c>
      <c r="AS584" s="115">
        <v>-1036.9000000000001</v>
      </c>
      <c r="AT584" s="115">
        <v>-751.46</v>
      </c>
      <c r="AU584" s="115">
        <v>-677.8</v>
      </c>
      <c r="AV584" s="115">
        <v>-681.99</v>
      </c>
      <c r="AW584" s="115">
        <v>-605.89</v>
      </c>
      <c r="AX584" s="115">
        <v>-594.91</v>
      </c>
      <c r="AY584" s="115">
        <v>-490.78</v>
      </c>
      <c r="AZ584" s="116">
        <v>-504.05</v>
      </c>
      <c r="BA584" s="115">
        <v>-312.69</v>
      </c>
      <c r="BB584" s="115">
        <v>-315.47000000000003</v>
      </c>
      <c r="BC584" s="115">
        <v>-363.58</v>
      </c>
      <c r="BD584" s="114"/>
      <c r="BE584" s="148"/>
      <c r="BF584" s="148"/>
      <c r="BG584" s="120"/>
      <c r="BH584" s="114"/>
      <c r="BI584" s="114"/>
      <c r="BJ584" s="114"/>
      <c r="BK584" s="114"/>
      <c r="BL584" s="114"/>
      <c r="BM584" s="114"/>
    </row>
    <row r="585" spans="2:65" hidden="1">
      <c r="B585" s="124" t="s">
        <v>337</v>
      </c>
      <c r="C585" s="123" t="s">
        <v>336</v>
      </c>
      <c r="D585" s="122" t="s">
        <v>451</v>
      </c>
      <c r="E585" s="122" t="s">
        <v>311</v>
      </c>
      <c r="F585" s="122" t="s">
        <v>335</v>
      </c>
      <c r="G585" s="122" t="s">
        <v>391</v>
      </c>
      <c r="H585" s="121" t="s">
        <v>390</v>
      </c>
      <c r="I585" s="115">
        <v>0</v>
      </c>
      <c r="J585" s="115"/>
      <c r="K585" s="115"/>
      <c r="L585" s="115">
        <v>0</v>
      </c>
      <c r="M585" s="115">
        <v>0</v>
      </c>
      <c r="N585" s="115">
        <v>-8.01</v>
      </c>
      <c r="O585" s="115">
        <v>0</v>
      </c>
      <c r="P585" s="115">
        <v>-3.24</v>
      </c>
      <c r="Q585" s="115">
        <v>-1.8</v>
      </c>
      <c r="R585" s="115">
        <v>-17.71</v>
      </c>
      <c r="S585" s="115">
        <v>-7.7</v>
      </c>
      <c r="T585" s="115">
        <v>-29.14</v>
      </c>
      <c r="U585" s="115">
        <v>-21.95</v>
      </c>
      <c r="V585" s="115">
        <v>-76.709999999999994</v>
      </c>
      <c r="W585" s="115">
        <v>-42.28</v>
      </c>
      <c r="X585" s="115">
        <v>-37.090000000000003</v>
      </c>
      <c r="Y585" s="115">
        <v>-5.27</v>
      </c>
      <c r="Z585" s="115">
        <v>0</v>
      </c>
      <c r="AA585" s="115">
        <v>-4.37</v>
      </c>
      <c r="AB585" s="115">
        <v>-6.68</v>
      </c>
      <c r="AC585" s="115">
        <v>-3.81</v>
      </c>
      <c r="AD585" s="115">
        <v>-17.71</v>
      </c>
      <c r="AE585" s="115">
        <v>-2.75</v>
      </c>
      <c r="AF585" s="115">
        <v>-2.0299999999999998</v>
      </c>
      <c r="AG585" s="115">
        <v>-1.46</v>
      </c>
      <c r="AH585" s="115">
        <v>-1.02</v>
      </c>
      <c r="AI585" s="115">
        <v>0</v>
      </c>
      <c r="AJ585" s="115">
        <v>0</v>
      </c>
      <c r="AK585" s="115">
        <v>0</v>
      </c>
      <c r="AL585" s="115">
        <v>0</v>
      </c>
      <c r="AM585" s="115">
        <v>0</v>
      </c>
      <c r="AN585" s="115">
        <v>0</v>
      </c>
      <c r="AO585" s="115">
        <v>0</v>
      </c>
      <c r="AP585" s="115">
        <v>0</v>
      </c>
      <c r="AQ585" s="115">
        <v>0</v>
      </c>
      <c r="AR585" s="115">
        <v>0</v>
      </c>
      <c r="AS585" s="115">
        <v>0</v>
      </c>
      <c r="AT585" s="115">
        <v>0</v>
      </c>
      <c r="AU585" s="115">
        <v>0</v>
      </c>
      <c r="AV585" s="115">
        <v>0</v>
      </c>
      <c r="AW585" s="115">
        <v>0</v>
      </c>
      <c r="AX585" s="115">
        <v>0</v>
      </c>
      <c r="AY585" s="115">
        <v>0</v>
      </c>
      <c r="AZ585" s="116">
        <v>0</v>
      </c>
      <c r="BA585" s="115">
        <v>0</v>
      </c>
      <c r="BB585" s="115">
        <v>0</v>
      </c>
      <c r="BC585" s="115">
        <v>0</v>
      </c>
      <c r="BD585" s="114"/>
      <c r="BE585" s="147"/>
      <c r="BF585" s="147"/>
      <c r="BG585" s="120"/>
      <c r="BH585" s="145"/>
      <c r="BI585" s="145"/>
      <c r="BJ585" s="114"/>
      <c r="BK585" s="114"/>
      <c r="BL585" s="114"/>
      <c r="BM585" s="114"/>
    </row>
    <row r="586" spans="2:65" hidden="1">
      <c r="B586" s="124" t="s">
        <v>381</v>
      </c>
      <c r="C586" s="123" t="s">
        <v>380</v>
      </c>
      <c r="D586" s="122" t="s">
        <v>451</v>
      </c>
      <c r="E586" s="122" t="s">
        <v>311</v>
      </c>
      <c r="F586" s="122" t="s">
        <v>379</v>
      </c>
      <c r="G586" s="122" t="s">
        <v>458</v>
      </c>
      <c r="H586" s="121" t="s">
        <v>457</v>
      </c>
      <c r="I586" s="115">
        <v>0</v>
      </c>
      <c r="J586" s="115"/>
      <c r="K586" s="115"/>
      <c r="L586" s="115">
        <v>0</v>
      </c>
      <c r="M586" s="115">
        <v>0</v>
      </c>
      <c r="N586" s="115">
        <v>0</v>
      </c>
      <c r="O586" s="115">
        <v>0</v>
      </c>
      <c r="P586" s="115">
        <v>0</v>
      </c>
      <c r="Q586" s="115">
        <v>0</v>
      </c>
      <c r="R586" s="115">
        <v>0</v>
      </c>
      <c r="S586" s="115">
        <v>0</v>
      </c>
      <c r="T586" s="115">
        <v>0</v>
      </c>
      <c r="U586" s="115">
        <v>0</v>
      </c>
      <c r="V586" s="115">
        <v>0</v>
      </c>
      <c r="W586" s="115">
        <v>0</v>
      </c>
      <c r="X586" s="115">
        <v>0</v>
      </c>
      <c r="Y586" s="115">
        <v>0</v>
      </c>
      <c r="Z586" s="115">
        <v>0</v>
      </c>
      <c r="AA586" s="115">
        <v>0</v>
      </c>
      <c r="AB586" s="115">
        <v>0</v>
      </c>
      <c r="AC586" s="115">
        <v>0</v>
      </c>
      <c r="AD586" s="115">
        <v>0</v>
      </c>
      <c r="AE586" s="115">
        <v>0</v>
      </c>
      <c r="AF586" s="115">
        <v>0</v>
      </c>
      <c r="AG586" s="115">
        <v>0</v>
      </c>
      <c r="AH586" s="115">
        <v>0</v>
      </c>
      <c r="AI586" s="115">
        <v>0</v>
      </c>
      <c r="AJ586" s="115">
        <v>0</v>
      </c>
      <c r="AK586" s="115">
        <v>0</v>
      </c>
      <c r="AL586" s="115">
        <v>0</v>
      </c>
      <c r="AM586" s="115">
        <v>0</v>
      </c>
      <c r="AN586" s="115">
        <v>0</v>
      </c>
      <c r="AO586" s="115">
        <v>0</v>
      </c>
      <c r="AP586" s="115">
        <v>0</v>
      </c>
      <c r="AQ586" s="115">
        <v>0</v>
      </c>
      <c r="AR586" s="115">
        <v>-213.08</v>
      </c>
      <c r="AS586" s="115">
        <v>-1081.01</v>
      </c>
      <c r="AT586" s="115">
        <v>-1055.21</v>
      </c>
      <c r="AU586" s="115">
        <v>-1019.51</v>
      </c>
      <c r="AV586" s="115">
        <v>-891.21</v>
      </c>
      <c r="AW586" s="115">
        <v>-861.81</v>
      </c>
      <c r="AX586" s="115">
        <v>0</v>
      </c>
      <c r="AY586" s="115">
        <v>0</v>
      </c>
      <c r="AZ586" s="116">
        <v>0</v>
      </c>
      <c r="BA586" s="115">
        <v>0</v>
      </c>
      <c r="BB586" s="115">
        <v>-1333.3</v>
      </c>
      <c r="BC586" s="115">
        <v>-1595.29</v>
      </c>
      <c r="BD586" s="114"/>
      <c r="BE586" s="146"/>
      <c r="BF586" s="146"/>
      <c r="BG586" s="120"/>
      <c r="BH586" s="145"/>
      <c r="BI586" s="145"/>
      <c r="BJ586" s="114"/>
      <c r="BK586" s="114"/>
      <c r="BL586" s="114"/>
      <c r="BM586" s="114"/>
    </row>
    <row r="587" spans="2:65" hidden="1">
      <c r="B587" s="124" t="s">
        <v>378</v>
      </c>
      <c r="C587" s="123" t="s">
        <v>377</v>
      </c>
      <c r="D587" s="122" t="s">
        <v>451</v>
      </c>
      <c r="E587" s="122" t="s">
        <v>311</v>
      </c>
      <c r="F587" s="122" t="s">
        <v>376</v>
      </c>
      <c r="G587" s="122" t="s">
        <v>458</v>
      </c>
      <c r="H587" s="121" t="s">
        <v>457</v>
      </c>
      <c r="I587" s="115">
        <v>0</v>
      </c>
      <c r="J587" s="115"/>
      <c r="K587" s="115"/>
      <c r="L587" s="115">
        <v>0</v>
      </c>
      <c r="M587" s="115">
        <v>0</v>
      </c>
      <c r="N587" s="115">
        <v>0</v>
      </c>
      <c r="O587" s="115">
        <v>0</v>
      </c>
      <c r="P587" s="115">
        <v>0</v>
      </c>
      <c r="Q587" s="115">
        <v>0</v>
      </c>
      <c r="R587" s="115">
        <v>0</v>
      </c>
      <c r="S587" s="115">
        <v>0</v>
      </c>
      <c r="T587" s="115">
        <v>0</v>
      </c>
      <c r="U587" s="115">
        <v>0</v>
      </c>
      <c r="V587" s="115">
        <v>0</v>
      </c>
      <c r="W587" s="115">
        <v>0</v>
      </c>
      <c r="X587" s="115">
        <v>0</v>
      </c>
      <c r="Y587" s="115">
        <v>0</v>
      </c>
      <c r="Z587" s="115">
        <v>0</v>
      </c>
      <c r="AA587" s="115">
        <v>0</v>
      </c>
      <c r="AB587" s="115">
        <v>0</v>
      </c>
      <c r="AC587" s="115">
        <v>0</v>
      </c>
      <c r="AD587" s="115">
        <v>0</v>
      </c>
      <c r="AE587" s="115">
        <v>-3.72</v>
      </c>
      <c r="AF587" s="115">
        <v>-48.49</v>
      </c>
      <c r="AG587" s="115">
        <v>-4.91</v>
      </c>
      <c r="AH587" s="115">
        <v>-1.82</v>
      </c>
      <c r="AI587" s="115">
        <v>-1.68</v>
      </c>
      <c r="AJ587" s="115">
        <v>-254.73</v>
      </c>
      <c r="AK587" s="115">
        <v>-472</v>
      </c>
      <c r="AL587" s="115">
        <v>-722.73</v>
      </c>
      <c r="AM587" s="115">
        <v>-732.81</v>
      </c>
      <c r="AN587" s="115">
        <v>-742.89</v>
      </c>
      <c r="AO587" s="115">
        <v>-752.96</v>
      </c>
      <c r="AP587" s="115">
        <v>-1147.3900000000001</v>
      </c>
      <c r="AQ587" s="115">
        <v>-1541.82</v>
      </c>
      <c r="AR587" s="115">
        <v>-1243.2</v>
      </c>
      <c r="AS587" s="115">
        <v>-944.58</v>
      </c>
      <c r="AT587" s="115">
        <v>-947.84</v>
      </c>
      <c r="AU587" s="115">
        <v>-951.11</v>
      </c>
      <c r="AV587" s="115">
        <v>-887.22</v>
      </c>
      <c r="AW587" s="115">
        <v>-823.32</v>
      </c>
      <c r="AX587" s="115">
        <v>-935.52</v>
      </c>
      <c r="AY587" s="115">
        <v>-1047.73</v>
      </c>
      <c r="AZ587" s="116">
        <v>-1330.56</v>
      </c>
      <c r="BA587" s="115">
        <v>-1613.24</v>
      </c>
      <c r="BB587" s="115">
        <v>-1693.9</v>
      </c>
      <c r="BC587" s="115">
        <v>-1524.41</v>
      </c>
      <c r="BD587" s="114"/>
      <c r="BE587" s="145"/>
      <c r="BF587" s="145"/>
      <c r="BG587" s="120"/>
      <c r="BH587" s="145"/>
      <c r="BI587" s="145"/>
      <c r="BJ587" s="114"/>
      <c r="BK587" s="114"/>
      <c r="BL587" s="114"/>
      <c r="BM587" s="114"/>
    </row>
    <row r="588" spans="2:65" hidden="1">
      <c r="B588" s="124" t="s">
        <v>426</v>
      </c>
      <c r="C588" s="123" t="s">
        <v>425</v>
      </c>
      <c r="D588" s="122" t="s">
        <v>451</v>
      </c>
      <c r="E588" s="122" t="s">
        <v>311</v>
      </c>
      <c r="F588" s="122" t="s">
        <v>424</v>
      </c>
      <c r="G588" s="122" t="s">
        <v>458</v>
      </c>
      <c r="H588" s="121" t="s">
        <v>457</v>
      </c>
      <c r="I588" s="115">
        <v>-2436.52</v>
      </c>
      <c r="J588" s="115"/>
      <c r="K588" s="115"/>
      <c r="L588" s="115">
        <v>-3138.43</v>
      </c>
      <c r="M588" s="115">
        <v>-3402.74</v>
      </c>
      <c r="N588" s="115">
        <v>-3598.42</v>
      </c>
      <c r="O588" s="115">
        <v>-3609.86</v>
      </c>
      <c r="P588" s="115">
        <v>-3668.14</v>
      </c>
      <c r="Q588" s="115">
        <v>-3295.98</v>
      </c>
      <c r="R588" s="115">
        <v>-3779.63</v>
      </c>
      <c r="S588" s="115">
        <v>-3895.95</v>
      </c>
      <c r="T588" s="115">
        <v>-4196.93</v>
      </c>
      <c r="U588" s="115">
        <v>-4467.26</v>
      </c>
      <c r="V588" s="115">
        <v>-4737.58</v>
      </c>
      <c r="W588" s="115">
        <v>-4895.3100000000004</v>
      </c>
      <c r="X588" s="115">
        <v>-4701.09</v>
      </c>
      <c r="Y588" s="115">
        <v>-4683.34</v>
      </c>
      <c r="Z588" s="115">
        <v>-4712.29</v>
      </c>
      <c r="AA588" s="115">
        <v>-4714.74</v>
      </c>
      <c r="AB588" s="115">
        <v>-4618.37</v>
      </c>
      <c r="AC588" s="115">
        <v>-4687.55</v>
      </c>
      <c r="AD588" s="115">
        <v>-4766.72</v>
      </c>
      <c r="AE588" s="115">
        <v>-4461.1000000000004</v>
      </c>
      <c r="AF588" s="115">
        <v>-4179.4399999999996</v>
      </c>
      <c r="AG588" s="115">
        <v>-4092.97</v>
      </c>
      <c r="AH588" s="115">
        <v>-4164.21</v>
      </c>
      <c r="AI588" s="115">
        <v>-4271.95</v>
      </c>
      <c r="AJ588" s="115">
        <v>-3995.41</v>
      </c>
      <c r="AK588" s="115">
        <v>-3978.17</v>
      </c>
      <c r="AL588" s="115">
        <v>-3873.4</v>
      </c>
      <c r="AM588" s="115">
        <v>-2580.65</v>
      </c>
      <c r="AN588" s="115">
        <v>-2791.48</v>
      </c>
      <c r="AO588" s="115">
        <v>-2672.8</v>
      </c>
      <c r="AP588" s="115">
        <v>-2457.58</v>
      </c>
      <c r="AQ588" s="115">
        <v>-2637.86</v>
      </c>
      <c r="AR588" s="115">
        <v>-3450.57</v>
      </c>
      <c r="AS588" s="115">
        <v>-4485.43</v>
      </c>
      <c r="AT588" s="115">
        <v>-4339.07</v>
      </c>
      <c r="AU588" s="115">
        <v>-4602.62</v>
      </c>
      <c r="AV588" s="115">
        <v>-5084.6499999999996</v>
      </c>
      <c r="AW588" s="115">
        <v>-3358.7</v>
      </c>
      <c r="AX588" s="115">
        <v>-3244.83</v>
      </c>
      <c r="AY588" s="115">
        <v>-2664.56</v>
      </c>
      <c r="AZ588" s="116">
        <v>-5742.09</v>
      </c>
      <c r="BA588" s="115">
        <v>-4164.25</v>
      </c>
      <c r="BB588" s="115">
        <v>-4515.34</v>
      </c>
      <c r="BC588" s="115">
        <v>-4562.05</v>
      </c>
      <c r="BD588" s="114"/>
      <c r="BE588" s="145"/>
      <c r="BF588" s="145"/>
      <c r="BG588" s="120"/>
      <c r="BH588" s="145"/>
      <c r="BI588" s="145"/>
      <c r="BJ588" s="114"/>
      <c r="BK588" s="114"/>
      <c r="BL588" s="114"/>
      <c r="BM588" s="114"/>
    </row>
    <row r="589" spans="2:65" hidden="1">
      <c r="B589" s="124" t="s">
        <v>423</v>
      </c>
      <c r="C589" s="123" t="s">
        <v>422</v>
      </c>
      <c r="D589" s="122" t="s">
        <v>451</v>
      </c>
      <c r="E589" s="122" t="s">
        <v>311</v>
      </c>
      <c r="F589" s="122" t="s">
        <v>421</v>
      </c>
      <c r="G589" s="122" t="s">
        <v>391</v>
      </c>
      <c r="H589" s="121" t="s">
        <v>390</v>
      </c>
      <c r="I589" s="115">
        <v>0</v>
      </c>
      <c r="J589" s="115"/>
      <c r="K589" s="115"/>
      <c r="L589" s="115">
        <v>0</v>
      </c>
      <c r="M589" s="115">
        <v>0</v>
      </c>
      <c r="N589" s="115">
        <v>0</v>
      </c>
      <c r="O589" s="115">
        <v>0</v>
      </c>
      <c r="P589" s="115">
        <v>0</v>
      </c>
      <c r="Q589" s="115">
        <v>0</v>
      </c>
      <c r="R589" s="115">
        <v>0</v>
      </c>
      <c r="S589" s="115">
        <v>0</v>
      </c>
      <c r="T589" s="115">
        <v>0</v>
      </c>
      <c r="U589" s="115">
        <v>0</v>
      </c>
      <c r="V589" s="115">
        <v>0</v>
      </c>
      <c r="W589" s="115">
        <v>0</v>
      </c>
      <c r="X589" s="115">
        <v>0</v>
      </c>
      <c r="Y589" s="115">
        <v>0</v>
      </c>
      <c r="Z589" s="115">
        <v>0</v>
      </c>
      <c r="AA589" s="115">
        <v>0</v>
      </c>
      <c r="AB589" s="115">
        <v>0</v>
      </c>
      <c r="AC589" s="115">
        <v>0</v>
      </c>
      <c r="AD589" s="115">
        <v>0</v>
      </c>
      <c r="AE589" s="115">
        <v>-13.01</v>
      </c>
      <c r="AF589" s="115">
        <v>-32.090000000000003</v>
      </c>
      <c r="AG589" s="115">
        <v>-32.79</v>
      </c>
      <c r="AH589" s="115">
        <v>-38.869999999999997</v>
      </c>
      <c r="AI589" s="115">
        <v>-33.17</v>
      </c>
      <c r="AJ589" s="115">
        <v>-32.43</v>
      </c>
      <c r="AK589" s="115">
        <v>-21.09</v>
      </c>
      <c r="AL589" s="115">
        <v>-14.77</v>
      </c>
      <c r="AM589" s="115">
        <v>0</v>
      </c>
      <c r="AN589" s="115">
        <v>0</v>
      </c>
      <c r="AO589" s="115">
        <v>0</v>
      </c>
      <c r="AP589" s="115">
        <v>0</v>
      </c>
      <c r="AQ589" s="115">
        <v>0</v>
      </c>
      <c r="AR589" s="115">
        <v>0</v>
      </c>
      <c r="AS589" s="115">
        <v>0</v>
      </c>
      <c r="AT589" s="115">
        <v>0</v>
      </c>
      <c r="AU589" s="115">
        <v>0</v>
      </c>
      <c r="AV589" s="115">
        <v>0</v>
      </c>
      <c r="AW589" s="115">
        <v>0</v>
      </c>
      <c r="AX589" s="115">
        <v>0</v>
      </c>
      <c r="AY589" s="115">
        <v>0</v>
      </c>
      <c r="AZ589" s="116">
        <v>0</v>
      </c>
      <c r="BA589" s="115">
        <v>0</v>
      </c>
      <c r="BB589" s="115">
        <v>0</v>
      </c>
      <c r="BC589" s="115">
        <v>0</v>
      </c>
      <c r="BD589" s="114"/>
      <c r="BE589" s="146"/>
      <c r="BF589" s="146"/>
      <c r="BG589" s="120"/>
      <c r="BH589" s="145"/>
      <c r="BI589" s="145"/>
      <c r="BJ589" s="145"/>
      <c r="BK589" s="145"/>
      <c r="BL589" s="145"/>
      <c r="BM589" s="145"/>
    </row>
    <row r="590" spans="2:65" hidden="1">
      <c r="B590" s="124" t="s">
        <v>417</v>
      </c>
      <c r="C590" s="123" t="s">
        <v>416</v>
      </c>
      <c r="D590" s="122" t="s">
        <v>451</v>
      </c>
      <c r="E590" s="122" t="s">
        <v>311</v>
      </c>
      <c r="F590" s="122" t="s">
        <v>415</v>
      </c>
      <c r="G590" s="122" t="s">
        <v>391</v>
      </c>
      <c r="H590" s="121" t="s">
        <v>390</v>
      </c>
      <c r="I590" s="115">
        <v>-7.45</v>
      </c>
      <c r="J590" s="115"/>
      <c r="K590" s="115"/>
      <c r="L590" s="115">
        <v>-7.45</v>
      </c>
      <c r="M590" s="115">
        <v>-7.45</v>
      </c>
      <c r="N590" s="115">
        <v>-7.45</v>
      </c>
      <c r="O590" s="115">
        <v>-7.45</v>
      </c>
      <c r="P590" s="115">
        <v>-7.45</v>
      </c>
      <c r="Q590" s="115">
        <v>-7.45</v>
      </c>
      <c r="R590" s="115">
        <v>-7.45</v>
      </c>
      <c r="S590" s="115">
        <v>-7.45</v>
      </c>
      <c r="T590" s="115">
        <v>-7.45</v>
      </c>
      <c r="U590" s="115">
        <v>-15.73</v>
      </c>
      <c r="V590" s="115">
        <v>-24.02</v>
      </c>
      <c r="W590" s="115">
        <v>-24.02</v>
      </c>
      <c r="X590" s="115">
        <v>-24.02</v>
      </c>
      <c r="Y590" s="115">
        <v>-24.02</v>
      </c>
      <c r="Z590" s="115">
        <v>-36.020000000000003</v>
      </c>
      <c r="AA590" s="115">
        <v>-24.39</v>
      </c>
      <c r="AB590" s="115">
        <v>0</v>
      </c>
      <c r="AC590" s="115">
        <v>0</v>
      </c>
      <c r="AD590" s="115">
        <v>0</v>
      </c>
      <c r="AE590" s="115">
        <v>0</v>
      </c>
      <c r="AF590" s="115">
        <v>-94.04</v>
      </c>
      <c r="AG590" s="115">
        <v>-63.41</v>
      </c>
      <c r="AH590" s="115">
        <v>-78.569999999999993</v>
      </c>
      <c r="AI590" s="115">
        <v>-40.39</v>
      </c>
      <c r="AJ590" s="115">
        <v>-0.28999999999999998</v>
      </c>
      <c r="AK590" s="115">
        <v>-11.79</v>
      </c>
      <c r="AL590" s="115">
        <v>-13.16</v>
      </c>
      <c r="AM590" s="115">
        <v>-37.950000000000003</v>
      </c>
      <c r="AN590" s="115">
        <v>-106.6</v>
      </c>
      <c r="AO590" s="115">
        <v>-132.91999999999999</v>
      </c>
      <c r="AP590" s="115">
        <v>-150.03</v>
      </c>
      <c r="AQ590" s="115">
        <v>-136.85</v>
      </c>
      <c r="AR590" s="115">
        <v>-145.38999999999999</v>
      </c>
      <c r="AS590" s="115">
        <v>-123.88</v>
      </c>
      <c r="AT590" s="115">
        <v>-175.66</v>
      </c>
      <c r="AU590" s="115">
        <v>-162.65</v>
      </c>
      <c r="AV590" s="115">
        <v>-172.47</v>
      </c>
      <c r="AW590" s="115">
        <v>-160.58000000000001</v>
      </c>
      <c r="AX590" s="115">
        <v>-227.11</v>
      </c>
      <c r="AY590" s="115">
        <v>-242.54</v>
      </c>
      <c r="AZ590" s="116">
        <v>-245.93</v>
      </c>
      <c r="BA590" s="115">
        <v>-613.27</v>
      </c>
      <c r="BB590" s="115">
        <v>-151.32</v>
      </c>
      <c r="BC590" s="115">
        <v>-365.33</v>
      </c>
      <c r="BD590" s="114"/>
      <c r="BE590" s="146"/>
      <c r="BF590" s="146"/>
      <c r="BG590" s="120"/>
      <c r="BH590" s="145"/>
      <c r="BI590" s="145"/>
      <c r="BJ590" s="145"/>
      <c r="BK590" s="145"/>
      <c r="BL590" s="145"/>
      <c r="BM590" s="145"/>
    </row>
    <row r="591" spans="2:65" hidden="1">
      <c r="B591" s="124" t="s">
        <v>328</v>
      </c>
      <c r="C591" s="125" t="s">
        <v>327</v>
      </c>
      <c r="D591" s="122" t="s">
        <v>451</v>
      </c>
      <c r="E591" s="122" t="s">
        <v>311</v>
      </c>
      <c r="F591" s="122" t="s">
        <v>326</v>
      </c>
      <c r="G591" s="122" t="s">
        <v>456</v>
      </c>
      <c r="H591" s="121" t="s">
        <v>449</v>
      </c>
      <c r="I591" s="115">
        <v>0</v>
      </c>
      <c r="J591" s="115"/>
      <c r="K591" s="115"/>
      <c r="L591" s="115">
        <v>0</v>
      </c>
      <c r="M591" s="115">
        <v>0</v>
      </c>
      <c r="N591" s="115">
        <v>0</v>
      </c>
      <c r="O591" s="115">
        <v>0</v>
      </c>
      <c r="P591" s="115">
        <v>0</v>
      </c>
      <c r="Q591" s="115">
        <v>0</v>
      </c>
      <c r="R591" s="115">
        <v>0</v>
      </c>
      <c r="S591" s="115">
        <v>0</v>
      </c>
      <c r="T591" s="115">
        <v>0</v>
      </c>
      <c r="U591" s="115">
        <v>0</v>
      </c>
      <c r="V591" s="115">
        <v>0</v>
      </c>
      <c r="W591" s="115">
        <v>0</v>
      </c>
      <c r="X591" s="115">
        <v>0</v>
      </c>
      <c r="Y591" s="115">
        <v>0</v>
      </c>
      <c r="Z591" s="115">
        <v>0</v>
      </c>
      <c r="AA591" s="115">
        <v>0</v>
      </c>
      <c r="AB591" s="115">
        <v>0</v>
      </c>
      <c r="AC591" s="115">
        <v>0</v>
      </c>
      <c r="AD591" s="115">
        <v>0</v>
      </c>
      <c r="AE591" s="115">
        <v>0</v>
      </c>
      <c r="AF591" s="115">
        <v>0</v>
      </c>
      <c r="AG591" s="115">
        <v>0</v>
      </c>
      <c r="AH591" s="115">
        <v>0</v>
      </c>
      <c r="AI591" s="115">
        <v>0</v>
      </c>
      <c r="AJ591" s="115">
        <v>0</v>
      </c>
      <c r="AK591" s="115">
        <v>0</v>
      </c>
      <c r="AL591" s="115">
        <v>0</v>
      </c>
      <c r="AM591" s="115">
        <v>0</v>
      </c>
      <c r="AN591" s="115">
        <v>0</v>
      </c>
      <c r="AO591" s="115">
        <v>0</v>
      </c>
      <c r="AP591" s="115">
        <v>0</v>
      </c>
      <c r="AQ591" s="115">
        <v>0</v>
      </c>
      <c r="AR591" s="115">
        <v>0</v>
      </c>
      <c r="AS591" s="115">
        <v>0</v>
      </c>
      <c r="AT591" s="115">
        <v>0</v>
      </c>
      <c r="AU591" s="115">
        <v>0</v>
      </c>
      <c r="AV591" s="115">
        <v>0</v>
      </c>
      <c r="AW591" s="115">
        <v>0</v>
      </c>
      <c r="AX591" s="115">
        <v>0</v>
      </c>
      <c r="AY591" s="115">
        <v>-97.53</v>
      </c>
      <c r="AZ591" s="116">
        <v>-284.12</v>
      </c>
      <c r="BA591" s="115">
        <v>-822.77</v>
      </c>
      <c r="BB591" s="115">
        <v>-1475.35</v>
      </c>
      <c r="BC591" s="115">
        <v>-2108.29</v>
      </c>
      <c r="BD591" s="114"/>
      <c r="BE591" s="146"/>
      <c r="BF591" s="146"/>
      <c r="BG591" s="120"/>
      <c r="BH591" s="145"/>
      <c r="BI591" s="145"/>
      <c r="BJ591" s="145"/>
      <c r="BK591" s="145"/>
      <c r="BL591" s="145"/>
      <c r="BM591" s="145"/>
    </row>
    <row r="592" spans="2:65" hidden="1">
      <c r="B592" s="124" t="s">
        <v>412</v>
      </c>
      <c r="C592" s="123" t="s">
        <v>411</v>
      </c>
      <c r="D592" s="122" t="s">
        <v>451</v>
      </c>
      <c r="E592" s="122" t="s">
        <v>311</v>
      </c>
      <c r="F592" s="122" t="s">
        <v>410</v>
      </c>
      <c r="G592" s="122" t="s">
        <v>391</v>
      </c>
      <c r="H592" s="121" t="s">
        <v>390</v>
      </c>
      <c r="I592" s="115">
        <v>0</v>
      </c>
      <c r="J592" s="115"/>
      <c r="K592" s="115"/>
      <c r="L592" s="115">
        <v>0</v>
      </c>
      <c r="M592" s="115">
        <v>0</v>
      </c>
      <c r="N592" s="115">
        <v>0</v>
      </c>
      <c r="O592" s="115">
        <v>0</v>
      </c>
      <c r="P592" s="115">
        <v>0</v>
      </c>
      <c r="Q592" s="115">
        <v>-24.56</v>
      </c>
      <c r="R592" s="115">
        <v>-24.26</v>
      </c>
      <c r="S592" s="115">
        <v>-33.75</v>
      </c>
      <c r="T592" s="115">
        <v>-33.75</v>
      </c>
      <c r="U592" s="115">
        <v>-31.01</v>
      </c>
      <c r="V592" s="115">
        <v>-28.68</v>
      </c>
      <c r="W592" s="115">
        <v>-28.32</v>
      </c>
      <c r="X592" s="115">
        <v>-20.61</v>
      </c>
      <c r="Y592" s="115">
        <v>-20.87</v>
      </c>
      <c r="Z592" s="115">
        <v>-16.87</v>
      </c>
      <c r="AA592" s="115">
        <v>-12.61</v>
      </c>
      <c r="AB592" s="115">
        <v>-12.61</v>
      </c>
      <c r="AC592" s="115">
        <v>-16.760000000000002</v>
      </c>
      <c r="AD592" s="115">
        <v>-17.510000000000002</v>
      </c>
      <c r="AE592" s="115">
        <v>-11.85</v>
      </c>
      <c r="AF592" s="115">
        <v>-12.83</v>
      </c>
      <c r="AG592" s="115">
        <v>-12.57</v>
      </c>
      <c r="AH592" s="115">
        <v>-10.74</v>
      </c>
      <c r="AI592" s="115">
        <v>-12.98</v>
      </c>
      <c r="AJ592" s="115">
        <v>-15.88</v>
      </c>
      <c r="AK592" s="115">
        <v>-71.72</v>
      </c>
      <c r="AL592" s="115">
        <v>-294.11</v>
      </c>
      <c r="AM592" s="115">
        <v>-246.84</v>
      </c>
      <c r="AN592" s="115">
        <v>-455.76</v>
      </c>
      <c r="AO592" s="115">
        <v>-592.35</v>
      </c>
      <c r="AP592" s="115">
        <v>-591.20000000000005</v>
      </c>
      <c r="AQ592" s="115">
        <v>-423.99</v>
      </c>
      <c r="AR592" s="115">
        <v>-504.95</v>
      </c>
      <c r="AS592" s="115">
        <v>-799.3</v>
      </c>
      <c r="AT592" s="115">
        <v>-759.36</v>
      </c>
      <c r="AU592" s="115">
        <v>-759.15</v>
      </c>
      <c r="AV592" s="115">
        <v>-727.12</v>
      </c>
      <c r="AW592" s="115">
        <v>-656.55</v>
      </c>
      <c r="AX592" s="115">
        <v>-660.94</v>
      </c>
      <c r="AY592" s="115">
        <v>-668.73</v>
      </c>
      <c r="AZ592" s="116">
        <v>-668.74</v>
      </c>
      <c r="BA592" s="115">
        <v>-668.53</v>
      </c>
      <c r="BB592" s="115">
        <v>-671.55</v>
      </c>
      <c r="BC592" s="115">
        <v>-671.55</v>
      </c>
      <c r="BD592" s="114"/>
      <c r="BE592" s="145"/>
      <c r="BF592" s="145"/>
      <c r="BG592" s="120"/>
      <c r="BH592" s="145"/>
      <c r="BI592" s="145"/>
      <c r="BJ592" s="145"/>
      <c r="BK592" s="145"/>
      <c r="BL592" s="145"/>
      <c r="BM592" s="145"/>
    </row>
    <row r="593" spans="2:65" hidden="1">
      <c r="B593" s="124" t="s">
        <v>409</v>
      </c>
      <c r="C593" s="123" t="s">
        <v>408</v>
      </c>
      <c r="D593" s="122" t="s">
        <v>451</v>
      </c>
      <c r="E593" s="122" t="s">
        <v>311</v>
      </c>
      <c r="F593" s="122" t="s">
        <v>407</v>
      </c>
      <c r="G593" s="122" t="s">
        <v>391</v>
      </c>
      <c r="H593" s="121" t="s">
        <v>390</v>
      </c>
      <c r="I593" s="115">
        <v>0</v>
      </c>
      <c r="J593" s="115"/>
      <c r="K593" s="115"/>
      <c r="L593" s="115">
        <v>0</v>
      </c>
      <c r="M593" s="115">
        <v>0</v>
      </c>
      <c r="N593" s="115">
        <v>0</v>
      </c>
      <c r="O593" s="115">
        <v>0</v>
      </c>
      <c r="P593" s="115">
        <v>0</v>
      </c>
      <c r="Q593" s="115">
        <v>-30.01</v>
      </c>
      <c r="R593" s="115">
        <v>-29.66</v>
      </c>
      <c r="S593" s="115">
        <v>-41.25</v>
      </c>
      <c r="T593" s="115">
        <v>-41.25</v>
      </c>
      <c r="U593" s="115">
        <v>-37.9</v>
      </c>
      <c r="V593" s="115">
        <v>-35.049999999999997</v>
      </c>
      <c r="W593" s="115">
        <v>-34.619999999999997</v>
      </c>
      <c r="X593" s="115">
        <v>-25.19</v>
      </c>
      <c r="Y593" s="115">
        <v>-25.51</v>
      </c>
      <c r="Z593" s="115">
        <v>-20.62</v>
      </c>
      <c r="AA593" s="115">
        <v>-15.42</v>
      </c>
      <c r="AB593" s="115">
        <v>-15.42</v>
      </c>
      <c r="AC593" s="115">
        <v>-20.49</v>
      </c>
      <c r="AD593" s="115">
        <v>-21.4</v>
      </c>
      <c r="AE593" s="115">
        <v>-14.48</v>
      </c>
      <c r="AF593" s="115">
        <v>-15.68</v>
      </c>
      <c r="AG593" s="115">
        <v>-15.37</v>
      </c>
      <c r="AH593" s="115">
        <v>-13.12</v>
      </c>
      <c r="AI593" s="115">
        <v>-15.87</v>
      </c>
      <c r="AJ593" s="115">
        <v>-19.41</v>
      </c>
      <c r="AK593" s="115">
        <v>-87.66</v>
      </c>
      <c r="AL593" s="115">
        <v>-359.47</v>
      </c>
      <c r="AM593" s="115">
        <v>-301.69</v>
      </c>
      <c r="AN593" s="115">
        <v>-557.04</v>
      </c>
      <c r="AO593" s="115">
        <v>-723.98</v>
      </c>
      <c r="AP593" s="115">
        <v>-722.58</v>
      </c>
      <c r="AQ593" s="115">
        <v>-518.22</v>
      </c>
      <c r="AR593" s="115">
        <v>-617.16</v>
      </c>
      <c r="AS593" s="115">
        <v>-976.92</v>
      </c>
      <c r="AT593" s="115">
        <v>-928.11</v>
      </c>
      <c r="AU593" s="115">
        <v>-927.85</v>
      </c>
      <c r="AV593" s="115">
        <v>-888.7</v>
      </c>
      <c r="AW593" s="115">
        <v>-802.45</v>
      </c>
      <c r="AX593" s="115">
        <v>-807.81</v>
      </c>
      <c r="AY593" s="115">
        <v>-817.34</v>
      </c>
      <c r="AZ593" s="116">
        <v>-817.35</v>
      </c>
      <c r="BA593" s="115">
        <v>-817.09</v>
      </c>
      <c r="BB593" s="115">
        <v>-820.78</v>
      </c>
      <c r="BC593" s="115">
        <v>-820.78</v>
      </c>
      <c r="BD593" s="114"/>
      <c r="BE593" s="145"/>
      <c r="BF593" s="145"/>
      <c r="BG593" s="120"/>
      <c r="BH593" s="145"/>
      <c r="BI593" s="145"/>
      <c r="BJ593" s="145"/>
      <c r="BK593" s="145"/>
      <c r="BL593" s="145"/>
      <c r="BM593" s="145"/>
    </row>
    <row r="594" spans="2:65" hidden="1">
      <c r="B594" s="124" t="s">
        <v>372</v>
      </c>
      <c r="C594" s="123" t="s">
        <v>371</v>
      </c>
      <c r="D594" s="122" t="s">
        <v>451</v>
      </c>
      <c r="E594" s="122" t="s">
        <v>311</v>
      </c>
      <c r="F594" s="122" t="s">
        <v>370</v>
      </c>
      <c r="G594" s="122" t="s">
        <v>391</v>
      </c>
      <c r="H594" s="121" t="s">
        <v>390</v>
      </c>
      <c r="I594" s="115">
        <v>-0.96</v>
      </c>
      <c r="J594" s="115"/>
      <c r="K594" s="115"/>
      <c r="L594" s="115">
        <v>-2.88</v>
      </c>
      <c r="M594" s="115">
        <v>-3.83</v>
      </c>
      <c r="N594" s="115">
        <v>-4.79</v>
      </c>
      <c r="O594" s="115">
        <v>-15.33</v>
      </c>
      <c r="P594" s="115">
        <v>-45.05</v>
      </c>
      <c r="Q594" s="115">
        <v>-81.459999999999994</v>
      </c>
      <c r="R594" s="115">
        <v>-321.07</v>
      </c>
      <c r="S594" s="115">
        <v>-437.99</v>
      </c>
      <c r="T594" s="115">
        <v>-516.58000000000004</v>
      </c>
      <c r="U594" s="115">
        <v>-555.88</v>
      </c>
      <c r="V594" s="115">
        <v>-592.29999999999995</v>
      </c>
      <c r="W594" s="115">
        <v>-633.51</v>
      </c>
      <c r="X594" s="115">
        <v>-653.63</v>
      </c>
      <c r="Y594" s="115">
        <v>-662.26</v>
      </c>
      <c r="Z594" s="115">
        <v>-661.3</v>
      </c>
      <c r="AA594" s="115">
        <v>-655.55</v>
      </c>
      <c r="AB594" s="115">
        <v>-642.13</v>
      </c>
      <c r="AC594" s="115">
        <v>-676.64</v>
      </c>
      <c r="AD594" s="115">
        <v>-732.22</v>
      </c>
      <c r="AE594" s="115">
        <v>-707.36</v>
      </c>
      <c r="AF594" s="115">
        <v>-746.61</v>
      </c>
      <c r="AG594" s="115">
        <v>-768.01</v>
      </c>
      <c r="AH594" s="115">
        <v>-826.7</v>
      </c>
      <c r="AI594" s="115">
        <v>-889.34</v>
      </c>
      <c r="AJ594" s="115">
        <v>-902.58</v>
      </c>
      <c r="AK594" s="115">
        <v>-900.31</v>
      </c>
      <c r="AL594" s="115">
        <v>-925.4</v>
      </c>
      <c r="AM594" s="115">
        <v>-944.33</v>
      </c>
      <c r="AN594" s="115">
        <v>-948.02</v>
      </c>
      <c r="AO594" s="115">
        <v>-952.11</v>
      </c>
      <c r="AP594" s="115">
        <v>-1024.3900000000001</v>
      </c>
      <c r="AQ594" s="115">
        <v>-1147.2</v>
      </c>
      <c r="AR594" s="115">
        <v>-1192.1099999999999</v>
      </c>
      <c r="AS594" s="115">
        <v>-1283.57</v>
      </c>
      <c r="AT594" s="115">
        <v>-1356.67</v>
      </c>
      <c r="AU594" s="115">
        <v>-1452.97</v>
      </c>
      <c r="AV594" s="115">
        <v>-1532.3</v>
      </c>
      <c r="AW594" s="115">
        <v>-1612.62</v>
      </c>
      <c r="AX594" s="115">
        <v>-1696.02</v>
      </c>
      <c r="AY594" s="115">
        <v>-1752.42</v>
      </c>
      <c r="AZ594" s="116">
        <v>-1842.99</v>
      </c>
      <c r="BA594" s="115">
        <v>-1947.34</v>
      </c>
      <c r="BB594" s="115">
        <v>-1985.19</v>
      </c>
      <c r="BC594" s="115">
        <v>-2137.9899999999998</v>
      </c>
      <c r="BD594" s="114"/>
      <c r="BE594" s="145"/>
      <c r="BF594" s="145"/>
      <c r="BG594" s="120"/>
      <c r="BH594" s="145"/>
      <c r="BI594" s="145"/>
    </row>
    <row r="595" spans="2:65" hidden="1">
      <c r="B595" s="124" t="s">
        <v>324</v>
      </c>
      <c r="C595" s="123" t="s">
        <v>323</v>
      </c>
      <c r="D595" s="122" t="s">
        <v>451</v>
      </c>
      <c r="E595" s="122" t="s">
        <v>311</v>
      </c>
      <c r="F595" s="122" t="s">
        <v>322</v>
      </c>
      <c r="G595" s="122" t="s">
        <v>455</v>
      </c>
      <c r="H595" s="121" t="s">
        <v>454</v>
      </c>
      <c r="I595" s="115">
        <v>-15501.45</v>
      </c>
      <c r="J595" s="115"/>
      <c r="K595" s="115"/>
      <c r="L595" s="115">
        <v>-16468.43</v>
      </c>
      <c r="M595" s="115">
        <v>-17989.349999999999</v>
      </c>
      <c r="N595" s="115">
        <v>-19593.02</v>
      </c>
      <c r="O595" s="115">
        <v>-20821.53</v>
      </c>
      <c r="P595" s="115">
        <v>-21709.42</v>
      </c>
      <c r="Q595" s="115">
        <v>-21413.29</v>
      </c>
      <c r="R595" s="115">
        <v>-21145.45</v>
      </c>
      <c r="S595" s="115">
        <v>-21838.71</v>
      </c>
      <c r="T595" s="115">
        <v>-22114.080000000002</v>
      </c>
      <c r="U595" s="115">
        <v>-23524.07</v>
      </c>
      <c r="V595" s="115">
        <v>-24947.7</v>
      </c>
      <c r="W595" s="115">
        <v>-26558.42</v>
      </c>
      <c r="X595" s="115">
        <v>-27137.47</v>
      </c>
      <c r="Y595" s="115">
        <v>-27926.61</v>
      </c>
      <c r="Z595" s="115">
        <v>-28508.09</v>
      </c>
      <c r="AA595" s="115">
        <v>-29390.05</v>
      </c>
      <c r="AB595" s="115">
        <v>-30081.22</v>
      </c>
      <c r="AC595" s="115">
        <v>-30497.05</v>
      </c>
      <c r="AD595" s="115">
        <v>-30715.84</v>
      </c>
      <c r="AE595" s="115">
        <v>-31752.65</v>
      </c>
      <c r="AF595" s="115">
        <v>-32852.949999999997</v>
      </c>
      <c r="AG595" s="115">
        <v>-33429.440000000002</v>
      </c>
      <c r="AH595" s="115">
        <v>-34472.06</v>
      </c>
      <c r="AI595" s="115">
        <v>-34556.410000000003</v>
      </c>
      <c r="AJ595" s="115">
        <v>-34426.94</v>
      </c>
      <c r="AK595" s="115">
        <v>-34979.72</v>
      </c>
      <c r="AL595" s="115">
        <v>-35030.6</v>
      </c>
      <c r="AM595" s="115">
        <v>-34505.43</v>
      </c>
      <c r="AN595" s="115">
        <v>-33824.629999999997</v>
      </c>
      <c r="AO595" s="115">
        <v>-34937.910000000003</v>
      </c>
      <c r="AP595" s="115">
        <v>-35925.629999999997</v>
      </c>
      <c r="AQ595" s="115">
        <v>-35435.01</v>
      </c>
      <c r="AR595" s="115">
        <v>-34490.89</v>
      </c>
      <c r="AS595" s="115">
        <v>-33148.67</v>
      </c>
      <c r="AT595" s="115">
        <v>-29090.36</v>
      </c>
      <c r="AU595" s="115">
        <v>-29691.02</v>
      </c>
      <c r="AV595" s="115">
        <v>-30178.32</v>
      </c>
      <c r="AW595" s="115">
        <v>-29722.94</v>
      </c>
      <c r="AX595" s="115">
        <v>-29033.33</v>
      </c>
      <c r="AY595" s="115">
        <v>-28462.68</v>
      </c>
      <c r="AZ595" s="116">
        <v>-28976.54</v>
      </c>
      <c r="BA595" s="115">
        <v>-29241.360000000001</v>
      </c>
      <c r="BB595" s="115">
        <v>-29685.64</v>
      </c>
      <c r="BC595" s="115">
        <v>-29657.07</v>
      </c>
      <c r="BD595" s="114"/>
      <c r="BE595" s="145"/>
      <c r="BF595" s="145"/>
      <c r="BG595" s="120"/>
      <c r="BH595" s="145"/>
      <c r="BI595" s="145"/>
    </row>
    <row r="596" spans="2:65" hidden="1">
      <c r="B596" s="124" t="s">
        <v>319</v>
      </c>
      <c r="C596" s="123" t="s">
        <v>318</v>
      </c>
      <c r="D596" s="122" t="s">
        <v>451</v>
      </c>
      <c r="E596" s="122" t="s">
        <v>311</v>
      </c>
      <c r="F596" s="122" t="s">
        <v>317</v>
      </c>
      <c r="G596" s="122" t="s">
        <v>453</v>
      </c>
      <c r="H596" s="121" t="s">
        <v>452</v>
      </c>
      <c r="I596" s="115">
        <v>-3897.54</v>
      </c>
      <c r="J596" s="115"/>
      <c r="K596" s="115"/>
      <c r="L596" s="115">
        <v>-2993.94</v>
      </c>
      <c r="M596" s="115">
        <v>-3067.51</v>
      </c>
      <c r="N596" s="115">
        <v>-3109.26</v>
      </c>
      <c r="O596" s="115">
        <v>-2878.39</v>
      </c>
      <c r="P596" s="115">
        <v>-2851.76</v>
      </c>
      <c r="Q596" s="115">
        <v>-2986.89</v>
      </c>
      <c r="R596" s="115">
        <v>-3199.76</v>
      </c>
      <c r="S596" s="115">
        <v>-3171.63</v>
      </c>
      <c r="T596" s="115">
        <v>-3464.19</v>
      </c>
      <c r="U596" s="115">
        <v>-3546.79</v>
      </c>
      <c r="V596" s="115">
        <v>-3574.09</v>
      </c>
      <c r="W596" s="115">
        <v>-3556.99</v>
      </c>
      <c r="X596" s="115">
        <v>-3524.66</v>
      </c>
      <c r="Y596" s="115">
        <v>-3260.51</v>
      </c>
      <c r="Z596" s="115">
        <v>-2924.08</v>
      </c>
      <c r="AA596" s="115">
        <v>-3087.09</v>
      </c>
      <c r="AB596" s="115">
        <v>-3206.44</v>
      </c>
      <c r="AC596" s="115">
        <v>-3778.56</v>
      </c>
      <c r="AD596" s="115">
        <v>-4673.63</v>
      </c>
      <c r="AE596" s="115">
        <v>-4634.42</v>
      </c>
      <c r="AF596" s="115">
        <v>-4570.1099999999997</v>
      </c>
      <c r="AG596" s="115">
        <v>-5981.88</v>
      </c>
      <c r="AH596" s="115">
        <v>-5973.4</v>
      </c>
      <c r="AI596" s="115">
        <v>-5749.38</v>
      </c>
      <c r="AJ596" s="115">
        <v>-6347.14</v>
      </c>
      <c r="AK596" s="115">
        <v>-6877.87</v>
      </c>
      <c r="AL596" s="115">
        <v>-7027.13</v>
      </c>
      <c r="AM596" s="115">
        <v>-7180.84</v>
      </c>
      <c r="AN596" s="115">
        <v>-7397.56</v>
      </c>
      <c r="AO596" s="115">
        <v>-7027.74</v>
      </c>
      <c r="AP596" s="115">
        <v>-6631.14</v>
      </c>
      <c r="AQ596" s="115">
        <v>-6393.19</v>
      </c>
      <c r="AR596" s="115">
        <v>-5643</v>
      </c>
      <c r="AS596" s="115">
        <v>-5256.18</v>
      </c>
      <c r="AT596" s="115">
        <v>-4893.34</v>
      </c>
      <c r="AU596" s="115">
        <v>-4853.22</v>
      </c>
      <c r="AV596" s="115">
        <v>-4644.53</v>
      </c>
      <c r="AW596" s="115">
        <v>-5158.0600000000004</v>
      </c>
      <c r="AX596" s="115">
        <v>-4313.53</v>
      </c>
      <c r="AY596" s="115">
        <v>-2885.44</v>
      </c>
      <c r="AZ596" s="116">
        <v>-2399.6799999999998</v>
      </c>
      <c r="BA596" s="115">
        <v>-3402</v>
      </c>
      <c r="BB596" s="115">
        <v>-3389.47</v>
      </c>
      <c r="BC596" s="115">
        <v>-3389.47</v>
      </c>
      <c r="BD596" s="114"/>
      <c r="BE596" s="145"/>
      <c r="BF596" s="145"/>
      <c r="BG596" s="120"/>
      <c r="BH596" s="145"/>
      <c r="BI596" s="145"/>
    </row>
    <row r="597" spans="2:65" hidden="1">
      <c r="B597" s="124" t="s">
        <v>314</v>
      </c>
      <c r="C597" s="123" t="s">
        <v>313</v>
      </c>
      <c r="D597" s="122" t="s">
        <v>451</v>
      </c>
      <c r="E597" s="122" t="s">
        <v>311</v>
      </c>
      <c r="F597" s="122" t="s">
        <v>310</v>
      </c>
      <c r="G597" s="122" t="s">
        <v>450</v>
      </c>
      <c r="H597" s="121" t="s">
        <v>449</v>
      </c>
      <c r="I597" s="115">
        <v>-709.83</v>
      </c>
      <c r="J597" s="115"/>
      <c r="K597" s="115"/>
      <c r="L597" s="115">
        <v>-572.08000000000004</v>
      </c>
      <c r="M597" s="115">
        <v>-585.49</v>
      </c>
      <c r="N597" s="115">
        <v>-457.24</v>
      </c>
      <c r="O597" s="115">
        <v>-492.63</v>
      </c>
      <c r="P597" s="115">
        <v>-440.28</v>
      </c>
      <c r="Q597" s="115">
        <v>-414.3</v>
      </c>
      <c r="R597" s="115">
        <v>-429.62</v>
      </c>
      <c r="S597" s="115">
        <v>-391.35</v>
      </c>
      <c r="T597" s="115">
        <v>-349.64</v>
      </c>
      <c r="U597" s="115">
        <v>-313.33999999999997</v>
      </c>
      <c r="V597" s="115">
        <v>-205.86</v>
      </c>
      <c r="W597" s="115">
        <v>-201.19</v>
      </c>
      <c r="X597" s="115">
        <v>-167.59</v>
      </c>
      <c r="Y597" s="115">
        <v>-163.76</v>
      </c>
      <c r="Z597" s="115">
        <v>-162.13</v>
      </c>
      <c r="AA597" s="115">
        <v>-147</v>
      </c>
      <c r="AB597" s="115">
        <v>-155.53</v>
      </c>
      <c r="AC597" s="115">
        <v>-118.9</v>
      </c>
      <c r="AD597" s="115">
        <v>-116.6</v>
      </c>
      <c r="AE597" s="115">
        <v>-134.96</v>
      </c>
      <c r="AF597" s="115">
        <v>-163.27000000000001</v>
      </c>
      <c r="AG597" s="115">
        <v>-134.69999999999999</v>
      </c>
      <c r="AH597" s="115">
        <v>-128.84</v>
      </c>
      <c r="AI597" s="115">
        <v>-138</v>
      </c>
      <c r="AJ597" s="115">
        <v>-51.32</v>
      </c>
      <c r="AK597" s="115">
        <v>-44.47</v>
      </c>
      <c r="AL597" s="115">
        <v>-42.89</v>
      </c>
      <c r="AM597" s="115">
        <v>-42.89</v>
      </c>
      <c r="AN597" s="115">
        <v>-21.08</v>
      </c>
      <c r="AO597" s="115">
        <v>-21.08</v>
      </c>
      <c r="AP597" s="115">
        <v>-19.07</v>
      </c>
      <c r="AQ597" s="115">
        <v>-18.73</v>
      </c>
      <c r="AR597" s="115">
        <v>-42.65</v>
      </c>
      <c r="AS597" s="115">
        <v>-41.75</v>
      </c>
      <c r="AT597" s="115">
        <v>-41.86</v>
      </c>
      <c r="AU597" s="115">
        <v>-41.97</v>
      </c>
      <c r="AV597" s="115">
        <v>-42.02</v>
      </c>
      <c r="AW597" s="115">
        <v>-150</v>
      </c>
      <c r="AX597" s="115">
        <v>-179.34</v>
      </c>
      <c r="AY597" s="115">
        <v>-208.68</v>
      </c>
      <c r="AZ597" s="116">
        <v>-206.52</v>
      </c>
      <c r="BA597" s="115">
        <v>-206.03</v>
      </c>
      <c r="BB597" s="115">
        <v>-206.03</v>
      </c>
      <c r="BC597" s="115">
        <v>-206.03</v>
      </c>
      <c r="BD597" s="114"/>
      <c r="BE597" s="145"/>
      <c r="BF597" s="145"/>
      <c r="BG597" s="120"/>
      <c r="BH597" s="145"/>
      <c r="BI597" s="145"/>
    </row>
    <row r="598" spans="2:65" hidden="1">
      <c r="B598" s="131" t="s">
        <v>204</v>
      </c>
      <c r="C598" s="130" t="s">
        <v>448</v>
      </c>
      <c r="D598" s="129"/>
      <c r="E598" s="129"/>
      <c r="F598" s="129"/>
      <c r="G598" s="129"/>
      <c r="H598" s="128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  <c r="AA598" s="115"/>
      <c r="AB598" s="115"/>
      <c r="AC598" s="115"/>
      <c r="AD598" s="115"/>
      <c r="AE598" s="115"/>
      <c r="AF598" s="115"/>
      <c r="AG598" s="115"/>
      <c r="AH598" s="115"/>
      <c r="AI598" s="115"/>
      <c r="AJ598" s="115"/>
      <c r="AK598" s="115"/>
      <c r="AL598" s="115"/>
      <c r="AM598" s="115"/>
      <c r="AN598" s="115"/>
      <c r="AO598" s="115"/>
      <c r="AP598" s="115"/>
      <c r="AQ598" s="115"/>
      <c r="AR598" s="115"/>
      <c r="AS598" s="115"/>
      <c r="AT598" s="115"/>
      <c r="AU598" s="115"/>
      <c r="AV598" s="115"/>
      <c r="AW598" s="115"/>
      <c r="AX598" s="115"/>
      <c r="AY598" s="115"/>
      <c r="AZ598" s="116"/>
      <c r="BA598" s="115"/>
      <c r="BB598" s="115"/>
      <c r="BC598" s="115"/>
      <c r="BD598" s="114"/>
      <c r="BE598" s="145"/>
      <c r="BF598" s="145"/>
      <c r="BG598" s="127"/>
      <c r="BH598" s="145"/>
      <c r="BI598" s="145"/>
    </row>
    <row r="599" spans="2:65" hidden="1">
      <c r="B599" s="124" t="s">
        <v>363</v>
      </c>
      <c r="C599" s="123" t="s">
        <v>363</v>
      </c>
      <c r="D599" s="122" t="s">
        <v>444</v>
      </c>
      <c r="E599" s="122" t="s">
        <v>311</v>
      </c>
      <c r="F599" s="122" t="s">
        <v>362</v>
      </c>
      <c r="G599" s="122" t="s">
        <v>391</v>
      </c>
      <c r="H599" s="121" t="s">
        <v>390</v>
      </c>
      <c r="I599" s="115">
        <v>-82.98</v>
      </c>
      <c r="J599" s="115"/>
      <c r="K599" s="115"/>
      <c r="L599" s="115">
        <v>-153.01</v>
      </c>
      <c r="M599" s="115">
        <v>-159.87</v>
      </c>
      <c r="N599" s="115">
        <v>-115.57</v>
      </c>
      <c r="O599" s="115">
        <v>-405.83</v>
      </c>
      <c r="P599" s="115">
        <v>-363.9</v>
      </c>
      <c r="Q599" s="115">
        <v>-327.36</v>
      </c>
      <c r="R599" s="115">
        <v>-315.12</v>
      </c>
      <c r="S599" s="115">
        <v>-279.29000000000002</v>
      </c>
      <c r="T599" s="115">
        <v>-289.83999999999997</v>
      </c>
      <c r="U599" s="115">
        <v>-179.35</v>
      </c>
      <c r="V599" s="115">
        <v>-304.62</v>
      </c>
      <c r="W599" s="115">
        <v>-342.79</v>
      </c>
      <c r="X599" s="115">
        <v>-500.16</v>
      </c>
      <c r="Y599" s="115">
        <v>-450.85</v>
      </c>
      <c r="Z599" s="115">
        <v>-575</v>
      </c>
      <c r="AA599" s="115">
        <v>-499.97</v>
      </c>
      <c r="AB599" s="115">
        <v>-572.98</v>
      </c>
      <c r="AC599" s="115">
        <v>-707.66</v>
      </c>
      <c r="AD599" s="115">
        <v>-578.54</v>
      </c>
      <c r="AE599" s="115">
        <v>-521.87</v>
      </c>
      <c r="AF599" s="115">
        <v>-500.94</v>
      </c>
      <c r="AG599" s="115">
        <v>-508.71</v>
      </c>
      <c r="AH599" s="115">
        <v>-470.9</v>
      </c>
      <c r="AI599" s="115">
        <v>-575.30999999999995</v>
      </c>
      <c r="AJ599" s="115">
        <v>-422.46</v>
      </c>
      <c r="AK599" s="115">
        <v>-165.23</v>
      </c>
      <c r="AL599" s="115">
        <v>-179.17</v>
      </c>
      <c r="AM599" s="115">
        <v>-235.93</v>
      </c>
      <c r="AN599" s="115">
        <v>-225.58</v>
      </c>
      <c r="AO599" s="115">
        <v>-227.7</v>
      </c>
      <c r="AP599" s="115">
        <v>-224.11</v>
      </c>
      <c r="AQ599" s="115">
        <v>-248.4</v>
      </c>
      <c r="AR599" s="115">
        <v>-222</v>
      </c>
      <c r="AS599" s="115">
        <v>-172.18</v>
      </c>
      <c r="AT599" s="115">
        <v>-103.18</v>
      </c>
      <c r="AU599" s="115">
        <v>-93.79</v>
      </c>
      <c r="AV599" s="115">
        <v>-97.89</v>
      </c>
      <c r="AW599" s="115">
        <v>-103.73</v>
      </c>
      <c r="AX599" s="115">
        <v>-99.5</v>
      </c>
      <c r="AY599" s="115">
        <v>-79.95</v>
      </c>
      <c r="AZ599" s="116">
        <v>-69.92</v>
      </c>
      <c r="BA599" s="115">
        <v>-108.65</v>
      </c>
      <c r="BB599" s="115">
        <v>-128.75</v>
      </c>
      <c r="BC599" s="115">
        <v>-122.41</v>
      </c>
      <c r="BD599" s="114"/>
      <c r="BE599" s="145"/>
      <c r="BF599" s="145"/>
      <c r="BG599" s="120"/>
      <c r="BH599" s="145"/>
      <c r="BI599" s="145"/>
    </row>
    <row r="600" spans="2:65" hidden="1">
      <c r="B600" s="124" t="s">
        <v>394</v>
      </c>
      <c r="C600" s="123" t="s">
        <v>393</v>
      </c>
      <c r="D600" s="122" t="s">
        <v>444</v>
      </c>
      <c r="E600" s="122" t="s">
        <v>311</v>
      </c>
      <c r="F600" s="122" t="s">
        <v>392</v>
      </c>
      <c r="G600" s="122" t="s">
        <v>391</v>
      </c>
      <c r="H600" s="121" t="s">
        <v>390</v>
      </c>
      <c r="I600" s="115">
        <v>-42.53</v>
      </c>
      <c r="J600" s="115"/>
      <c r="K600" s="115"/>
      <c r="L600" s="115">
        <v>-113.31</v>
      </c>
      <c r="M600" s="115">
        <v>-88.03</v>
      </c>
      <c r="N600" s="115">
        <v>-95.62</v>
      </c>
      <c r="O600" s="115">
        <v>-97.29</v>
      </c>
      <c r="P600" s="115">
        <v>-98.43</v>
      </c>
      <c r="Q600" s="115">
        <v>-71.97</v>
      </c>
      <c r="R600" s="115">
        <v>-70.14</v>
      </c>
      <c r="S600" s="115">
        <v>-44.44</v>
      </c>
      <c r="T600" s="115">
        <v>-60.88</v>
      </c>
      <c r="U600" s="115">
        <v>-46.98</v>
      </c>
      <c r="V600" s="115">
        <v>-19.350000000000001</v>
      </c>
      <c r="W600" s="115">
        <v>-84.98</v>
      </c>
      <c r="X600" s="115">
        <v>-51.77</v>
      </c>
      <c r="Y600" s="115">
        <v>-47.5</v>
      </c>
      <c r="Z600" s="115">
        <v>-36.17</v>
      </c>
      <c r="AA600" s="115">
        <v>-33.770000000000003</v>
      </c>
      <c r="AB600" s="115">
        <v>-25.98</v>
      </c>
      <c r="AC600" s="115">
        <v>-23.85</v>
      </c>
      <c r="AD600" s="115">
        <v>-20.14</v>
      </c>
      <c r="AE600" s="115">
        <v>-22.96</v>
      </c>
      <c r="AF600" s="115">
        <v>-24.93</v>
      </c>
      <c r="AG600" s="115">
        <v>-34.33</v>
      </c>
      <c r="AH600" s="115">
        <v>-27.07</v>
      </c>
      <c r="AI600" s="115">
        <v>-22.61</v>
      </c>
      <c r="AJ600" s="115">
        <v>-26.59</v>
      </c>
      <c r="AK600" s="115">
        <v>-32.65</v>
      </c>
      <c r="AL600" s="115">
        <v>-23.98</v>
      </c>
      <c r="AM600" s="115">
        <v>-25.75</v>
      </c>
      <c r="AN600" s="115">
        <v>-26.94</v>
      </c>
      <c r="AO600" s="115">
        <v>-26.64</v>
      </c>
      <c r="AP600" s="115">
        <v>-26.61</v>
      </c>
      <c r="AQ600" s="115">
        <v>-26.51</v>
      </c>
      <c r="AR600" s="115">
        <v>-28.02</v>
      </c>
      <c r="AS600" s="115">
        <v>-26.21</v>
      </c>
      <c r="AT600" s="115">
        <v>-19.68</v>
      </c>
      <c r="AU600" s="115">
        <v>-21.58</v>
      </c>
      <c r="AV600" s="115">
        <v>-21.29</v>
      </c>
      <c r="AW600" s="115">
        <v>-15.6</v>
      </c>
      <c r="AX600" s="115">
        <v>-17.02</v>
      </c>
      <c r="AY600" s="115">
        <v>-7.56</v>
      </c>
      <c r="AZ600" s="116">
        <v>-7.26</v>
      </c>
      <c r="BA600" s="115">
        <v>-6.18</v>
      </c>
      <c r="BB600" s="115">
        <v>-10.31</v>
      </c>
      <c r="BC600" s="115">
        <v>-28.09</v>
      </c>
      <c r="BD600" s="114"/>
      <c r="BE600" s="145"/>
      <c r="BF600" s="145"/>
      <c r="BG600" s="120"/>
      <c r="BH600" s="145"/>
      <c r="BI600" s="145"/>
    </row>
    <row r="601" spans="2:65" hidden="1">
      <c r="B601" s="124" t="s">
        <v>360</v>
      </c>
      <c r="C601" s="123" t="s">
        <v>359</v>
      </c>
      <c r="D601" s="122" t="s">
        <v>444</v>
      </c>
      <c r="E601" s="122" t="s">
        <v>311</v>
      </c>
      <c r="F601" s="122" t="s">
        <v>358</v>
      </c>
      <c r="G601" s="122" t="s">
        <v>391</v>
      </c>
      <c r="H601" s="121" t="s">
        <v>390</v>
      </c>
      <c r="I601" s="115">
        <v>-84.83</v>
      </c>
      <c r="J601" s="115"/>
      <c r="K601" s="115"/>
      <c r="L601" s="115">
        <v>-42.99</v>
      </c>
      <c r="M601" s="115">
        <v>-20.149999999999999</v>
      </c>
      <c r="N601" s="115">
        <v>-21.21</v>
      </c>
      <c r="O601" s="115">
        <v>-13.12</v>
      </c>
      <c r="P601" s="115">
        <v>-61.8</v>
      </c>
      <c r="Q601" s="115">
        <v>-29.72</v>
      </c>
      <c r="R601" s="115">
        <v>-34.1</v>
      </c>
      <c r="S601" s="115">
        <v>-40.229999999999997</v>
      </c>
      <c r="T601" s="115">
        <v>-39.08</v>
      </c>
      <c r="U601" s="115">
        <v>-24.33</v>
      </c>
      <c r="V601" s="115">
        <v>-37.380000000000003</v>
      </c>
      <c r="W601" s="115">
        <v>-31.74</v>
      </c>
      <c r="X601" s="115">
        <v>-44.16</v>
      </c>
      <c r="Y601" s="115">
        <v>-24.33</v>
      </c>
      <c r="Z601" s="115">
        <v>-4.5199999999999996</v>
      </c>
      <c r="AA601" s="115">
        <v>-4.5599999999999996</v>
      </c>
      <c r="AB601" s="115">
        <v>-1.91</v>
      </c>
      <c r="AC601" s="115">
        <v>-2.12</v>
      </c>
      <c r="AD601" s="115">
        <v>-2.0499999999999998</v>
      </c>
      <c r="AE601" s="115">
        <v>-4</v>
      </c>
      <c r="AF601" s="115">
        <v>-1.74</v>
      </c>
      <c r="AG601" s="115">
        <v>-2.2999999999999998</v>
      </c>
      <c r="AH601" s="115">
        <v>-2.37</v>
      </c>
      <c r="AI601" s="115">
        <v>-2.71</v>
      </c>
      <c r="AJ601" s="115">
        <v>-0.73</v>
      </c>
      <c r="AK601" s="115">
        <v>-0.49</v>
      </c>
      <c r="AL601" s="115">
        <v>-1.91</v>
      </c>
      <c r="AM601" s="115">
        <v>-1.29</v>
      </c>
      <c r="AN601" s="115">
        <v>-1.39</v>
      </c>
      <c r="AO601" s="115">
        <v>-0.97</v>
      </c>
      <c r="AP601" s="115">
        <v>-0.84</v>
      </c>
      <c r="AQ601" s="115">
        <v>-1.08</v>
      </c>
      <c r="AR601" s="115">
        <v>-1.32</v>
      </c>
      <c r="AS601" s="115">
        <v>-0.77</v>
      </c>
      <c r="AT601" s="115">
        <v>-0.38</v>
      </c>
      <c r="AU601" s="115">
        <v>-0.84</v>
      </c>
      <c r="AV601" s="115">
        <v>-17.5</v>
      </c>
      <c r="AW601" s="115">
        <v>-6.3</v>
      </c>
      <c r="AX601" s="115">
        <v>-0.1</v>
      </c>
      <c r="AY601" s="115">
        <v>-0.14000000000000001</v>
      </c>
      <c r="AZ601" s="116">
        <v>-0.24</v>
      </c>
      <c r="BA601" s="115">
        <v>-0.03</v>
      </c>
      <c r="BB601" s="115">
        <v>-7.0000000000000007E-2</v>
      </c>
      <c r="BC601" s="115">
        <v>-0.03</v>
      </c>
      <c r="BD601" s="114"/>
      <c r="BE601" s="145"/>
      <c r="BF601" s="145"/>
      <c r="BG601" s="120"/>
      <c r="BH601" s="145"/>
      <c r="BI601" s="145"/>
    </row>
    <row r="602" spans="2:65" hidden="1">
      <c r="B602" s="124" t="s">
        <v>356</v>
      </c>
      <c r="C602" s="123" t="s">
        <v>355</v>
      </c>
      <c r="D602" s="122" t="s">
        <v>444</v>
      </c>
      <c r="E602" s="122" t="s">
        <v>311</v>
      </c>
      <c r="F602" s="122" t="s">
        <v>354</v>
      </c>
      <c r="G602" s="122" t="s">
        <v>447</v>
      </c>
      <c r="H602" s="121" t="s">
        <v>445</v>
      </c>
      <c r="I602" s="115">
        <v>-4816.0600000000004</v>
      </c>
      <c r="J602" s="115"/>
      <c r="K602" s="115"/>
      <c r="L602" s="115">
        <v>-4398.3</v>
      </c>
      <c r="M602" s="115">
        <v>-5743.48</v>
      </c>
      <c r="N602" s="115">
        <v>-5452.99</v>
      </c>
      <c r="O602" s="115">
        <v>-5216.1400000000003</v>
      </c>
      <c r="P602" s="115">
        <v>-5313.34</v>
      </c>
      <c r="Q602" s="115">
        <v>-4186.01</v>
      </c>
      <c r="R602" s="115">
        <v>-3449.1</v>
      </c>
      <c r="S602" s="115">
        <v>-2864.85</v>
      </c>
      <c r="T602" s="115">
        <v>-3057.35</v>
      </c>
      <c r="U602" s="115">
        <v>-5024.5</v>
      </c>
      <c r="V602" s="115">
        <v>-5313.13</v>
      </c>
      <c r="W602" s="115">
        <v>-4962.2299999999996</v>
      </c>
      <c r="X602" s="115">
        <v>-4378.16</v>
      </c>
      <c r="Y602" s="115">
        <v>-4219.9399999999996</v>
      </c>
      <c r="Z602" s="115">
        <v>-3945.05</v>
      </c>
      <c r="AA602" s="115">
        <v>-3548.03</v>
      </c>
      <c r="AB602" s="115">
        <v>-3796.66</v>
      </c>
      <c r="AC602" s="115">
        <v>-3839.24</v>
      </c>
      <c r="AD602" s="115">
        <v>-3870.95</v>
      </c>
      <c r="AE602" s="115">
        <v>-4144.6899999999996</v>
      </c>
      <c r="AF602" s="115">
        <v>-5316.61</v>
      </c>
      <c r="AG602" s="115">
        <v>-5572.06</v>
      </c>
      <c r="AH602" s="115">
        <v>-6079.16</v>
      </c>
      <c r="AI602" s="115">
        <v>-5947.27</v>
      </c>
      <c r="AJ602" s="115">
        <v>-6556.49</v>
      </c>
      <c r="AK602" s="115">
        <v>-5950.03</v>
      </c>
      <c r="AL602" s="115">
        <v>-6356.31</v>
      </c>
      <c r="AM602" s="115">
        <v>-6226.36</v>
      </c>
      <c r="AN602" s="115">
        <v>-6225.86</v>
      </c>
      <c r="AO602" s="115">
        <v>-6226.86</v>
      </c>
      <c r="AP602" s="115">
        <v>-6338.23</v>
      </c>
      <c r="AQ602" s="115">
        <v>-6187.41</v>
      </c>
      <c r="AR602" s="115">
        <v>-6410.22</v>
      </c>
      <c r="AS602" s="115">
        <v>-6338.95</v>
      </c>
      <c r="AT602" s="115">
        <v>-5429.09</v>
      </c>
      <c r="AU602" s="115">
        <v>-5341.39</v>
      </c>
      <c r="AV602" s="115">
        <v>-5369.91</v>
      </c>
      <c r="AW602" s="115">
        <v>-4652.9399999999996</v>
      </c>
      <c r="AX602" s="115">
        <v>-4671.63</v>
      </c>
      <c r="AY602" s="115">
        <v>-4620.42</v>
      </c>
      <c r="AZ602" s="116">
        <v>-4723.9799999999996</v>
      </c>
      <c r="BA602" s="115">
        <v>-4945.6099999999997</v>
      </c>
      <c r="BB602" s="115">
        <v>-5333.8</v>
      </c>
      <c r="BC602" s="115">
        <v>-5425.87</v>
      </c>
      <c r="BD602" s="114"/>
      <c r="BE602" s="114"/>
      <c r="BF602" s="114"/>
      <c r="BG602" s="120"/>
      <c r="BH602" s="114"/>
      <c r="BI602" s="114"/>
    </row>
    <row r="603" spans="2:65" hidden="1">
      <c r="B603" s="124" t="s">
        <v>353</v>
      </c>
      <c r="C603" s="123" t="s">
        <v>352</v>
      </c>
      <c r="D603" s="122" t="s">
        <v>444</v>
      </c>
      <c r="E603" s="122" t="s">
        <v>311</v>
      </c>
      <c r="F603" s="122" t="s">
        <v>351</v>
      </c>
      <c r="G603" s="122" t="s">
        <v>391</v>
      </c>
      <c r="H603" s="121" t="s">
        <v>390</v>
      </c>
      <c r="I603" s="115">
        <v>-503.44</v>
      </c>
      <c r="J603" s="115"/>
      <c r="K603" s="115"/>
      <c r="L603" s="115">
        <v>-354.48</v>
      </c>
      <c r="M603" s="115">
        <v>-355.9</v>
      </c>
      <c r="N603" s="115">
        <v>-742.61</v>
      </c>
      <c r="O603" s="115">
        <v>-400.57</v>
      </c>
      <c r="P603" s="115">
        <v>-657.35</v>
      </c>
      <c r="Q603" s="115">
        <v>-619.29</v>
      </c>
      <c r="R603" s="115">
        <v>-579.21</v>
      </c>
      <c r="S603" s="115">
        <v>-354.95</v>
      </c>
      <c r="T603" s="115">
        <v>-476.88</v>
      </c>
      <c r="U603" s="115">
        <v>-660.1</v>
      </c>
      <c r="V603" s="115">
        <v>-503.67</v>
      </c>
      <c r="W603" s="115">
        <v>-438.5</v>
      </c>
      <c r="X603" s="115">
        <v>-596.54999999999995</v>
      </c>
      <c r="Y603" s="115">
        <v>-542.77</v>
      </c>
      <c r="Z603" s="115">
        <v>-809.82</v>
      </c>
      <c r="AA603" s="115">
        <v>-1000.18</v>
      </c>
      <c r="AB603" s="115">
        <v>-1452.82</v>
      </c>
      <c r="AC603" s="115">
        <v>-1567.72</v>
      </c>
      <c r="AD603" s="115">
        <v>-497.81</v>
      </c>
      <c r="AE603" s="115">
        <v>-223.74</v>
      </c>
      <c r="AF603" s="115">
        <v>-181.19</v>
      </c>
      <c r="AG603" s="115">
        <v>-398.41</v>
      </c>
      <c r="AH603" s="115">
        <v>-152.15</v>
      </c>
      <c r="AI603" s="115">
        <v>-163.44999999999999</v>
      </c>
      <c r="AJ603" s="115">
        <v>-96.34</v>
      </c>
      <c r="AK603" s="115">
        <v>-41.91</v>
      </c>
      <c r="AL603" s="115">
        <v>-43.05</v>
      </c>
      <c r="AM603" s="115">
        <v>-47.97</v>
      </c>
      <c r="AN603" s="115">
        <v>0</v>
      </c>
      <c r="AO603" s="115">
        <v>0</v>
      </c>
      <c r="AP603" s="115">
        <v>0</v>
      </c>
      <c r="AQ603" s="115">
        <v>0</v>
      </c>
      <c r="AR603" s="115">
        <v>0</v>
      </c>
      <c r="AS603" s="115">
        <v>0</v>
      </c>
      <c r="AT603" s="115">
        <v>0</v>
      </c>
      <c r="AU603" s="115">
        <v>0</v>
      </c>
      <c r="AV603" s="115">
        <v>0</v>
      </c>
      <c r="AW603" s="115">
        <v>0</v>
      </c>
      <c r="AX603" s="115">
        <v>0</v>
      </c>
      <c r="AY603" s="115">
        <v>0</v>
      </c>
      <c r="AZ603" s="116">
        <v>0</v>
      </c>
      <c r="BA603" s="115">
        <v>0</v>
      </c>
      <c r="BB603" s="115">
        <v>0</v>
      </c>
      <c r="BC603" s="115">
        <v>0</v>
      </c>
      <c r="BD603" s="114"/>
      <c r="BE603" s="114"/>
      <c r="BF603" s="114"/>
      <c r="BG603" s="120"/>
      <c r="BH603" s="114"/>
      <c r="BI603" s="114"/>
    </row>
    <row r="604" spans="2:65" hidden="1">
      <c r="B604" s="124" t="s">
        <v>347</v>
      </c>
      <c r="C604" s="123" t="s">
        <v>346</v>
      </c>
      <c r="D604" s="122" t="s">
        <v>444</v>
      </c>
      <c r="E604" s="122" t="s">
        <v>311</v>
      </c>
      <c r="F604" s="122" t="s">
        <v>345</v>
      </c>
      <c r="G604" s="122" t="s">
        <v>446</v>
      </c>
      <c r="H604" s="121" t="s">
        <v>445</v>
      </c>
      <c r="I604" s="115">
        <v>0</v>
      </c>
      <c r="J604" s="115"/>
      <c r="K604" s="115"/>
      <c r="L604" s="115">
        <v>0</v>
      </c>
      <c r="M604" s="115">
        <v>0</v>
      </c>
      <c r="N604" s="115">
        <v>0</v>
      </c>
      <c r="O604" s="115">
        <v>0</v>
      </c>
      <c r="P604" s="115">
        <v>0</v>
      </c>
      <c r="Q604" s="115">
        <v>0</v>
      </c>
      <c r="R604" s="115">
        <v>0</v>
      </c>
      <c r="S604" s="115">
        <v>0</v>
      </c>
      <c r="T604" s="115">
        <v>-0.62</v>
      </c>
      <c r="U604" s="115">
        <v>-4.5199999999999996</v>
      </c>
      <c r="V604" s="115">
        <v>-28.28</v>
      </c>
      <c r="W604" s="115">
        <v>-97.23</v>
      </c>
      <c r="X604" s="115">
        <v>-84.67</v>
      </c>
      <c r="Y604" s="115">
        <v>-92.78</v>
      </c>
      <c r="Z604" s="115">
        <v>-120.78</v>
      </c>
      <c r="AA604" s="115">
        <v>-116.22</v>
      </c>
      <c r="AB604" s="115">
        <v>-127.37</v>
      </c>
      <c r="AC604" s="115">
        <v>-144.53</v>
      </c>
      <c r="AD604" s="115">
        <v>-170.44</v>
      </c>
      <c r="AE604" s="115">
        <v>-176.46</v>
      </c>
      <c r="AF604" s="115">
        <v>-189.23</v>
      </c>
      <c r="AG604" s="115">
        <v>-211.12</v>
      </c>
      <c r="AH604" s="115">
        <v>-200.77</v>
      </c>
      <c r="AI604" s="115">
        <v>-214.5</v>
      </c>
      <c r="AJ604" s="115">
        <v>-211</v>
      </c>
      <c r="AK604" s="115">
        <v>-197.9</v>
      </c>
      <c r="AL604" s="115">
        <v>-213.47</v>
      </c>
      <c r="AM604" s="115">
        <v>-209.39</v>
      </c>
      <c r="AN604" s="115">
        <v>-247.71</v>
      </c>
      <c r="AO604" s="115">
        <v>-246.65</v>
      </c>
      <c r="AP604" s="115">
        <v>-265.47000000000003</v>
      </c>
      <c r="AQ604" s="115">
        <v>-363.45</v>
      </c>
      <c r="AR604" s="115">
        <v>-363.91</v>
      </c>
      <c r="AS604" s="115">
        <v>-341.42</v>
      </c>
      <c r="AT604" s="115">
        <v>-375.42</v>
      </c>
      <c r="AU604" s="115">
        <v>-389.98</v>
      </c>
      <c r="AV604" s="115">
        <v>-596.26</v>
      </c>
      <c r="AW604" s="115">
        <v>-592.65</v>
      </c>
      <c r="AX604" s="115">
        <v>-543.95000000000005</v>
      </c>
      <c r="AY604" s="115">
        <v>-461.68</v>
      </c>
      <c r="AZ604" s="116">
        <v>-421.05</v>
      </c>
      <c r="BA604" s="115">
        <v>-342.87</v>
      </c>
      <c r="BB604" s="115">
        <v>-324.92</v>
      </c>
      <c r="BC604" s="115">
        <v>-278.99</v>
      </c>
      <c r="BD604" s="114"/>
      <c r="BE604" s="114"/>
      <c r="BF604" s="114"/>
      <c r="BG604" s="120"/>
      <c r="BH604" s="114"/>
      <c r="BI604" s="114"/>
    </row>
    <row r="605" spans="2:65" hidden="1">
      <c r="B605" s="124" t="s">
        <v>328</v>
      </c>
      <c r="C605" s="125" t="s">
        <v>327</v>
      </c>
      <c r="D605" s="122" t="s">
        <v>444</v>
      </c>
      <c r="E605" s="122" t="s">
        <v>311</v>
      </c>
      <c r="F605" s="122" t="s">
        <v>326</v>
      </c>
      <c r="G605" s="122" t="s">
        <v>446</v>
      </c>
      <c r="H605" s="121" t="s">
        <v>445</v>
      </c>
      <c r="I605" s="115">
        <v>0</v>
      </c>
      <c r="J605" s="115"/>
      <c r="K605" s="115"/>
      <c r="L605" s="115">
        <v>0</v>
      </c>
      <c r="M605" s="115">
        <v>0</v>
      </c>
      <c r="N605" s="115">
        <v>0</v>
      </c>
      <c r="O605" s="115">
        <v>0</v>
      </c>
      <c r="P605" s="115">
        <v>0</v>
      </c>
      <c r="Q605" s="115">
        <v>0</v>
      </c>
      <c r="R605" s="115">
        <v>0</v>
      </c>
      <c r="S605" s="115">
        <v>0</v>
      </c>
      <c r="T605" s="115">
        <v>0</v>
      </c>
      <c r="U605" s="115">
        <v>0</v>
      </c>
      <c r="V605" s="115">
        <v>0</v>
      </c>
      <c r="W605" s="115">
        <v>0</v>
      </c>
      <c r="X605" s="115">
        <v>0</v>
      </c>
      <c r="Y605" s="115">
        <v>0</v>
      </c>
      <c r="Z605" s="115">
        <v>0</v>
      </c>
      <c r="AA605" s="115">
        <v>0</v>
      </c>
      <c r="AB605" s="115">
        <v>0</v>
      </c>
      <c r="AC605" s="115">
        <v>0</v>
      </c>
      <c r="AD605" s="115">
        <v>0</v>
      </c>
      <c r="AE605" s="115">
        <v>0</v>
      </c>
      <c r="AF605" s="115">
        <v>0</v>
      </c>
      <c r="AG605" s="115">
        <v>0</v>
      </c>
      <c r="AH605" s="115">
        <v>0</v>
      </c>
      <c r="AI605" s="115">
        <v>0</v>
      </c>
      <c r="AJ605" s="115">
        <v>0</v>
      </c>
      <c r="AK605" s="115">
        <v>0</v>
      </c>
      <c r="AL605" s="115">
        <v>0</v>
      </c>
      <c r="AM605" s="115">
        <v>0</v>
      </c>
      <c r="AN605" s="115">
        <v>0</v>
      </c>
      <c r="AO605" s="115">
        <v>0</v>
      </c>
      <c r="AP605" s="115">
        <v>0</v>
      </c>
      <c r="AQ605" s="115">
        <v>0</v>
      </c>
      <c r="AR605" s="115">
        <v>0</v>
      </c>
      <c r="AS605" s="115">
        <v>0</v>
      </c>
      <c r="AT605" s="115">
        <v>0</v>
      </c>
      <c r="AU605" s="115">
        <v>0</v>
      </c>
      <c r="AV605" s="115">
        <v>0</v>
      </c>
      <c r="AW605" s="115">
        <v>0</v>
      </c>
      <c r="AX605" s="115">
        <v>0</v>
      </c>
      <c r="AY605" s="115">
        <v>-1.61</v>
      </c>
      <c r="AZ605" s="116">
        <v>-4.43</v>
      </c>
      <c r="BA605" s="115">
        <v>-10.68</v>
      </c>
      <c r="BB605" s="115">
        <v>-17.87</v>
      </c>
      <c r="BC605" s="115">
        <v>-21.46</v>
      </c>
      <c r="BD605" s="114"/>
      <c r="BE605" s="114"/>
      <c r="BF605" s="114"/>
      <c r="BG605" s="120"/>
      <c r="BH605" s="114"/>
      <c r="BI605" s="114"/>
    </row>
    <row r="606" spans="2:65" hidden="1">
      <c r="B606" s="124" t="s">
        <v>324</v>
      </c>
      <c r="C606" s="123" t="s">
        <v>323</v>
      </c>
      <c r="D606" s="122" t="s">
        <v>444</v>
      </c>
      <c r="E606" s="122" t="s">
        <v>311</v>
      </c>
      <c r="F606" s="122" t="s">
        <v>322</v>
      </c>
      <c r="G606" s="122" t="s">
        <v>391</v>
      </c>
      <c r="H606" s="121" t="s">
        <v>390</v>
      </c>
      <c r="I606" s="115">
        <v>-498.48</v>
      </c>
      <c r="J606" s="115"/>
      <c r="K606" s="115"/>
      <c r="L606" s="115">
        <v>-497.46</v>
      </c>
      <c r="M606" s="115">
        <v>-507.1</v>
      </c>
      <c r="N606" s="115">
        <v>-554.17999999999995</v>
      </c>
      <c r="O606" s="115">
        <v>-752.4</v>
      </c>
      <c r="P606" s="115">
        <v>-799.2</v>
      </c>
      <c r="Q606" s="115">
        <v>-766.8</v>
      </c>
      <c r="R606" s="115">
        <v>-738</v>
      </c>
      <c r="S606" s="115">
        <v>-774</v>
      </c>
      <c r="T606" s="115">
        <v>-817.2</v>
      </c>
      <c r="U606" s="115">
        <v>-903.6</v>
      </c>
      <c r="V606" s="115">
        <v>-950.4</v>
      </c>
      <c r="W606" s="115">
        <v>-1026</v>
      </c>
      <c r="X606" s="115">
        <v>-1123.2</v>
      </c>
      <c r="Y606" s="115">
        <v>-1119.5999999999999</v>
      </c>
      <c r="Z606" s="115">
        <v>-1119.5999999999999</v>
      </c>
      <c r="AA606" s="115">
        <v>-1054.44</v>
      </c>
      <c r="AB606" s="115">
        <v>-1096.92</v>
      </c>
      <c r="AC606" s="115">
        <v>-1199.52</v>
      </c>
      <c r="AD606" s="115">
        <v>-1121.76</v>
      </c>
      <c r="AE606" s="115">
        <v>-1135.8</v>
      </c>
      <c r="AF606" s="115">
        <v>-1107.3599999999999</v>
      </c>
      <c r="AG606" s="115">
        <v>-1085.04</v>
      </c>
      <c r="AH606" s="115">
        <v>-1163.8800000000001</v>
      </c>
      <c r="AI606" s="115">
        <v>-1149.48</v>
      </c>
      <c r="AJ606" s="115">
        <v>-1225.08</v>
      </c>
      <c r="AK606" s="115">
        <v>-1213.56</v>
      </c>
      <c r="AL606" s="115">
        <v>-1186.92</v>
      </c>
      <c r="AM606" s="115">
        <v>-1221.1199999999999</v>
      </c>
      <c r="AN606" s="115">
        <v>-1182.96</v>
      </c>
      <c r="AO606" s="115">
        <v>-1218.24</v>
      </c>
      <c r="AP606" s="115">
        <v>-1274.4000000000001</v>
      </c>
      <c r="AQ606" s="115">
        <v>-1359</v>
      </c>
      <c r="AR606" s="115">
        <v>-1462.68</v>
      </c>
      <c r="AS606" s="115">
        <v>-1566.72</v>
      </c>
      <c r="AT606" s="115">
        <v>-1342.08</v>
      </c>
      <c r="AU606" s="115">
        <v>-1371.96</v>
      </c>
      <c r="AV606" s="115">
        <v>-1286.28</v>
      </c>
      <c r="AW606" s="115">
        <v>-1346.4</v>
      </c>
      <c r="AX606" s="115">
        <v>-1298.8800000000001</v>
      </c>
      <c r="AY606" s="115">
        <v>-1284.8399999999999</v>
      </c>
      <c r="AZ606" s="116">
        <v>-1299.5999999999999</v>
      </c>
      <c r="BA606" s="115">
        <v>-1342.8</v>
      </c>
      <c r="BB606" s="115">
        <v>-1449.8</v>
      </c>
      <c r="BC606" s="115">
        <v>-1473.65</v>
      </c>
      <c r="BD606" s="114"/>
      <c r="BE606" s="114"/>
      <c r="BF606" s="114"/>
      <c r="BG606" s="120"/>
      <c r="BH606" s="114"/>
      <c r="BI606" s="114"/>
    </row>
    <row r="607" spans="2:65" hidden="1">
      <c r="B607" s="131" t="s">
        <v>205</v>
      </c>
      <c r="C607" s="130" t="s">
        <v>206</v>
      </c>
      <c r="D607" s="129"/>
      <c r="E607" s="129"/>
      <c r="F607" s="129"/>
      <c r="G607" s="129"/>
      <c r="H607" s="128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  <c r="AA607" s="115"/>
      <c r="AB607" s="115"/>
      <c r="AC607" s="115"/>
      <c r="AD607" s="115"/>
      <c r="AE607" s="115"/>
      <c r="AF607" s="115"/>
      <c r="AG607" s="115"/>
      <c r="AH607" s="115"/>
      <c r="AI607" s="115"/>
      <c r="AJ607" s="115"/>
      <c r="AK607" s="115"/>
      <c r="AL607" s="115"/>
      <c r="AM607" s="115"/>
      <c r="AN607" s="115"/>
      <c r="AO607" s="115"/>
      <c r="AP607" s="115"/>
      <c r="AQ607" s="115"/>
      <c r="AR607" s="115"/>
      <c r="AS607" s="115"/>
      <c r="AT607" s="115"/>
      <c r="AU607" s="115"/>
      <c r="AV607" s="115"/>
      <c r="AW607" s="115"/>
      <c r="AX607" s="115"/>
      <c r="AY607" s="115"/>
      <c r="AZ607" s="116"/>
      <c r="BA607" s="115"/>
      <c r="BB607" s="115"/>
      <c r="BC607" s="115"/>
      <c r="BD607" s="114"/>
      <c r="BE607" s="114"/>
      <c r="BF607" s="114"/>
      <c r="BG607" s="127"/>
      <c r="BH607" s="114"/>
      <c r="BI607" s="114"/>
    </row>
    <row r="608" spans="2:65" hidden="1">
      <c r="B608" s="124" t="s">
        <v>363</v>
      </c>
      <c r="C608" s="123" t="s">
        <v>363</v>
      </c>
      <c r="D608" s="122" t="s">
        <v>440</v>
      </c>
      <c r="E608" s="122" t="s">
        <v>311</v>
      </c>
      <c r="F608" s="122" t="s">
        <v>362</v>
      </c>
      <c r="G608" s="122" t="s">
        <v>404</v>
      </c>
      <c r="H608" s="121" t="s">
        <v>403</v>
      </c>
      <c r="I608" s="115">
        <v>-176.18</v>
      </c>
      <c r="J608" s="115"/>
      <c r="K608" s="115"/>
      <c r="L608" s="115">
        <v>-149.51</v>
      </c>
      <c r="M608" s="115">
        <v>-161.54</v>
      </c>
      <c r="N608" s="115">
        <v>-124.74</v>
      </c>
      <c r="O608" s="115">
        <v>-73.52</v>
      </c>
      <c r="P608" s="115">
        <v>-78.94</v>
      </c>
      <c r="Q608" s="115">
        <v>-85.27</v>
      </c>
      <c r="R608" s="115">
        <v>-74.709999999999994</v>
      </c>
      <c r="S608" s="115">
        <v>-81.84</v>
      </c>
      <c r="T608" s="115">
        <v>-78.92</v>
      </c>
      <c r="U608" s="115">
        <v>-120.68</v>
      </c>
      <c r="V608" s="115">
        <v>-102.41</v>
      </c>
      <c r="W608" s="115">
        <v>-89.69</v>
      </c>
      <c r="X608" s="115">
        <v>-18.91</v>
      </c>
      <c r="Y608" s="115">
        <v>-7.05</v>
      </c>
      <c r="Z608" s="115">
        <v>-5.45</v>
      </c>
      <c r="AA608" s="115">
        <v>-5.45</v>
      </c>
      <c r="AB608" s="115">
        <v>-5.82</v>
      </c>
      <c r="AC608" s="115">
        <v>-5.39</v>
      </c>
      <c r="AD608" s="115">
        <v>-7.44</v>
      </c>
      <c r="AE608" s="115">
        <v>-6.1</v>
      </c>
      <c r="AF608" s="115">
        <v>-7.82</v>
      </c>
      <c r="AG608" s="115">
        <v>-24.65</v>
      </c>
      <c r="AH608" s="115">
        <v>-27.96</v>
      </c>
      <c r="AI608" s="115">
        <v>-28.8</v>
      </c>
      <c r="AJ608" s="115">
        <v>-14.97</v>
      </c>
      <c r="AK608" s="115">
        <v>-51.09</v>
      </c>
      <c r="AL608" s="115">
        <v>-48.19</v>
      </c>
      <c r="AM608" s="115">
        <v>-41.42</v>
      </c>
      <c r="AN608" s="115">
        <v>-67.98</v>
      </c>
      <c r="AO608" s="115">
        <v>-69.36</v>
      </c>
      <c r="AP608" s="115">
        <v>-75.569999999999993</v>
      </c>
      <c r="AQ608" s="115">
        <v>-65.53</v>
      </c>
      <c r="AR608" s="115">
        <v>-65.8</v>
      </c>
      <c r="AS608" s="115">
        <v>-41.19</v>
      </c>
      <c r="AT608" s="115">
        <v>-29.2</v>
      </c>
      <c r="AU608" s="115">
        <v>-33.950000000000003</v>
      </c>
      <c r="AV608" s="115">
        <v>-35.450000000000003</v>
      </c>
      <c r="AW608" s="115">
        <v>-30.27</v>
      </c>
      <c r="AX608" s="115">
        <v>-32.81</v>
      </c>
      <c r="AY608" s="115">
        <v>-20.170000000000002</v>
      </c>
      <c r="AZ608" s="116">
        <v>-40.06</v>
      </c>
      <c r="BA608" s="115">
        <v>-42.44</v>
      </c>
      <c r="BB608" s="115">
        <v>-42.11</v>
      </c>
      <c r="BC608" s="115">
        <v>-43.15</v>
      </c>
      <c r="BD608" s="114"/>
      <c r="BE608" s="114"/>
      <c r="BF608" s="114"/>
      <c r="BG608" s="120"/>
      <c r="BH608" s="114"/>
      <c r="BI608" s="114"/>
    </row>
    <row r="609" spans="2:61" hidden="1">
      <c r="B609" s="124" t="s">
        <v>360</v>
      </c>
      <c r="C609" s="123" t="s">
        <v>359</v>
      </c>
      <c r="D609" s="122" t="s">
        <v>440</v>
      </c>
      <c r="E609" s="122" t="s">
        <v>311</v>
      </c>
      <c r="F609" s="122" t="s">
        <v>358</v>
      </c>
      <c r="G609" s="122" t="s">
        <v>316</v>
      </c>
      <c r="H609" s="121" t="s">
        <v>357</v>
      </c>
      <c r="I609" s="115">
        <v>-953.5</v>
      </c>
      <c r="J609" s="115"/>
      <c r="K609" s="115"/>
      <c r="L609" s="115">
        <v>-572.05999999999995</v>
      </c>
      <c r="M609" s="115">
        <v>-624.58000000000004</v>
      </c>
      <c r="N609" s="115">
        <v>-594.1</v>
      </c>
      <c r="O609" s="115">
        <v>-596.66999999999996</v>
      </c>
      <c r="P609" s="115">
        <v>-492.03</v>
      </c>
      <c r="Q609" s="115">
        <v>-395.39</v>
      </c>
      <c r="R609" s="115">
        <v>-328.42</v>
      </c>
      <c r="S609" s="115">
        <v>-301.52</v>
      </c>
      <c r="T609" s="115">
        <v>-309.75</v>
      </c>
      <c r="U609" s="115">
        <v>-287.04000000000002</v>
      </c>
      <c r="V609" s="115">
        <v>-458.37</v>
      </c>
      <c r="W609" s="115">
        <v>-318.43</v>
      </c>
      <c r="X609" s="115">
        <v>-234.6</v>
      </c>
      <c r="Y609" s="115">
        <v>-176.07</v>
      </c>
      <c r="Z609" s="115">
        <v>-139.91999999999999</v>
      </c>
      <c r="AA609" s="115">
        <v>-157.9</v>
      </c>
      <c r="AB609" s="115">
        <v>-61.26</v>
      </c>
      <c r="AC609" s="115">
        <v>-64.81</v>
      </c>
      <c r="AD609" s="115">
        <v>-48.01</v>
      </c>
      <c r="AE609" s="115">
        <v>-41.98</v>
      </c>
      <c r="AF609" s="115">
        <v>-37.979999999999997</v>
      </c>
      <c r="AG609" s="115">
        <v>-31.2</v>
      </c>
      <c r="AH609" s="115">
        <v>-22.97</v>
      </c>
      <c r="AI609" s="115">
        <v>-18.03</v>
      </c>
      <c r="AJ609" s="115">
        <v>-13.99</v>
      </c>
      <c r="AK609" s="115">
        <v>-9.69</v>
      </c>
      <c r="AL609" s="115">
        <v>-9.58</v>
      </c>
      <c r="AM609" s="115">
        <v>-9.2200000000000006</v>
      </c>
      <c r="AN609" s="115">
        <v>-7.3</v>
      </c>
      <c r="AO609" s="115">
        <v>-11.34</v>
      </c>
      <c r="AP609" s="115">
        <v>-12.82</v>
      </c>
      <c r="AQ609" s="115">
        <v>-10.83</v>
      </c>
      <c r="AR609" s="115">
        <v>-2.67</v>
      </c>
      <c r="AS609" s="115">
        <v>-1.55</v>
      </c>
      <c r="AT609" s="115">
        <v>-1.83</v>
      </c>
      <c r="AU609" s="115">
        <v>-1.01</v>
      </c>
      <c r="AV609" s="115">
        <v>-0.56000000000000005</v>
      </c>
      <c r="AW609" s="115">
        <v>-0.04</v>
      </c>
      <c r="AX609" s="115">
        <v>-1.1100000000000001</v>
      </c>
      <c r="AY609" s="115">
        <v>-0.42</v>
      </c>
      <c r="AZ609" s="116">
        <v>-0.53</v>
      </c>
      <c r="BA609" s="115">
        <v>-0.16</v>
      </c>
      <c r="BB609" s="115">
        <v>0</v>
      </c>
      <c r="BC609" s="115">
        <v>-6.08</v>
      </c>
      <c r="BD609" s="114"/>
      <c r="BE609" s="114"/>
      <c r="BF609" s="114"/>
      <c r="BG609" s="120"/>
      <c r="BH609" s="114"/>
      <c r="BI609" s="114"/>
    </row>
    <row r="610" spans="2:61" hidden="1">
      <c r="B610" s="124" t="s">
        <v>356</v>
      </c>
      <c r="C610" s="123" t="s">
        <v>355</v>
      </c>
      <c r="D610" s="122" t="s">
        <v>440</v>
      </c>
      <c r="E610" s="122" t="s">
        <v>311</v>
      </c>
      <c r="F610" s="122" t="s">
        <v>354</v>
      </c>
      <c r="G610" s="122" t="s">
        <v>442</v>
      </c>
      <c r="H610" s="121" t="s">
        <v>443</v>
      </c>
      <c r="I610" s="115">
        <v>-9806.4</v>
      </c>
      <c r="J610" s="115"/>
      <c r="K610" s="115"/>
      <c r="L610" s="115">
        <v>-8747.9500000000007</v>
      </c>
      <c r="M610" s="115">
        <v>-10295.91</v>
      </c>
      <c r="N610" s="115">
        <v>-9522.99</v>
      </c>
      <c r="O610" s="115">
        <v>-8704.2199999999993</v>
      </c>
      <c r="P610" s="115">
        <v>-8122.89</v>
      </c>
      <c r="Q610" s="115">
        <v>-8527.1299999999992</v>
      </c>
      <c r="R610" s="115">
        <v>-7073.21</v>
      </c>
      <c r="S610" s="115">
        <v>-5536.8</v>
      </c>
      <c r="T610" s="115">
        <v>-5664.78</v>
      </c>
      <c r="U610" s="115">
        <v>-5535</v>
      </c>
      <c r="V610" s="115">
        <v>-5929.09</v>
      </c>
      <c r="W610" s="115">
        <v>-5790.38</v>
      </c>
      <c r="X610" s="115">
        <v>-6172.51</v>
      </c>
      <c r="Y610" s="115">
        <v>-4106.41</v>
      </c>
      <c r="Z610" s="115">
        <v>-3858.34</v>
      </c>
      <c r="AA610" s="115">
        <v>-3378.18</v>
      </c>
      <c r="AB610" s="115">
        <v>-3105.39</v>
      </c>
      <c r="AC610" s="115">
        <v>-2841.46</v>
      </c>
      <c r="AD610" s="115">
        <v>-2290.8200000000002</v>
      </c>
      <c r="AE610" s="115">
        <v>-1949.7</v>
      </c>
      <c r="AF610" s="115">
        <v>-2016.43</v>
      </c>
      <c r="AG610" s="115">
        <v>-2029.87</v>
      </c>
      <c r="AH610" s="115">
        <v>-1470.44</v>
      </c>
      <c r="AI610" s="115">
        <v>-1377.87</v>
      </c>
      <c r="AJ610" s="115">
        <v>-1781.41</v>
      </c>
      <c r="AK610" s="115">
        <v>-1409.25</v>
      </c>
      <c r="AL610" s="115">
        <v>-1092.96</v>
      </c>
      <c r="AM610" s="115">
        <v>-978.74</v>
      </c>
      <c r="AN610" s="115">
        <v>-697.47</v>
      </c>
      <c r="AO610" s="115">
        <v>-747.88</v>
      </c>
      <c r="AP610" s="115">
        <v>-486.2</v>
      </c>
      <c r="AQ610" s="115">
        <v>-568.07000000000005</v>
      </c>
      <c r="AR610" s="115">
        <v>-472.19</v>
      </c>
      <c r="AS610" s="115">
        <v>-410.3</v>
      </c>
      <c r="AT610" s="115">
        <v>-260.98</v>
      </c>
      <c r="AU610" s="115">
        <v>-301.55</v>
      </c>
      <c r="AV610" s="115">
        <v>-254.51</v>
      </c>
      <c r="AW610" s="115">
        <v>-286.35000000000002</v>
      </c>
      <c r="AX610" s="115">
        <v>-282.52999999999997</v>
      </c>
      <c r="AY610" s="115">
        <v>-238.61</v>
      </c>
      <c r="AZ610" s="116">
        <v>-265.60000000000002</v>
      </c>
      <c r="BA610" s="115">
        <v>-268.04000000000002</v>
      </c>
      <c r="BB610" s="115">
        <v>-263.33</v>
      </c>
      <c r="BC610" s="115">
        <v>-260.76</v>
      </c>
      <c r="BD610" s="114"/>
      <c r="BE610" s="114"/>
      <c r="BF610" s="114"/>
      <c r="BG610" s="120"/>
      <c r="BH610" s="114"/>
      <c r="BI610" s="114"/>
    </row>
    <row r="611" spans="2:61" hidden="1">
      <c r="B611" s="124" t="s">
        <v>353</v>
      </c>
      <c r="C611" s="123" t="s">
        <v>352</v>
      </c>
      <c r="D611" s="122" t="s">
        <v>440</v>
      </c>
      <c r="E611" s="122" t="s">
        <v>311</v>
      </c>
      <c r="F611" s="122" t="s">
        <v>351</v>
      </c>
      <c r="G611" s="122" t="s">
        <v>316</v>
      </c>
      <c r="H611" s="121" t="s">
        <v>341</v>
      </c>
      <c r="I611" s="115">
        <v>-6197.48</v>
      </c>
      <c r="J611" s="115"/>
      <c r="K611" s="115"/>
      <c r="L611" s="115">
        <v>-4563.1899999999996</v>
      </c>
      <c r="M611" s="115">
        <v>-5684.63</v>
      </c>
      <c r="N611" s="115">
        <v>-5619.83</v>
      </c>
      <c r="O611" s="115">
        <v>-4828.6400000000003</v>
      </c>
      <c r="P611" s="115">
        <v>-4485.24</v>
      </c>
      <c r="Q611" s="115">
        <v>-4387.32</v>
      </c>
      <c r="R611" s="115">
        <v>-3547.86</v>
      </c>
      <c r="S611" s="115">
        <v>-3496.04</v>
      </c>
      <c r="T611" s="115">
        <v>-2812.87</v>
      </c>
      <c r="U611" s="115">
        <v>-3120.96</v>
      </c>
      <c r="V611" s="115">
        <v>-2705.66</v>
      </c>
      <c r="W611" s="115">
        <v>-2003.8</v>
      </c>
      <c r="X611" s="115">
        <v>-1518</v>
      </c>
      <c r="Y611" s="115">
        <v>-214.87</v>
      </c>
      <c r="Z611" s="115">
        <v>-162.79</v>
      </c>
      <c r="AA611" s="115">
        <v>-80.47</v>
      </c>
      <c r="AB611" s="115">
        <v>-87.7</v>
      </c>
      <c r="AC611" s="115">
        <v>-60.85</v>
      </c>
      <c r="AD611" s="115">
        <v>-24.02</v>
      </c>
      <c r="AE611" s="115">
        <v>-17.190000000000001</v>
      </c>
      <c r="AF611" s="115">
        <v>-35.43</v>
      </c>
      <c r="AG611" s="115">
        <v>-54.3</v>
      </c>
      <c r="AH611" s="115">
        <v>-6.8</v>
      </c>
      <c r="AI611" s="115">
        <v>-8.82</v>
      </c>
      <c r="AJ611" s="115">
        <v>-22.21</v>
      </c>
      <c r="AK611" s="115">
        <v>-7.31</v>
      </c>
      <c r="AL611" s="115">
        <v>-23.6</v>
      </c>
      <c r="AM611" s="115">
        <v>-21.18</v>
      </c>
      <c r="AN611" s="115">
        <v>-2.54</v>
      </c>
      <c r="AO611" s="115">
        <v>-1.35</v>
      </c>
      <c r="AP611" s="115">
        <v>-1.62</v>
      </c>
      <c r="AQ611" s="115">
        <v>-3.15</v>
      </c>
      <c r="AR611" s="115">
        <v>-0.19</v>
      </c>
      <c r="AS611" s="115">
        <v>-0.26</v>
      </c>
      <c r="AT611" s="115">
        <v>-0.17</v>
      </c>
      <c r="AU611" s="115">
        <v>-0.06</v>
      </c>
      <c r="AV611" s="115">
        <v>-0.35</v>
      </c>
      <c r="AW611" s="115">
        <v>-1.68</v>
      </c>
      <c r="AX611" s="115">
        <v>-0.56000000000000005</v>
      </c>
      <c r="AY611" s="115">
        <v>-1.84</v>
      </c>
      <c r="AZ611" s="116">
        <v>-0.19</v>
      </c>
      <c r="BA611" s="115">
        <v>-0.13</v>
      </c>
      <c r="BB611" s="115">
        <v>-0.13</v>
      </c>
      <c r="BC611" s="115">
        <v>0</v>
      </c>
      <c r="BD611" s="114"/>
      <c r="BE611" s="114"/>
      <c r="BF611" s="114"/>
      <c r="BG611" s="120"/>
    </row>
    <row r="612" spans="2:61" hidden="1">
      <c r="B612" s="124" t="s">
        <v>350</v>
      </c>
      <c r="C612" s="123" t="s">
        <v>349</v>
      </c>
      <c r="D612" s="122" t="s">
        <v>440</v>
      </c>
      <c r="E612" s="122" t="s">
        <v>311</v>
      </c>
      <c r="F612" s="122" t="s">
        <v>348</v>
      </c>
      <c r="G612" s="122" t="s">
        <v>316</v>
      </c>
      <c r="H612" s="121" t="s">
        <v>334</v>
      </c>
      <c r="I612" s="115">
        <v>0</v>
      </c>
      <c r="J612" s="115"/>
      <c r="K612" s="115"/>
      <c r="L612" s="115">
        <v>0</v>
      </c>
      <c r="M612" s="115">
        <v>0</v>
      </c>
      <c r="N612" s="115">
        <v>0</v>
      </c>
      <c r="O612" s="115">
        <v>0</v>
      </c>
      <c r="P612" s="115">
        <v>0</v>
      </c>
      <c r="Q612" s="115">
        <v>0</v>
      </c>
      <c r="R612" s="115">
        <v>0</v>
      </c>
      <c r="S612" s="115">
        <v>-31.52</v>
      </c>
      <c r="T612" s="115">
        <v>-17.55</v>
      </c>
      <c r="U612" s="115">
        <v>-24.81</v>
      </c>
      <c r="V612" s="115">
        <v>-56.08</v>
      </c>
      <c r="W612" s="115">
        <v>-11.55</v>
      </c>
      <c r="X612" s="115">
        <v>-101.21</v>
      </c>
      <c r="Y612" s="115">
        <v>-81.260000000000005</v>
      </c>
      <c r="Z612" s="115">
        <v>-17.420000000000002</v>
      </c>
      <c r="AA612" s="115">
        <v>-17.760000000000002</v>
      </c>
      <c r="AB612" s="115">
        <v>-30.46</v>
      </c>
      <c r="AC612" s="115">
        <v>-28.27</v>
      </c>
      <c r="AD612" s="115">
        <v>-24.51</v>
      </c>
      <c r="AE612" s="115">
        <v>-25.02</v>
      </c>
      <c r="AF612" s="115">
        <v>-21.57</v>
      </c>
      <c r="AG612" s="115">
        <v>-27.35</v>
      </c>
      <c r="AH612" s="115">
        <v>-23.28</v>
      </c>
      <c r="AI612" s="115">
        <v>-17.68</v>
      </c>
      <c r="AJ612" s="115">
        <v>-15.32</v>
      </c>
      <c r="AK612" s="115">
        <v>-3.36</v>
      </c>
      <c r="AL612" s="115">
        <v>-2.78</v>
      </c>
      <c r="AM612" s="115">
        <v>-1.27</v>
      </c>
      <c r="AN612" s="115">
        <v>-1.44</v>
      </c>
      <c r="AO612" s="115">
        <v>0</v>
      </c>
      <c r="AP612" s="115">
        <v>-8.32</v>
      </c>
      <c r="AQ612" s="115">
        <v>-1.62</v>
      </c>
      <c r="AR612" s="115">
        <v>-7.11</v>
      </c>
      <c r="AS612" s="115">
        <v>-9.16</v>
      </c>
      <c r="AT612" s="115">
        <v>-0.01</v>
      </c>
      <c r="AU612" s="115">
        <v>-0.06</v>
      </c>
      <c r="AV612" s="115">
        <v>-0.06</v>
      </c>
      <c r="AW612" s="115">
        <v>0</v>
      </c>
      <c r="AX612" s="115">
        <v>0</v>
      </c>
      <c r="AY612" s="115">
        <v>-0.55000000000000004</v>
      </c>
      <c r="AZ612" s="116">
        <v>-0.46</v>
      </c>
      <c r="BA612" s="115">
        <v>-0.46</v>
      </c>
      <c r="BB612" s="115">
        <v>-0.82</v>
      </c>
      <c r="BC612" s="115">
        <v>-1.91</v>
      </c>
      <c r="BD612" s="114"/>
      <c r="BE612" s="114"/>
      <c r="BF612" s="114"/>
      <c r="BG612" s="120"/>
    </row>
    <row r="613" spans="2:61" hidden="1">
      <c r="B613" s="124" t="s">
        <v>347</v>
      </c>
      <c r="C613" s="123" t="s">
        <v>346</v>
      </c>
      <c r="D613" s="122" t="s">
        <v>440</v>
      </c>
      <c r="E613" s="122" t="s">
        <v>311</v>
      </c>
      <c r="F613" s="122" t="s">
        <v>345</v>
      </c>
      <c r="G613" s="122" t="s">
        <v>442</v>
      </c>
      <c r="H613" s="121" t="s">
        <v>441</v>
      </c>
      <c r="I613" s="115">
        <v>0</v>
      </c>
      <c r="J613" s="115"/>
      <c r="K613" s="115"/>
      <c r="L613" s="115">
        <v>0</v>
      </c>
      <c r="M613" s="115">
        <v>0</v>
      </c>
      <c r="N613" s="115">
        <v>0</v>
      </c>
      <c r="O613" s="115">
        <v>0</v>
      </c>
      <c r="P613" s="115">
        <v>0</v>
      </c>
      <c r="Q613" s="115">
        <v>0</v>
      </c>
      <c r="R613" s="115">
        <v>0</v>
      </c>
      <c r="S613" s="115">
        <v>0</v>
      </c>
      <c r="T613" s="115">
        <v>-5.31</v>
      </c>
      <c r="U613" s="115">
        <v>-7.6</v>
      </c>
      <c r="V613" s="115">
        <v>-426.4</v>
      </c>
      <c r="W613" s="115">
        <v>-509.27</v>
      </c>
      <c r="X613" s="115">
        <v>-718.86</v>
      </c>
      <c r="Y613" s="115">
        <v>-780.36</v>
      </c>
      <c r="Z613" s="115">
        <v>-756.88</v>
      </c>
      <c r="AA613" s="115">
        <v>-924.07</v>
      </c>
      <c r="AB613" s="115">
        <v>-995.38</v>
      </c>
      <c r="AC613" s="115">
        <v>-1055.81</v>
      </c>
      <c r="AD613" s="115">
        <v>-1252.05</v>
      </c>
      <c r="AE613" s="115">
        <v>-1088.6500000000001</v>
      </c>
      <c r="AF613" s="115">
        <v>-1450.5</v>
      </c>
      <c r="AG613" s="115">
        <v>-1931.77</v>
      </c>
      <c r="AH613" s="115">
        <v>-1580.05</v>
      </c>
      <c r="AI613" s="115">
        <v>-1633.91</v>
      </c>
      <c r="AJ613" s="115">
        <v>-1441.88</v>
      </c>
      <c r="AK613" s="115">
        <v>-1372.02</v>
      </c>
      <c r="AL613" s="115">
        <v>-1256.32</v>
      </c>
      <c r="AM613" s="115">
        <v>-1379.78</v>
      </c>
      <c r="AN613" s="115">
        <v>-1619.8</v>
      </c>
      <c r="AO613" s="115">
        <v>-1590.74</v>
      </c>
      <c r="AP613" s="115">
        <v>-1661.75</v>
      </c>
      <c r="AQ613" s="115">
        <v>-1845.66</v>
      </c>
      <c r="AR613" s="115">
        <v>-1701.24</v>
      </c>
      <c r="AS613" s="115">
        <v>-1600.56</v>
      </c>
      <c r="AT613" s="115">
        <v>-1414.3</v>
      </c>
      <c r="AU613" s="115">
        <v>-1365.51</v>
      </c>
      <c r="AV613" s="115">
        <v>-1094.29</v>
      </c>
      <c r="AW613" s="115">
        <v>-1190.3499999999999</v>
      </c>
      <c r="AX613" s="115">
        <v>-1228.6400000000001</v>
      </c>
      <c r="AY613" s="115">
        <v>-910.27</v>
      </c>
      <c r="AZ613" s="116">
        <v>-1000.27</v>
      </c>
      <c r="BA613" s="115">
        <v>-1013.38</v>
      </c>
      <c r="BB613" s="115">
        <v>-1041.0899999999999</v>
      </c>
      <c r="BC613" s="115">
        <v>-996.5</v>
      </c>
      <c r="BD613" s="114"/>
      <c r="BE613" s="114"/>
      <c r="BF613" s="114"/>
      <c r="BG613" s="120"/>
    </row>
    <row r="614" spans="2:61" hidden="1">
      <c r="B614" s="124" t="s">
        <v>426</v>
      </c>
      <c r="C614" s="123" t="s">
        <v>425</v>
      </c>
      <c r="D614" s="122" t="s">
        <v>440</v>
      </c>
      <c r="E614" s="122" t="s">
        <v>311</v>
      </c>
      <c r="F614" s="122" t="s">
        <v>424</v>
      </c>
      <c r="G614" s="122" t="s">
        <v>316</v>
      </c>
      <c r="H614" s="121" t="s">
        <v>334</v>
      </c>
      <c r="I614" s="115">
        <v>0</v>
      </c>
      <c r="J614" s="115"/>
      <c r="K614" s="115"/>
      <c r="L614" s="115">
        <v>0</v>
      </c>
      <c r="M614" s="115">
        <v>0</v>
      </c>
      <c r="N614" s="115">
        <v>0</v>
      </c>
      <c r="O614" s="115">
        <v>0</v>
      </c>
      <c r="P614" s="115">
        <v>0</v>
      </c>
      <c r="Q614" s="115">
        <v>0</v>
      </c>
      <c r="R614" s="115">
        <v>0</v>
      </c>
      <c r="S614" s="115">
        <v>0</v>
      </c>
      <c r="T614" s="115">
        <v>0</v>
      </c>
      <c r="U614" s="115">
        <v>0</v>
      </c>
      <c r="V614" s="115">
        <v>0</v>
      </c>
      <c r="W614" s="115">
        <v>0</v>
      </c>
      <c r="X614" s="115">
        <v>0</v>
      </c>
      <c r="Y614" s="115">
        <v>0</v>
      </c>
      <c r="Z614" s="115">
        <v>0</v>
      </c>
      <c r="AA614" s="115">
        <v>0</v>
      </c>
      <c r="AB614" s="115">
        <v>0</v>
      </c>
      <c r="AC614" s="115">
        <v>0</v>
      </c>
      <c r="AD614" s="115">
        <v>0</v>
      </c>
      <c r="AE614" s="115">
        <v>0</v>
      </c>
      <c r="AF614" s="115">
        <v>0</v>
      </c>
      <c r="AG614" s="115">
        <v>0</v>
      </c>
      <c r="AH614" s="115">
        <v>0</v>
      </c>
      <c r="AI614" s="115">
        <v>0</v>
      </c>
      <c r="AJ614" s="115">
        <v>0</v>
      </c>
      <c r="AK614" s="115">
        <v>0</v>
      </c>
      <c r="AL614" s="115">
        <v>0</v>
      </c>
      <c r="AM614" s="115">
        <v>0</v>
      </c>
      <c r="AN614" s="115">
        <v>0</v>
      </c>
      <c r="AO614" s="115">
        <v>0</v>
      </c>
      <c r="AP614" s="115">
        <v>0</v>
      </c>
      <c r="AQ614" s="115">
        <v>0</v>
      </c>
      <c r="AR614" s="115">
        <v>0</v>
      </c>
      <c r="AS614" s="115">
        <v>0</v>
      </c>
      <c r="AT614" s="115">
        <v>0</v>
      </c>
      <c r="AU614" s="115">
        <v>0</v>
      </c>
      <c r="AV614" s="115">
        <v>0</v>
      </c>
      <c r="AW614" s="115">
        <v>0</v>
      </c>
      <c r="AX614" s="115">
        <v>0</v>
      </c>
      <c r="AY614" s="115">
        <v>0</v>
      </c>
      <c r="AZ614" s="116">
        <v>0</v>
      </c>
      <c r="BA614" s="115">
        <v>0</v>
      </c>
      <c r="BB614" s="115">
        <v>0</v>
      </c>
      <c r="BC614" s="115">
        <v>0</v>
      </c>
      <c r="BD614" s="114"/>
      <c r="BE614" s="114"/>
      <c r="BF614" s="114"/>
      <c r="BG614" s="120"/>
    </row>
    <row r="615" spans="2:61" hidden="1">
      <c r="B615" s="124" t="s">
        <v>328</v>
      </c>
      <c r="C615" s="125" t="s">
        <v>327</v>
      </c>
      <c r="D615" s="122" t="s">
        <v>440</v>
      </c>
      <c r="E615" s="122" t="s">
        <v>311</v>
      </c>
      <c r="F615" s="122" t="s">
        <v>326</v>
      </c>
      <c r="G615" s="122" t="s">
        <v>442</v>
      </c>
      <c r="H615" s="121" t="s">
        <v>441</v>
      </c>
      <c r="I615" s="115">
        <v>0</v>
      </c>
      <c r="J615" s="115"/>
      <c r="K615" s="115"/>
      <c r="L615" s="115">
        <v>0</v>
      </c>
      <c r="M615" s="115">
        <v>0</v>
      </c>
      <c r="N615" s="115">
        <v>0</v>
      </c>
      <c r="O615" s="115">
        <v>0</v>
      </c>
      <c r="P615" s="115">
        <v>0</v>
      </c>
      <c r="Q615" s="115">
        <v>0</v>
      </c>
      <c r="R615" s="115">
        <v>0</v>
      </c>
      <c r="S615" s="115">
        <v>0</v>
      </c>
      <c r="T615" s="115">
        <v>0</v>
      </c>
      <c r="U615" s="115">
        <v>0</v>
      </c>
      <c r="V615" s="115">
        <v>0</v>
      </c>
      <c r="W615" s="115">
        <v>0</v>
      </c>
      <c r="X615" s="115">
        <v>0</v>
      </c>
      <c r="Y615" s="115">
        <v>0</v>
      </c>
      <c r="Z615" s="115">
        <v>0</v>
      </c>
      <c r="AA615" s="115">
        <v>0</v>
      </c>
      <c r="AB615" s="115">
        <v>0</v>
      </c>
      <c r="AC615" s="115">
        <v>0</v>
      </c>
      <c r="AD615" s="115">
        <v>0</v>
      </c>
      <c r="AE615" s="115">
        <v>0</v>
      </c>
      <c r="AF615" s="115">
        <v>0</v>
      </c>
      <c r="AG615" s="115">
        <v>0</v>
      </c>
      <c r="AH615" s="115">
        <v>0</v>
      </c>
      <c r="AI615" s="115">
        <v>0</v>
      </c>
      <c r="AJ615" s="115">
        <v>0</v>
      </c>
      <c r="AK615" s="115">
        <v>0</v>
      </c>
      <c r="AL615" s="115">
        <v>0</v>
      </c>
      <c r="AM615" s="115">
        <v>0</v>
      </c>
      <c r="AN615" s="115">
        <v>0</v>
      </c>
      <c r="AO615" s="115">
        <v>0</v>
      </c>
      <c r="AP615" s="115">
        <v>0</v>
      </c>
      <c r="AQ615" s="115">
        <v>0</v>
      </c>
      <c r="AR615" s="115">
        <v>0</v>
      </c>
      <c r="AS615" s="115">
        <v>0</v>
      </c>
      <c r="AT615" s="115">
        <v>0</v>
      </c>
      <c r="AU615" s="115">
        <v>0</v>
      </c>
      <c r="AV615" s="115">
        <v>0</v>
      </c>
      <c r="AW615" s="115">
        <v>0</v>
      </c>
      <c r="AX615" s="115">
        <v>0</v>
      </c>
      <c r="AY615" s="115">
        <v>-3.18</v>
      </c>
      <c r="AZ615" s="116">
        <v>-10.53</v>
      </c>
      <c r="BA615" s="115">
        <v>-31.56</v>
      </c>
      <c r="BB615" s="115">
        <v>-57.25</v>
      </c>
      <c r="BC615" s="115">
        <v>-76.64</v>
      </c>
      <c r="BD615" s="114"/>
      <c r="BE615" s="114"/>
      <c r="BF615" s="114"/>
      <c r="BG615" s="120"/>
    </row>
    <row r="616" spans="2:61" hidden="1">
      <c r="B616" s="124" t="s">
        <v>324</v>
      </c>
      <c r="C616" s="123" t="s">
        <v>323</v>
      </c>
      <c r="D616" s="122" t="s">
        <v>440</v>
      </c>
      <c r="E616" s="122" t="s">
        <v>311</v>
      </c>
      <c r="F616" s="122" t="s">
        <v>322</v>
      </c>
      <c r="G616" s="122" t="s">
        <v>434</v>
      </c>
      <c r="H616" s="121" t="s">
        <v>401</v>
      </c>
      <c r="I616" s="115">
        <v>-2222.39</v>
      </c>
      <c r="J616" s="115"/>
      <c r="K616" s="115"/>
      <c r="L616" s="115">
        <v>-2542.29</v>
      </c>
      <c r="M616" s="115">
        <v>-3014.91</v>
      </c>
      <c r="N616" s="115">
        <v>-3263.05</v>
      </c>
      <c r="O616" s="115">
        <v>-3456.95</v>
      </c>
      <c r="P616" s="115">
        <v>-3611.03</v>
      </c>
      <c r="Q616" s="115">
        <v>-3601.19</v>
      </c>
      <c r="R616" s="115">
        <v>-3457.61</v>
      </c>
      <c r="S616" s="115">
        <v>-3547.9</v>
      </c>
      <c r="T616" s="115">
        <v>-3617.89</v>
      </c>
      <c r="U616" s="115">
        <v>-3856.78</v>
      </c>
      <c r="V616" s="115">
        <v>-4185.6899999999996</v>
      </c>
      <c r="W616" s="115">
        <v>-4499.3999999999996</v>
      </c>
      <c r="X616" s="115">
        <v>-4829.3999999999996</v>
      </c>
      <c r="Y616" s="115">
        <v>-5071.8100000000004</v>
      </c>
      <c r="Z616" s="115">
        <v>-5124.2299999999996</v>
      </c>
      <c r="AA616" s="115">
        <v>-5440.18</v>
      </c>
      <c r="AB616" s="115">
        <v>-5422.07</v>
      </c>
      <c r="AC616" s="115">
        <v>-5073.42</v>
      </c>
      <c r="AD616" s="115">
        <v>-5157.5200000000004</v>
      </c>
      <c r="AE616" s="115">
        <v>-5270.29</v>
      </c>
      <c r="AF616" s="115">
        <v>-5303.6</v>
      </c>
      <c r="AG616" s="115">
        <v>-5424.23</v>
      </c>
      <c r="AH616" s="115">
        <v>-5468.67</v>
      </c>
      <c r="AI616" s="115">
        <v>-5786.6</v>
      </c>
      <c r="AJ616" s="115">
        <v>-5830.21</v>
      </c>
      <c r="AK616" s="115">
        <v>-5926.24</v>
      </c>
      <c r="AL616" s="115">
        <v>-6092.93</v>
      </c>
      <c r="AM616" s="115">
        <v>-6118.32</v>
      </c>
      <c r="AN616" s="115">
        <v>-5938.02</v>
      </c>
      <c r="AO616" s="115">
        <v>-5985.34</v>
      </c>
      <c r="AP616" s="115">
        <v>-5969.35</v>
      </c>
      <c r="AQ616" s="115">
        <v>-6067.24</v>
      </c>
      <c r="AR616" s="115">
        <v>-6237.96</v>
      </c>
      <c r="AS616" s="115">
        <v>-6073.84</v>
      </c>
      <c r="AT616" s="115">
        <v>-5769.63</v>
      </c>
      <c r="AU616" s="115">
        <v>-5753.09</v>
      </c>
      <c r="AV616" s="115">
        <v>-5681.24</v>
      </c>
      <c r="AW616" s="115">
        <v>-5506.15</v>
      </c>
      <c r="AX616" s="115">
        <v>-5443.83</v>
      </c>
      <c r="AY616" s="115">
        <v>-5437.95</v>
      </c>
      <c r="AZ616" s="116">
        <v>-5248.53</v>
      </c>
      <c r="BA616" s="115">
        <v>-5283.08</v>
      </c>
      <c r="BB616" s="115">
        <v>-5409.31</v>
      </c>
      <c r="BC616" s="115">
        <v>-5447.96</v>
      </c>
      <c r="BD616" s="114"/>
      <c r="BE616" s="144"/>
      <c r="BF616" s="144"/>
      <c r="BG616" s="120"/>
    </row>
    <row r="617" spans="2:61" hidden="1">
      <c r="B617" s="124" t="s">
        <v>319</v>
      </c>
      <c r="C617" s="123" t="s">
        <v>318</v>
      </c>
      <c r="D617" s="122" t="s">
        <v>440</v>
      </c>
      <c r="E617" s="122" t="s">
        <v>311</v>
      </c>
      <c r="F617" s="122" t="s">
        <v>317</v>
      </c>
      <c r="G617" s="122" t="s">
        <v>414</v>
      </c>
      <c r="H617" s="121" t="s">
        <v>439</v>
      </c>
      <c r="I617" s="115">
        <v>-2757.33</v>
      </c>
      <c r="J617" s="115"/>
      <c r="K617" s="115"/>
      <c r="L617" s="115">
        <v>-2265.8000000000002</v>
      </c>
      <c r="M617" s="115">
        <v>-2461.21</v>
      </c>
      <c r="N617" s="115">
        <v>-2424.6</v>
      </c>
      <c r="O617" s="115">
        <v>-2408.36</v>
      </c>
      <c r="P617" s="115">
        <v>-2531.91</v>
      </c>
      <c r="Q617" s="115">
        <v>-2400</v>
      </c>
      <c r="R617" s="115">
        <v>-2383.59</v>
      </c>
      <c r="S617" s="115">
        <v>-2492.4299999999998</v>
      </c>
      <c r="T617" s="115">
        <v>-2615.63</v>
      </c>
      <c r="U617" s="115">
        <v>-2713.81</v>
      </c>
      <c r="V617" s="115">
        <v>-3035.14</v>
      </c>
      <c r="W617" s="115">
        <v>-3178.04</v>
      </c>
      <c r="X617" s="115">
        <v>-3402.71</v>
      </c>
      <c r="Y617" s="115">
        <v>-3323.63</v>
      </c>
      <c r="Z617" s="115">
        <v>-3119.35</v>
      </c>
      <c r="AA617" s="115">
        <v>-3116.37</v>
      </c>
      <c r="AB617" s="115">
        <v>-3497.78</v>
      </c>
      <c r="AC617" s="115">
        <v>-3420.85</v>
      </c>
      <c r="AD617" s="115">
        <v>-3533.48</v>
      </c>
      <c r="AE617" s="115">
        <v>-3580.34</v>
      </c>
      <c r="AF617" s="115">
        <v>-4330.47</v>
      </c>
      <c r="AG617" s="115">
        <v>-4735.8999999999996</v>
      </c>
      <c r="AH617" s="115">
        <v>-4459.32</v>
      </c>
      <c r="AI617" s="115">
        <v>-4908.12</v>
      </c>
      <c r="AJ617" s="115">
        <v>-4721.6899999999996</v>
      </c>
      <c r="AK617" s="115">
        <v>-4588</v>
      </c>
      <c r="AL617" s="115">
        <v>-4743.97</v>
      </c>
      <c r="AM617" s="115">
        <v>-4498.63</v>
      </c>
      <c r="AN617" s="115">
        <v>-4665.79</v>
      </c>
      <c r="AO617" s="115">
        <v>-4607.97</v>
      </c>
      <c r="AP617" s="115">
        <v>-4505.95</v>
      </c>
      <c r="AQ617" s="115">
        <v>-4522.28</v>
      </c>
      <c r="AR617" s="115">
        <v>-4362.9399999999996</v>
      </c>
      <c r="AS617" s="115">
        <v>-4427.8900000000003</v>
      </c>
      <c r="AT617" s="115">
        <v>-4133.29</v>
      </c>
      <c r="AU617" s="115">
        <v>-4618.32</v>
      </c>
      <c r="AV617" s="115">
        <v>-4086.58</v>
      </c>
      <c r="AW617" s="115">
        <v>-4192.1099999999997</v>
      </c>
      <c r="AX617" s="115">
        <v>-4171.78</v>
      </c>
      <c r="AY617" s="115">
        <v>-3827.94</v>
      </c>
      <c r="AZ617" s="116">
        <v>-4106.34</v>
      </c>
      <c r="BA617" s="115">
        <v>-4217.7</v>
      </c>
      <c r="BB617" s="115">
        <v>-4243.41</v>
      </c>
      <c r="BC617" s="115">
        <v>-4213.45</v>
      </c>
      <c r="BD617" s="114"/>
      <c r="BE617" s="114"/>
      <c r="BF617" s="114"/>
      <c r="BG617" s="120"/>
    </row>
    <row r="618" spans="2:61" hidden="1">
      <c r="B618" s="131" t="s">
        <v>207</v>
      </c>
      <c r="C618" s="130" t="s">
        <v>438</v>
      </c>
      <c r="D618" s="129"/>
      <c r="E618" s="129"/>
      <c r="F618" s="129"/>
      <c r="G618" s="129"/>
      <c r="H618" s="128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  <c r="AA618" s="115"/>
      <c r="AB618" s="115"/>
      <c r="AC618" s="115"/>
      <c r="AD618" s="115"/>
      <c r="AE618" s="115"/>
      <c r="AF618" s="115"/>
      <c r="AG618" s="115"/>
      <c r="AH618" s="115"/>
      <c r="AI618" s="115"/>
      <c r="AJ618" s="115"/>
      <c r="AK618" s="115"/>
      <c r="AL618" s="115"/>
      <c r="AM618" s="115"/>
      <c r="AN618" s="115"/>
      <c r="AO618" s="115"/>
      <c r="AP618" s="115"/>
      <c r="AQ618" s="115"/>
      <c r="AR618" s="115"/>
      <c r="AS618" s="115"/>
      <c r="AT618" s="115"/>
      <c r="AU618" s="115"/>
      <c r="AV618" s="115"/>
      <c r="AW618" s="115"/>
      <c r="AX618" s="115"/>
      <c r="AY618" s="115"/>
      <c r="AZ618" s="116"/>
      <c r="BA618" s="115"/>
      <c r="BB618" s="115"/>
      <c r="BC618" s="115"/>
      <c r="BD618" s="114"/>
      <c r="BE618" s="114"/>
      <c r="BF618" s="114"/>
      <c r="BG618" s="127"/>
    </row>
    <row r="619" spans="2:61" hidden="1">
      <c r="B619" s="124" t="s">
        <v>363</v>
      </c>
      <c r="C619" s="123" t="s">
        <v>363</v>
      </c>
      <c r="D619" s="122" t="s">
        <v>433</v>
      </c>
      <c r="E619" s="122" t="s">
        <v>311</v>
      </c>
      <c r="F619" s="122" t="s">
        <v>362</v>
      </c>
      <c r="G619" s="122" t="s">
        <v>437</v>
      </c>
      <c r="H619" s="121" t="s">
        <v>436</v>
      </c>
      <c r="I619" s="115">
        <v>-147.78</v>
      </c>
      <c r="J619" s="115"/>
      <c r="K619" s="115"/>
      <c r="L619" s="115">
        <v>-125.41</v>
      </c>
      <c r="M619" s="115">
        <v>-132.02000000000001</v>
      </c>
      <c r="N619" s="115">
        <v>-100.1</v>
      </c>
      <c r="O619" s="115">
        <v>-58.84</v>
      </c>
      <c r="P619" s="115">
        <v>-62</v>
      </c>
      <c r="Q619" s="115">
        <v>-65.650000000000006</v>
      </c>
      <c r="R619" s="115">
        <v>-58.58</v>
      </c>
      <c r="S619" s="115">
        <v>-63.22</v>
      </c>
      <c r="T619" s="115">
        <v>-60.76</v>
      </c>
      <c r="U619" s="115">
        <v>-91.76</v>
      </c>
      <c r="V619" s="115">
        <v>-76.06</v>
      </c>
      <c r="W619" s="115">
        <v>-64.78</v>
      </c>
      <c r="X619" s="115">
        <v>-13.13</v>
      </c>
      <c r="Y619" s="115">
        <v>-4.84</v>
      </c>
      <c r="Z619" s="115">
        <v>-4.32</v>
      </c>
      <c r="AA619" s="115">
        <v>-4.18</v>
      </c>
      <c r="AB619" s="115">
        <v>-3.4</v>
      </c>
      <c r="AC619" s="115">
        <v>-2.97</v>
      </c>
      <c r="AD619" s="115">
        <v>-7.79</v>
      </c>
      <c r="AE619" s="115">
        <v>-6.62</v>
      </c>
      <c r="AF619" s="115">
        <v>-7.16</v>
      </c>
      <c r="AG619" s="115">
        <v>-7.23</v>
      </c>
      <c r="AH619" s="115">
        <v>-6.54</v>
      </c>
      <c r="AI619" s="115">
        <v>-6.74</v>
      </c>
      <c r="AJ619" s="115">
        <v>-3.5</v>
      </c>
      <c r="AK619" s="115">
        <v>-4.3499999999999996</v>
      </c>
      <c r="AL619" s="115">
        <v>-1.1299999999999999</v>
      </c>
      <c r="AM619" s="115">
        <v>-3.32</v>
      </c>
      <c r="AN619" s="115">
        <v>-4.95</v>
      </c>
      <c r="AO619" s="115">
        <v>-5.03</v>
      </c>
      <c r="AP619" s="115">
        <v>-1.99</v>
      </c>
      <c r="AQ619" s="115">
        <v>-4.58</v>
      </c>
      <c r="AR619" s="115">
        <v>-2.4700000000000002</v>
      </c>
      <c r="AS619" s="115">
        <v>-2.63</v>
      </c>
      <c r="AT619" s="115">
        <v>-25.65</v>
      </c>
      <c r="AU619" s="115">
        <v>-25.15</v>
      </c>
      <c r="AV619" s="115">
        <v>-28.89</v>
      </c>
      <c r="AW619" s="115">
        <v>-24.66</v>
      </c>
      <c r="AX619" s="115">
        <v>-26.74</v>
      </c>
      <c r="AY619" s="115">
        <v>-16.440000000000001</v>
      </c>
      <c r="AZ619" s="116">
        <v>-32.64</v>
      </c>
      <c r="BA619" s="115">
        <v>-34.58</v>
      </c>
      <c r="BB619" s="115">
        <v>-34.31</v>
      </c>
      <c r="BC619" s="115">
        <v>-35.159999999999997</v>
      </c>
      <c r="BD619" s="114"/>
      <c r="BE619" s="114"/>
      <c r="BF619" s="114"/>
      <c r="BG619" s="120"/>
    </row>
    <row r="620" spans="2:61" hidden="1">
      <c r="B620" s="124" t="s">
        <v>360</v>
      </c>
      <c r="C620" s="123" t="s">
        <v>359</v>
      </c>
      <c r="D620" s="122" t="s">
        <v>433</v>
      </c>
      <c r="E620" s="122" t="s">
        <v>311</v>
      </c>
      <c r="F620" s="122" t="s">
        <v>358</v>
      </c>
      <c r="G620" s="122" t="s">
        <v>316</v>
      </c>
      <c r="H620" s="121" t="s">
        <v>357</v>
      </c>
      <c r="I620" s="115">
        <v>-351.45</v>
      </c>
      <c r="J620" s="115"/>
      <c r="K620" s="115"/>
      <c r="L620" s="115">
        <v>-210.86</v>
      </c>
      <c r="M620" s="115">
        <v>-222.78</v>
      </c>
      <c r="N620" s="115">
        <v>-206.63</v>
      </c>
      <c r="O620" s="115">
        <v>-207</v>
      </c>
      <c r="P620" s="115">
        <v>-167.34</v>
      </c>
      <c r="Q620" s="115">
        <v>-130.47999999999999</v>
      </c>
      <c r="R620" s="115">
        <v>-111.32</v>
      </c>
      <c r="S620" s="115">
        <v>-100.28</v>
      </c>
      <c r="T620" s="115">
        <v>-102.84</v>
      </c>
      <c r="U620" s="115">
        <v>-94.08</v>
      </c>
      <c r="V620" s="115">
        <v>-146.16999999999999</v>
      </c>
      <c r="W620" s="115">
        <v>-98.1</v>
      </c>
      <c r="X620" s="115">
        <v>-68.37</v>
      </c>
      <c r="Y620" s="115">
        <v>-50.71</v>
      </c>
      <c r="Z620" s="115">
        <v>-39.43</v>
      </c>
      <c r="AA620" s="115">
        <v>-42.68</v>
      </c>
      <c r="AB620" s="115">
        <v>-15.84</v>
      </c>
      <c r="AC620" s="115">
        <v>-16.87</v>
      </c>
      <c r="AD620" s="115">
        <v>-12.78</v>
      </c>
      <c r="AE620" s="115">
        <v>-10.119999999999999</v>
      </c>
      <c r="AF620" s="115">
        <v>-8</v>
      </c>
      <c r="AG620" s="115">
        <v>-5.84</v>
      </c>
      <c r="AH620" s="115">
        <v>-5.52</v>
      </c>
      <c r="AI620" s="115">
        <v>-3.91</v>
      </c>
      <c r="AJ620" s="115">
        <v>-3</v>
      </c>
      <c r="AK620" s="115">
        <v>-1.95</v>
      </c>
      <c r="AL620" s="115">
        <v>-2.0699999999999998</v>
      </c>
      <c r="AM620" s="115">
        <v>-1.56</v>
      </c>
      <c r="AN620" s="115">
        <v>-2.4300000000000002</v>
      </c>
      <c r="AO620" s="115">
        <v>-1.69</v>
      </c>
      <c r="AP620" s="115">
        <v>-1.71</v>
      </c>
      <c r="AQ620" s="115">
        <v>-1.5</v>
      </c>
      <c r="AR620" s="115">
        <v>-0.48</v>
      </c>
      <c r="AS620" s="115">
        <v>-0.26</v>
      </c>
      <c r="AT620" s="115">
        <v>-0.89</v>
      </c>
      <c r="AU620" s="115">
        <v>-0.69</v>
      </c>
      <c r="AV620" s="115">
        <v>-0.24</v>
      </c>
      <c r="AW620" s="115">
        <v>-0.02</v>
      </c>
      <c r="AX620" s="115">
        <v>-0.48</v>
      </c>
      <c r="AY620" s="115">
        <v>-0.18</v>
      </c>
      <c r="AZ620" s="116">
        <v>-0.23</v>
      </c>
      <c r="BA620" s="115">
        <v>-7.0000000000000007E-2</v>
      </c>
      <c r="BB620" s="115">
        <v>0</v>
      </c>
      <c r="BC620" s="115">
        <v>-2.61</v>
      </c>
      <c r="BD620" s="114"/>
      <c r="BE620" s="114"/>
      <c r="BF620" s="114"/>
      <c r="BG620" s="120"/>
    </row>
    <row r="621" spans="2:61" hidden="1">
      <c r="B621" s="124" t="s">
        <v>356</v>
      </c>
      <c r="C621" s="123" t="s">
        <v>355</v>
      </c>
      <c r="D621" s="122" t="s">
        <v>433</v>
      </c>
      <c r="E621" s="122" t="s">
        <v>311</v>
      </c>
      <c r="F621" s="122" t="s">
        <v>354</v>
      </c>
      <c r="G621" s="122" t="s">
        <v>414</v>
      </c>
      <c r="H621" s="121" t="s">
        <v>435</v>
      </c>
      <c r="I621" s="115">
        <v>-3614.56</v>
      </c>
      <c r="J621" s="115"/>
      <c r="K621" s="115"/>
      <c r="L621" s="115">
        <v>-3224.42</v>
      </c>
      <c r="M621" s="115">
        <v>-3672.49</v>
      </c>
      <c r="N621" s="115">
        <v>-3312.12</v>
      </c>
      <c r="O621" s="115">
        <v>-3019.74</v>
      </c>
      <c r="P621" s="115">
        <v>-2762.58</v>
      </c>
      <c r="Q621" s="115">
        <v>-2814.03</v>
      </c>
      <c r="R621" s="115">
        <v>-2397.59</v>
      </c>
      <c r="S621" s="115">
        <v>-1841.36</v>
      </c>
      <c r="T621" s="115">
        <v>-1880.8</v>
      </c>
      <c r="U621" s="115">
        <v>-1814.18</v>
      </c>
      <c r="V621" s="115">
        <v>-1890.77</v>
      </c>
      <c r="W621" s="115">
        <v>-1783.77</v>
      </c>
      <c r="X621" s="115">
        <v>-1798.89</v>
      </c>
      <c r="Y621" s="115">
        <v>-1182.8</v>
      </c>
      <c r="Z621" s="115">
        <v>-1087.2</v>
      </c>
      <c r="AA621" s="115">
        <v>-913.12</v>
      </c>
      <c r="AB621" s="115">
        <v>-802.9</v>
      </c>
      <c r="AC621" s="115">
        <v>-739.71</v>
      </c>
      <c r="AD621" s="115">
        <v>-610</v>
      </c>
      <c r="AE621" s="115">
        <v>-470.06</v>
      </c>
      <c r="AF621" s="115">
        <v>-424.48</v>
      </c>
      <c r="AG621" s="115">
        <v>-380.06</v>
      </c>
      <c r="AH621" s="115">
        <v>-353.29</v>
      </c>
      <c r="AI621" s="115">
        <v>-299.08</v>
      </c>
      <c r="AJ621" s="115">
        <v>-381.78</v>
      </c>
      <c r="AK621" s="115">
        <v>-284.08</v>
      </c>
      <c r="AL621" s="115">
        <v>-236.12</v>
      </c>
      <c r="AM621" s="115">
        <v>-165.3</v>
      </c>
      <c r="AN621" s="115">
        <v>-232.29</v>
      </c>
      <c r="AO621" s="115">
        <v>-111.75</v>
      </c>
      <c r="AP621" s="115">
        <v>-64.790000000000006</v>
      </c>
      <c r="AQ621" s="115">
        <v>-78.819999999999993</v>
      </c>
      <c r="AR621" s="115">
        <v>-84.69</v>
      </c>
      <c r="AS621" s="115">
        <v>-69.040000000000006</v>
      </c>
      <c r="AT621" s="115">
        <v>-126.97</v>
      </c>
      <c r="AU621" s="115">
        <v>-204.16</v>
      </c>
      <c r="AV621" s="115">
        <v>-109.2</v>
      </c>
      <c r="AW621" s="115">
        <v>-122.86</v>
      </c>
      <c r="AX621" s="115">
        <v>-121.23</v>
      </c>
      <c r="AY621" s="115">
        <v>-102.38</v>
      </c>
      <c r="AZ621" s="116">
        <v>-113.96</v>
      </c>
      <c r="BA621" s="115">
        <v>-115.01</v>
      </c>
      <c r="BB621" s="115">
        <v>-112.99</v>
      </c>
      <c r="BC621" s="115">
        <v>-111.89</v>
      </c>
      <c r="BD621" s="114"/>
      <c r="BE621" s="114"/>
      <c r="BF621" s="114"/>
      <c r="BG621" s="120"/>
    </row>
    <row r="622" spans="2:61" hidden="1">
      <c r="B622" s="124" t="s">
        <v>353</v>
      </c>
      <c r="C622" s="123" t="s">
        <v>352</v>
      </c>
      <c r="D622" s="122" t="s">
        <v>433</v>
      </c>
      <c r="E622" s="122" t="s">
        <v>311</v>
      </c>
      <c r="F622" s="122" t="s">
        <v>351</v>
      </c>
      <c r="G622" s="122" t="s">
        <v>316</v>
      </c>
      <c r="H622" s="121" t="s">
        <v>341</v>
      </c>
      <c r="I622" s="115">
        <v>-2284.34</v>
      </c>
      <c r="J622" s="115"/>
      <c r="K622" s="115"/>
      <c r="L622" s="115">
        <v>-1681.95</v>
      </c>
      <c r="M622" s="115">
        <v>-2027.67</v>
      </c>
      <c r="N622" s="115">
        <v>-1954.59</v>
      </c>
      <c r="O622" s="115">
        <v>-1675.19</v>
      </c>
      <c r="P622" s="115">
        <v>-1525.42</v>
      </c>
      <c r="Q622" s="115">
        <v>-1447.86</v>
      </c>
      <c r="R622" s="115">
        <v>-1202.6099999999999</v>
      </c>
      <c r="S622" s="115">
        <v>-1162.67</v>
      </c>
      <c r="T622" s="115">
        <v>-933.92</v>
      </c>
      <c r="U622" s="115">
        <v>-1022.94</v>
      </c>
      <c r="V622" s="115">
        <v>-862.83</v>
      </c>
      <c r="W622" s="115">
        <v>-617.29</v>
      </c>
      <c r="X622" s="115">
        <v>-442.4</v>
      </c>
      <c r="Y622" s="115">
        <v>-61.89</v>
      </c>
      <c r="Z622" s="115">
        <v>-45.87</v>
      </c>
      <c r="AA622" s="115">
        <v>-21.75</v>
      </c>
      <c r="AB622" s="115">
        <v>-22.68</v>
      </c>
      <c r="AC622" s="115">
        <v>-15.84</v>
      </c>
      <c r="AD622" s="115">
        <v>-6.4</v>
      </c>
      <c r="AE622" s="115">
        <v>-4.79</v>
      </c>
      <c r="AF622" s="115">
        <v>-7.46</v>
      </c>
      <c r="AG622" s="115">
        <v>-10.17</v>
      </c>
      <c r="AH622" s="115">
        <v>-1.63</v>
      </c>
      <c r="AI622" s="115">
        <v>-1.0900000000000001</v>
      </c>
      <c r="AJ622" s="115">
        <v>-4.16</v>
      </c>
      <c r="AK622" s="115">
        <v>-1.47</v>
      </c>
      <c r="AL622" s="115">
        <v>-5.0999999999999996</v>
      </c>
      <c r="AM622" s="115">
        <v>-3.58</v>
      </c>
      <c r="AN622" s="115">
        <v>-0.85</v>
      </c>
      <c r="AO622" s="115">
        <v>-0.21</v>
      </c>
      <c r="AP622" s="115">
        <v>-0.22</v>
      </c>
      <c r="AQ622" s="115">
        <v>-0.44</v>
      </c>
      <c r="AR622" s="115">
        <v>-0.04</v>
      </c>
      <c r="AS622" s="115">
        <v>-0.04</v>
      </c>
      <c r="AT622" s="115">
        <v>-0.09</v>
      </c>
      <c r="AU622" s="115">
        <v>-0.04</v>
      </c>
      <c r="AV622" s="115">
        <v>-0.15</v>
      </c>
      <c r="AW622" s="115">
        <v>-0.72</v>
      </c>
      <c r="AX622" s="115">
        <v>-0.24</v>
      </c>
      <c r="AY622" s="115">
        <v>-0.79</v>
      </c>
      <c r="AZ622" s="116">
        <v>-0.08</v>
      </c>
      <c r="BA622" s="115">
        <v>-0.06</v>
      </c>
      <c r="BB622" s="115">
        <v>-0.05</v>
      </c>
      <c r="BC622" s="115">
        <v>0</v>
      </c>
      <c r="BD622" s="114"/>
      <c r="BE622" s="114"/>
      <c r="BF622" s="114"/>
      <c r="BG622" s="120"/>
    </row>
    <row r="623" spans="2:61" hidden="1">
      <c r="B623" s="124" t="s">
        <v>350</v>
      </c>
      <c r="C623" s="123" t="s">
        <v>349</v>
      </c>
      <c r="D623" s="122" t="s">
        <v>433</v>
      </c>
      <c r="E623" s="122" t="s">
        <v>311</v>
      </c>
      <c r="F623" s="122" t="s">
        <v>348</v>
      </c>
      <c r="G623" s="122" t="s">
        <v>316</v>
      </c>
      <c r="H623" s="121" t="s">
        <v>334</v>
      </c>
      <c r="I623" s="115">
        <v>0</v>
      </c>
      <c r="J623" s="115"/>
      <c r="K623" s="115"/>
      <c r="L623" s="115">
        <v>0</v>
      </c>
      <c r="M623" s="115">
        <v>0</v>
      </c>
      <c r="N623" s="115">
        <v>0</v>
      </c>
      <c r="O623" s="115">
        <v>0</v>
      </c>
      <c r="P623" s="115">
        <v>0</v>
      </c>
      <c r="Q623" s="115">
        <v>0</v>
      </c>
      <c r="R623" s="115">
        <v>0</v>
      </c>
      <c r="S623" s="115">
        <v>-10.48</v>
      </c>
      <c r="T623" s="115">
        <v>-5.83</v>
      </c>
      <c r="U623" s="115">
        <v>-8.1300000000000008</v>
      </c>
      <c r="V623" s="115">
        <v>-17.88</v>
      </c>
      <c r="W623" s="115">
        <v>-3.56</v>
      </c>
      <c r="X623" s="115">
        <v>-29.49</v>
      </c>
      <c r="Y623" s="115">
        <v>-23.41</v>
      </c>
      <c r="Z623" s="115">
        <v>-4.91</v>
      </c>
      <c r="AA623" s="115">
        <v>-4.8</v>
      </c>
      <c r="AB623" s="115">
        <v>-7.87</v>
      </c>
      <c r="AC623" s="115">
        <v>-7.36</v>
      </c>
      <c r="AD623" s="115">
        <v>-6.53</v>
      </c>
      <c r="AE623" s="115">
        <v>-6.03</v>
      </c>
      <c r="AF623" s="115">
        <v>-4.54</v>
      </c>
      <c r="AG623" s="115">
        <v>-5.12</v>
      </c>
      <c r="AH623" s="115">
        <v>-5.59</v>
      </c>
      <c r="AI623" s="115">
        <v>-3.84</v>
      </c>
      <c r="AJ623" s="115">
        <v>-3.28</v>
      </c>
      <c r="AK623" s="115">
        <v>-0.68</v>
      </c>
      <c r="AL623" s="115">
        <v>-0.6</v>
      </c>
      <c r="AM623" s="115">
        <v>-0.21</v>
      </c>
      <c r="AN623" s="115">
        <v>-0.48</v>
      </c>
      <c r="AO623" s="115">
        <v>0</v>
      </c>
      <c r="AP623" s="115">
        <v>-1.1100000000000001</v>
      </c>
      <c r="AQ623" s="115">
        <v>-0.22</v>
      </c>
      <c r="AR623" s="115">
        <v>-1.27</v>
      </c>
      <c r="AS623" s="115">
        <v>-1.54</v>
      </c>
      <c r="AT623" s="115">
        <v>0</v>
      </c>
      <c r="AU623" s="115">
        <v>-0.04</v>
      </c>
      <c r="AV623" s="115">
        <v>-0.03</v>
      </c>
      <c r="AW623" s="115">
        <v>0</v>
      </c>
      <c r="AX623" s="115">
        <v>0</v>
      </c>
      <c r="AY623" s="115">
        <v>-0.23</v>
      </c>
      <c r="AZ623" s="116">
        <v>-0.2</v>
      </c>
      <c r="BA623" s="115">
        <v>-0.2</v>
      </c>
      <c r="BB623" s="115">
        <v>-0.35</v>
      </c>
      <c r="BC623" s="115">
        <v>-0.82</v>
      </c>
      <c r="BD623" s="114"/>
      <c r="BE623" s="114"/>
      <c r="BF623" s="114"/>
      <c r="BG623" s="120"/>
    </row>
    <row r="624" spans="2:61" hidden="1">
      <c r="B624" s="124" t="s">
        <v>347</v>
      </c>
      <c r="C624" s="123" t="s">
        <v>346</v>
      </c>
      <c r="D624" s="122" t="s">
        <v>433</v>
      </c>
      <c r="E624" s="122" t="s">
        <v>311</v>
      </c>
      <c r="F624" s="122" t="s">
        <v>345</v>
      </c>
      <c r="G624" s="122" t="s">
        <v>316</v>
      </c>
      <c r="H624" s="121" t="s">
        <v>375</v>
      </c>
      <c r="I624" s="115">
        <v>0</v>
      </c>
      <c r="J624" s="115"/>
      <c r="K624" s="115"/>
      <c r="L624" s="115">
        <v>0</v>
      </c>
      <c r="M624" s="115">
        <v>0</v>
      </c>
      <c r="N624" s="115">
        <v>0</v>
      </c>
      <c r="O624" s="115">
        <v>0</v>
      </c>
      <c r="P624" s="115">
        <v>0</v>
      </c>
      <c r="Q624" s="115">
        <v>0</v>
      </c>
      <c r="R624" s="115">
        <v>0</v>
      </c>
      <c r="S624" s="115">
        <v>0</v>
      </c>
      <c r="T624" s="115">
        <v>-3.57</v>
      </c>
      <c r="U624" s="115">
        <v>-5.05</v>
      </c>
      <c r="V624" s="115">
        <v>-276.18</v>
      </c>
      <c r="W624" s="115">
        <v>-318.95999999999998</v>
      </c>
      <c r="X624" s="115">
        <v>-426.17</v>
      </c>
      <c r="Y624" s="115">
        <v>-457.59</v>
      </c>
      <c r="Z624" s="115">
        <v>-441.08</v>
      </c>
      <c r="AA624" s="115">
        <v>-534.05999999999995</v>
      </c>
      <c r="AB624" s="115">
        <v>-565.24</v>
      </c>
      <c r="AC624" s="115">
        <v>-604.16</v>
      </c>
      <c r="AD624" s="115">
        <v>-729.37</v>
      </c>
      <c r="AE624" s="115">
        <v>-602.1</v>
      </c>
      <c r="AF624" s="115">
        <v>-762.04</v>
      </c>
      <c r="AG624" s="115">
        <v>-1029.1600000000001</v>
      </c>
      <c r="AH624" s="115">
        <v>-834.62</v>
      </c>
      <c r="AI624" s="115">
        <v>-835.41</v>
      </c>
      <c r="AJ624" s="115">
        <v>-725.29</v>
      </c>
      <c r="AK624" s="115">
        <v>-685.05</v>
      </c>
      <c r="AL624" s="115">
        <v>-686.23</v>
      </c>
      <c r="AM624" s="115">
        <v>-770.76</v>
      </c>
      <c r="AN624" s="115">
        <v>-890.86</v>
      </c>
      <c r="AO624" s="115">
        <v>-917.07</v>
      </c>
      <c r="AP624" s="115">
        <v>-982.96</v>
      </c>
      <c r="AQ624" s="115">
        <v>-1086.77</v>
      </c>
      <c r="AR624" s="115">
        <v>-1045.8699999999999</v>
      </c>
      <c r="AS624" s="115">
        <v>-961.95</v>
      </c>
      <c r="AT624" s="115">
        <v>-1057.47</v>
      </c>
      <c r="AU624" s="115">
        <v>-1057.92</v>
      </c>
      <c r="AV624" s="115">
        <v>-834.17</v>
      </c>
      <c r="AW624" s="115">
        <v>-909.12</v>
      </c>
      <c r="AX624" s="115">
        <v>-936.98</v>
      </c>
      <c r="AY624" s="115">
        <v>-691.3</v>
      </c>
      <c r="AZ624" s="116">
        <v>-764.04</v>
      </c>
      <c r="BA624" s="115">
        <v>-782.26</v>
      </c>
      <c r="BB624" s="115">
        <v>-803.65</v>
      </c>
      <c r="BC624" s="115">
        <v>-769.23</v>
      </c>
      <c r="BD624" s="114"/>
      <c r="BE624" s="114"/>
      <c r="BF624" s="114"/>
      <c r="BG624" s="120"/>
    </row>
    <row r="625" spans="2:59" hidden="1">
      <c r="B625" s="124" t="s">
        <v>328</v>
      </c>
      <c r="C625" s="125" t="s">
        <v>327</v>
      </c>
      <c r="D625" s="122" t="s">
        <v>433</v>
      </c>
      <c r="E625" s="122" t="s">
        <v>311</v>
      </c>
      <c r="F625" s="122" t="s">
        <v>326</v>
      </c>
      <c r="G625" s="122" t="s">
        <v>316</v>
      </c>
      <c r="H625" s="121" t="s">
        <v>375</v>
      </c>
      <c r="I625" s="115">
        <v>0</v>
      </c>
      <c r="J625" s="115"/>
      <c r="K625" s="115"/>
      <c r="L625" s="115">
        <v>0</v>
      </c>
      <c r="M625" s="115">
        <v>0</v>
      </c>
      <c r="N625" s="115">
        <v>0</v>
      </c>
      <c r="O625" s="115">
        <v>0</v>
      </c>
      <c r="P625" s="115">
        <v>0</v>
      </c>
      <c r="Q625" s="115">
        <v>0</v>
      </c>
      <c r="R625" s="115">
        <v>0</v>
      </c>
      <c r="S625" s="115">
        <v>0</v>
      </c>
      <c r="T625" s="115">
        <v>0</v>
      </c>
      <c r="U625" s="115">
        <v>0</v>
      </c>
      <c r="V625" s="115">
        <v>0</v>
      </c>
      <c r="W625" s="115">
        <v>0</v>
      </c>
      <c r="X625" s="115">
        <v>0</v>
      </c>
      <c r="Y625" s="115">
        <v>0</v>
      </c>
      <c r="Z625" s="115">
        <v>0</v>
      </c>
      <c r="AA625" s="115">
        <v>0</v>
      </c>
      <c r="AB625" s="115">
        <v>0</v>
      </c>
      <c r="AC625" s="115">
        <v>0</v>
      </c>
      <c r="AD625" s="115">
        <v>0</v>
      </c>
      <c r="AE625" s="115">
        <v>0</v>
      </c>
      <c r="AF625" s="115">
        <v>0</v>
      </c>
      <c r="AG625" s="115">
        <v>0</v>
      </c>
      <c r="AH625" s="115">
        <v>0</v>
      </c>
      <c r="AI625" s="115">
        <v>0</v>
      </c>
      <c r="AJ625" s="115">
        <v>0</v>
      </c>
      <c r="AK625" s="115">
        <v>0</v>
      </c>
      <c r="AL625" s="115">
        <v>0</v>
      </c>
      <c r="AM625" s="115">
        <v>0</v>
      </c>
      <c r="AN625" s="115">
        <v>0</v>
      </c>
      <c r="AO625" s="115">
        <v>0</v>
      </c>
      <c r="AP625" s="115">
        <v>0</v>
      </c>
      <c r="AQ625" s="115">
        <v>0</v>
      </c>
      <c r="AR625" s="115">
        <v>0</v>
      </c>
      <c r="AS625" s="115">
        <v>0</v>
      </c>
      <c r="AT625" s="115">
        <v>0</v>
      </c>
      <c r="AU625" s="115">
        <v>0</v>
      </c>
      <c r="AV625" s="115">
        <v>0</v>
      </c>
      <c r="AW625" s="115">
        <v>0</v>
      </c>
      <c r="AX625" s="115">
        <v>0</v>
      </c>
      <c r="AY625" s="115">
        <v>-2.42</v>
      </c>
      <c r="AZ625" s="116">
        <v>-8.0399999999999991</v>
      </c>
      <c r="BA625" s="115">
        <v>-24.36</v>
      </c>
      <c r="BB625" s="115">
        <v>-44.19</v>
      </c>
      <c r="BC625" s="115">
        <v>-59.16</v>
      </c>
      <c r="BD625" s="114"/>
      <c r="BE625" s="114"/>
      <c r="BF625" s="114"/>
      <c r="BG625" s="120"/>
    </row>
    <row r="626" spans="2:59" hidden="1">
      <c r="B626" s="124" t="s">
        <v>324</v>
      </c>
      <c r="C626" s="123" t="s">
        <v>323</v>
      </c>
      <c r="D626" s="122" t="s">
        <v>433</v>
      </c>
      <c r="E626" s="122" t="s">
        <v>311</v>
      </c>
      <c r="F626" s="122" t="s">
        <v>322</v>
      </c>
      <c r="G626" s="122" t="s">
        <v>434</v>
      </c>
      <c r="H626" s="121" t="s">
        <v>401</v>
      </c>
      <c r="I626" s="115">
        <v>-2593.0700000000002</v>
      </c>
      <c r="J626" s="115"/>
      <c r="K626" s="115"/>
      <c r="L626" s="115">
        <v>-2966.32</v>
      </c>
      <c r="M626" s="115">
        <v>-3411.87</v>
      </c>
      <c r="N626" s="115">
        <v>-3603.85</v>
      </c>
      <c r="O626" s="115">
        <v>-3810.27</v>
      </c>
      <c r="P626" s="115">
        <v>-3912.78</v>
      </c>
      <c r="Q626" s="115">
        <v>-3785.88</v>
      </c>
      <c r="R626" s="115">
        <v>-3733.06</v>
      </c>
      <c r="S626" s="115">
        <v>-3762.3</v>
      </c>
      <c r="T626" s="115">
        <v>-3834.66</v>
      </c>
      <c r="U626" s="115">
        <v>-4043.28</v>
      </c>
      <c r="V626" s="115">
        <v>-4280.17</v>
      </c>
      <c r="W626" s="115">
        <v>-4454</v>
      </c>
      <c r="X626" s="115">
        <v>-4524.47</v>
      </c>
      <c r="Y626" s="115">
        <v>-4704.59</v>
      </c>
      <c r="Z626" s="115">
        <v>-5065.58</v>
      </c>
      <c r="AA626" s="115">
        <v>-5191.53</v>
      </c>
      <c r="AB626" s="115">
        <v>-5207.04</v>
      </c>
      <c r="AC626" s="115">
        <v>-5099.93</v>
      </c>
      <c r="AD626" s="115">
        <v>-5125.6899999999996</v>
      </c>
      <c r="AE626" s="115">
        <v>-5186.84</v>
      </c>
      <c r="AF626" s="115">
        <v>-5132.84</v>
      </c>
      <c r="AG626" s="115">
        <v>-5185.51</v>
      </c>
      <c r="AH626" s="115">
        <v>-5071.97</v>
      </c>
      <c r="AI626" s="115">
        <v>-5520.45</v>
      </c>
      <c r="AJ626" s="115">
        <v>-5601.19</v>
      </c>
      <c r="AK626" s="115">
        <v>-5733.24</v>
      </c>
      <c r="AL626" s="115">
        <v>-5819.51</v>
      </c>
      <c r="AM626" s="115">
        <v>-6053.95</v>
      </c>
      <c r="AN626" s="115">
        <v>-5991.98</v>
      </c>
      <c r="AO626" s="115">
        <v>-6170.52</v>
      </c>
      <c r="AP626" s="115">
        <v>-6255.85</v>
      </c>
      <c r="AQ626" s="115">
        <v>-6383.39</v>
      </c>
      <c r="AR626" s="115">
        <v>-6389.05</v>
      </c>
      <c r="AS626" s="115">
        <v>-6490.09</v>
      </c>
      <c r="AT626" s="115">
        <v>-6336.1</v>
      </c>
      <c r="AU626" s="115">
        <v>-6557.86</v>
      </c>
      <c r="AV626" s="115">
        <v>-6475.28</v>
      </c>
      <c r="AW626" s="115">
        <v>-6341.57</v>
      </c>
      <c r="AX626" s="115">
        <v>-6254.58</v>
      </c>
      <c r="AY626" s="115">
        <v>-6355.31</v>
      </c>
      <c r="AZ626" s="116">
        <v>-6051.48</v>
      </c>
      <c r="BA626" s="115">
        <v>-5950.71</v>
      </c>
      <c r="BB626" s="115">
        <v>-5958.04</v>
      </c>
      <c r="BC626" s="115">
        <v>-5654.69</v>
      </c>
      <c r="BD626" s="114"/>
      <c r="BE626" s="144"/>
      <c r="BF626" s="144"/>
      <c r="BG626" s="120"/>
    </row>
    <row r="627" spans="2:59" hidden="1">
      <c r="B627" s="124" t="s">
        <v>319</v>
      </c>
      <c r="C627" s="123" t="s">
        <v>318</v>
      </c>
      <c r="D627" s="122" t="s">
        <v>433</v>
      </c>
      <c r="E627" s="122" t="s">
        <v>311</v>
      </c>
      <c r="F627" s="122" t="s">
        <v>317</v>
      </c>
      <c r="G627" s="122" t="s">
        <v>316</v>
      </c>
      <c r="H627" s="121" t="s">
        <v>315</v>
      </c>
      <c r="I627" s="115">
        <v>-2051.0300000000002</v>
      </c>
      <c r="J627" s="115"/>
      <c r="K627" s="115"/>
      <c r="L627" s="115">
        <v>-1589.36</v>
      </c>
      <c r="M627" s="115">
        <v>-1694.49</v>
      </c>
      <c r="N627" s="115">
        <v>-1620.14</v>
      </c>
      <c r="O627" s="115">
        <v>-1652.82</v>
      </c>
      <c r="P627" s="115">
        <v>-1705.86</v>
      </c>
      <c r="Q627" s="115">
        <v>-1615.18</v>
      </c>
      <c r="R627" s="115">
        <v>-1584.97</v>
      </c>
      <c r="S627" s="115">
        <v>-1614.35</v>
      </c>
      <c r="T627" s="115">
        <v>-1638.23</v>
      </c>
      <c r="U627" s="115">
        <v>-1608.85</v>
      </c>
      <c r="V627" s="115">
        <v>-1965.85</v>
      </c>
      <c r="W627" s="115">
        <v>-1990.48</v>
      </c>
      <c r="X627" s="115">
        <v>-2017.25</v>
      </c>
      <c r="Y627" s="115">
        <v>-1948.93</v>
      </c>
      <c r="Z627" s="115">
        <v>-1817.85</v>
      </c>
      <c r="AA627" s="115">
        <v>-1801.1</v>
      </c>
      <c r="AB627" s="115">
        <v>-1986.27</v>
      </c>
      <c r="AC627" s="115">
        <v>-1957.5</v>
      </c>
      <c r="AD627" s="115">
        <v>-2058.4</v>
      </c>
      <c r="AE627" s="115">
        <v>-2092.23</v>
      </c>
      <c r="AF627" s="115">
        <v>-2324.25</v>
      </c>
      <c r="AG627" s="115">
        <v>-2541.84</v>
      </c>
      <c r="AH627" s="115">
        <v>-2393.4</v>
      </c>
      <c r="AI627" s="115">
        <v>-2511.38</v>
      </c>
      <c r="AJ627" s="115">
        <v>-2415.9899999999998</v>
      </c>
      <c r="AK627" s="115">
        <v>-2322.7199999999998</v>
      </c>
      <c r="AL627" s="115">
        <v>-2550.13</v>
      </c>
      <c r="AM627" s="115">
        <v>-2575.37</v>
      </c>
      <c r="AN627" s="115">
        <v>-2671.07</v>
      </c>
      <c r="AO627" s="115">
        <v>-2708.11</v>
      </c>
      <c r="AP627" s="115">
        <v>-2561.4299999999998</v>
      </c>
      <c r="AQ627" s="115">
        <v>-2662.83</v>
      </c>
      <c r="AR627" s="115">
        <v>-2682.19</v>
      </c>
      <c r="AS627" s="115">
        <v>-2664.89</v>
      </c>
      <c r="AT627" s="115">
        <v>-3090.44</v>
      </c>
      <c r="AU627" s="115">
        <v>-3618.89</v>
      </c>
      <c r="AV627" s="115">
        <v>-3154.56</v>
      </c>
      <c r="AW627" s="115">
        <v>-3236.03</v>
      </c>
      <c r="AX627" s="115">
        <v>-3220.33</v>
      </c>
      <c r="AY627" s="115">
        <v>-2954.91</v>
      </c>
      <c r="AZ627" s="116">
        <v>-3169.82</v>
      </c>
      <c r="BA627" s="115">
        <v>-3255.78</v>
      </c>
      <c r="BB627" s="115">
        <v>-3275.63</v>
      </c>
      <c r="BC627" s="115">
        <v>-3252.5</v>
      </c>
      <c r="BD627" s="114"/>
      <c r="BE627" s="145"/>
      <c r="BF627" s="114"/>
      <c r="BG627" s="120"/>
    </row>
    <row r="628" spans="2:59" hidden="1">
      <c r="B628" s="131" t="s">
        <v>208</v>
      </c>
      <c r="C628" s="130" t="s">
        <v>432</v>
      </c>
      <c r="D628" s="129"/>
      <c r="E628" s="129"/>
      <c r="F628" s="129"/>
      <c r="G628" s="129"/>
      <c r="H628" s="128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  <c r="AA628" s="115"/>
      <c r="AB628" s="115"/>
      <c r="AC628" s="115"/>
      <c r="AD628" s="115"/>
      <c r="AE628" s="115"/>
      <c r="AF628" s="115"/>
      <c r="AG628" s="115"/>
      <c r="AH628" s="115"/>
      <c r="AI628" s="115"/>
      <c r="AJ628" s="115"/>
      <c r="AK628" s="115"/>
      <c r="AL628" s="115"/>
      <c r="AM628" s="115"/>
      <c r="AN628" s="115"/>
      <c r="AO628" s="115"/>
      <c r="AP628" s="115"/>
      <c r="AQ628" s="115"/>
      <c r="AR628" s="115"/>
      <c r="AS628" s="115"/>
      <c r="AT628" s="115"/>
      <c r="AU628" s="115"/>
      <c r="AV628" s="115"/>
      <c r="AW628" s="115"/>
      <c r="AX628" s="115"/>
      <c r="AY628" s="115"/>
      <c r="AZ628" s="116"/>
      <c r="BA628" s="115"/>
      <c r="BB628" s="115"/>
      <c r="BC628" s="115"/>
      <c r="BD628" s="114"/>
      <c r="BE628" s="114"/>
      <c r="BF628" s="114"/>
      <c r="BG628" s="127"/>
    </row>
    <row r="629" spans="2:59" hidden="1">
      <c r="B629" s="124" t="s">
        <v>363</v>
      </c>
      <c r="C629" s="123" t="s">
        <v>363</v>
      </c>
      <c r="D629" s="122" t="s">
        <v>406</v>
      </c>
      <c r="E629" s="122" t="s">
        <v>311</v>
      </c>
      <c r="F629" s="122" t="s">
        <v>362</v>
      </c>
      <c r="G629" s="122" t="s">
        <v>404</v>
      </c>
      <c r="H629" s="121" t="s">
        <v>403</v>
      </c>
      <c r="I629" s="115">
        <v>-1387.14</v>
      </c>
      <c r="J629" s="115"/>
      <c r="K629" s="115"/>
      <c r="L629" s="115">
        <v>-1177.1600000000001</v>
      </c>
      <c r="M629" s="115">
        <v>-1240.21</v>
      </c>
      <c r="N629" s="115">
        <v>-923.2</v>
      </c>
      <c r="O629" s="115">
        <v>-576.41999999999996</v>
      </c>
      <c r="P629" s="115">
        <v>-596.6</v>
      </c>
      <c r="Q629" s="115">
        <v>-640.63</v>
      </c>
      <c r="R629" s="115">
        <v>-578.85</v>
      </c>
      <c r="S629" s="115">
        <v>-629.70000000000005</v>
      </c>
      <c r="T629" s="115">
        <v>-609.25</v>
      </c>
      <c r="U629" s="115">
        <v>-938.24</v>
      </c>
      <c r="V629" s="115">
        <v>-795.17</v>
      </c>
      <c r="W629" s="115">
        <v>-695.05</v>
      </c>
      <c r="X629" s="115">
        <v>-149.44999999999999</v>
      </c>
      <c r="Y629" s="115">
        <v>-65.31</v>
      </c>
      <c r="Z629" s="115">
        <v>-54.53</v>
      </c>
      <c r="AA629" s="115">
        <v>-44.73</v>
      </c>
      <c r="AB629" s="115">
        <v>-42.79</v>
      </c>
      <c r="AC629" s="115">
        <v>-44.17</v>
      </c>
      <c r="AD629" s="115">
        <v>-72.37</v>
      </c>
      <c r="AE629" s="115">
        <v>-72.319999999999993</v>
      </c>
      <c r="AF629" s="115">
        <v>-82.83</v>
      </c>
      <c r="AG629" s="115">
        <v>-65.239999999999995</v>
      </c>
      <c r="AH629" s="115">
        <v>-52.42</v>
      </c>
      <c r="AI629" s="115">
        <v>-51.78</v>
      </c>
      <c r="AJ629" s="115">
        <v>-36.85</v>
      </c>
      <c r="AK629" s="115">
        <v>-44.92</v>
      </c>
      <c r="AL629" s="115">
        <v>-44.21</v>
      </c>
      <c r="AM629" s="115">
        <v>-56.19</v>
      </c>
      <c r="AN629" s="115">
        <v>-86</v>
      </c>
      <c r="AO629" s="115">
        <v>-108.42</v>
      </c>
      <c r="AP629" s="115">
        <v>-155.63999999999999</v>
      </c>
      <c r="AQ629" s="115">
        <v>-173.11</v>
      </c>
      <c r="AR629" s="115">
        <v>-170.3</v>
      </c>
      <c r="AS629" s="115">
        <v>-182.57</v>
      </c>
      <c r="AT629" s="115">
        <v>-129.22</v>
      </c>
      <c r="AU629" s="115">
        <v>-125.06</v>
      </c>
      <c r="AV629" s="115">
        <v>-132.91</v>
      </c>
      <c r="AW629" s="115">
        <v>-113.49</v>
      </c>
      <c r="AX629" s="115">
        <v>-123.02</v>
      </c>
      <c r="AY629" s="115">
        <v>-75.62</v>
      </c>
      <c r="AZ629" s="116">
        <v>-150.21</v>
      </c>
      <c r="BA629" s="115">
        <v>-159.13</v>
      </c>
      <c r="BB629" s="115">
        <v>-157.88999999999999</v>
      </c>
      <c r="BC629" s="115">
        <v>-161.79</v>
      </c>
      <c r="BD629" s="114"/>
      <c r="BE629" s="114"/>
      <c r="BF629" s="114"/>
      <c r="BG629" s="120"/>
    </row>
    <row r="630" spans="2:59" hidden="1">
      <c r="B630" s="124" t="s">
        <v>360</v>
      </c>
      <c r="C630" s="123" t="s">
        <v>359</v>
      </c>
      <c r="D630" s="122" t="s">
        <v>406</v>
      </c>
      <c r="E630" s="122" t="s">
        <v>311</v>
      </c>
      <c r="F630" s="122" t="s">
        <v>358</v>
      </c>
      <c r="G630" s="122" t="s">
        <v>316</v>
      </c>
      <c r="H630" s="121" t="s">
        <v>357</v>
      </c>
      <c r="I630" s="115">
        <v>-748.15</v>
      </c>
      <c r="J630" s="115"/>
      <c r="K630" s="115"/>
      <c r="L630" s="115">
        <v>-448.86</v>
      </c>
      <c r="M630" s="115">
        <v>-474.47</v>
      </c>
      <c r="N630" s="115">
        <v>-445.49</v>
      </c>
      <c r="O630" s="115">
        <v>-480.74</v>
      </c>
      <c r="P630" s="115">
        <v>-386.08</v>
      </c>
      <c r="Q630" s="115">
        <v>-309.2</v>
      </c>
      <c r="R630" s="115">
        <v>-267.08999999999997</v>
      </c>
      <c r="S630" s="115">
        <v>-242.77</v>
      </c>
      <c r="T630" s="115">
        <v>-248.68</v>
      </c>
      <c r="U630" s="115">
        <v>-229.33</v>
      </c>
      <c r="V630" s="115">
        <v>-359.95</v>
      </c>
      <c r="W630" s="115">
        <v>-245.5</v>
      </c>
      <c r="X630" s="115">
        <v>-183.18</v>
      </c>
      <c r="Y630" s="115">
        <v>-160.76</v>
      </c>
      <c r="Z630" s="115">
        <v>-125.42</v>
      </c>
      <c r="AA630" s="115">
        <v>-163.59</v>
      </c>
      <c r="AB630" s="115">
        <v>-53.18</v>
      </c>
      <c r="AC630" s="115">
        <v>-57.89</v>
      </c>
      <c r="AD630" s="115">
        <v>-60.69</v>
      </c>
      <c r="AE630" s="115">
        <v>-47.1</v>
      </c>
      <c r="AF630" s="115">
        <v>-36.06</v>
      </c>
      <c r="AG630" s="115">
        <v>-30.37</v>
      </c>
      <c r="AH630" s="115">
        <v>-32.85</v>
      </c>
      <c r="AI630" s="115">
        <v>-22.11</v>
      </c>
      <c r="AJ630" s="115">
        <v>-11.7</v>
      </c>
      <c r="AK630" s="115">
        <v>-10.78</v>
      </c>
      <c r="AL630" s="115">
        <v>-12.92</v>
      </c>
      <c r="AM630" s="115">
        <v>-12.33</v>
      </c>
      <c r="AN630" s="115">
        <v>-15.48</v>
      </c>
      <c r="AO630" s="115">
        <v>-23.64</v>
      </c>
      <c r="AP630" s="115">
        <v>-33.68</v>
      </c>
      <c r="AQ630" s="115">
        <v>-18.97</v>
      </c>
      <c r="AR630" s="115">
        <v>-4.79</v>
      </c>
      <c r="AS630" s="115">
        <v>-4.05</v>
      </c>
      <c r="AT630" s="115">
        <v>-6.25</v>
      </c>
      <c r="AU630" s="115">
        <v>-3.6</v>
      </c>
      <c r="AV630" s="115">
        <v>-1.55</v>
      </c>
      <c r="AW630" s="115">
        <v>-0.11</v>
      </c>
      <c r="AX630" s="115">
        <v>-3.08</v>
      </c>
      <c r="AY630" s="115">
        <v>-1.1599999999999999</v>
      </c>
      <c r="AZ630" s="116">
        <v>-1.47</v>
      </c>
      <c r="BA630" s="115">
        <v>-0.43</v>
      </c>
      <c r="BB630" s="115">
        <v>0</v>
      </c>
      <c r="BC630" s="115">
        <v>-16.88</v>
      </c>
      <c r="BD630" s="114"/>
      <c r="BE630" s="114"/>
      <c r="BF630" s="114"/>
      <c r="BG630" s="120"/>
    </row>
    <row r="631" spans="2:59" hidden="1">
      <c r="B631" s="124" t="s">
        <v>356</v>
      </c>
      <c r="C631" s="123" t="s">
        <v>355</v>
      </c>
      <c r="D631" s="122" t="s">
        <v>406</v>
      </c>
      <c r="E631" s="122" t="s">
        <v>311</v>
      </c>
      <c r="F631" s="122" t="s">
        <v>354</v>
      </c>
      <c r="G631" s="122" t="s">
        <v>431</v>
      </c>
      <c r="H631" s="121" t="s">
        <v>430</v>
      </c>
      <c r="I631" s="115">
        <v>-7694.47</v>
      </c>
      <c r="J631" s="115"/>
      <c r="K631" s="115"/>
      <c r="L631" s="115">
        <v>-6863.97</v>
      </c>
      <c r="M631" s="115">
        <v>-7821.49</v>
      </c>
      <c r="N631" s="115">
        <v>-7140.91</v>
      </c>
      <c r="O631" s="115">
        <v>-7013.02</v>
      </c>
      <c r="P631" s="115">
        <v>-6373.66</v>
      </c>
      <c r="Q631" s="115">
        <v>-6668.25</v>
      </c>
      <c r="R631" s="115">
        <v>-5752.36</v>
      </c>
      <c r="S631" s="115">
        <v>-4458.03</v>
      </c>
      <c r="T631" s="115">
        <v>-4547.88</v>
      </c>
      <c r="U631" s="115">
        <v>-4422.1899999999996</v>
      </c>
      <c r="V631" s="115">
        <v>-4656</v>
      </c>
      <c r="W631" s="115">
        <v>-4464.21</v>
      </c>
      <c r="X631" s="115">
        <v>-4819.6099999999997</v>
      </c>
      <c r="Y631" s="115">
        <v>-3749.4</v>
      </c>
      <c r="Z631" s="115">
        <v>-3458.44</v>
      </c>
      <c r="AA631" s="115">
        <v>-3499.97</v>
      </c>
      <c r="AB631" s="115">
        <v>-2695.72</v>
      </c>
      <c r="AC631" s="115">
        <v>-2538.06</v>
      </c>
      <c r="AD631" s="115">
        <v>-2895.91</v>
      </c>
      <c r="AE631" s="115">
        <v>-2175.86</v>
      </c>
      <c r="AF631" s="115">
        <v>-1887.92</v>
      </c>
      <c r="AG631" s="115">
        <v>-1876.23</v>
      </c>
      <c r="AH631" s="115">
        <v>-2021.6</v>
      </c>
      <c r="AI631" s="115">
        <v>-1634.68</v>
      </c>
      <c r="AJ631" s="115">
        <v>-1406.21</v>
      </c>
      <c r="AK631" s="115">
        <v>-1471.92</v>
      </c>
      <c r="AL631" s="115">
        <v>-1408.52</v>
      </c>
      <c r="AM631" s="115">
        <v>-1224.02</v>
      </c>
      <c r="AN631" s="115">
        <v>-1428.77</v>
      </c>
      <c r="AO631" s="115">
        <v>-1512.01</v>
      </c>
      <c r="AP631" s="115">
        <v>-1220.6300000000001</v>
      </c>
      <c r="AQ631" s="115">
        <v>-957.02</v>
      </c>
      <c r="AR631" s="115">
        <v>-779.58</v>
      </c>
      <c r="AS631" s="115">
        <v>-1029.83</v>
      </c>
      <c r="AT631" s="115">
        <v>-824.37</v>
      </c>
      <c r="AU631" s="115">
        <v>-1000.02</v>
      </c>
      <c r="AV631" s="115">
        <v>-663.8</v>
      </c>
      <c r="AW631" s="115">
        <v>-762.93</v>
      </c>
      <c r="AX631" s="115">
        <v>-689.15</v>
      </c>
      <c r="AY631" s="115">
        <v>-608.64</v>
      </c>
      <c r="AZ631" s="116">
        <v>-659.56</v>
      </c>
      <c r="BA631" s="115">
        <v>-662.62</v>
      </c>
      <c r="BB631" s="115">
        <v>-466.44</v>
      </c>
      <c r="BC631" s="115">
        <v>-594.19000000000005</v>
      </c>
      <c r="BD631" s="114"/>
      <c r="BE631" s="114"/>
      <c r="BF631" s="114"/>
      <c r="BG631" s="120"/>
    </row>
    <row r="632" spans="2:59" hidden="1">
      <c r="B632" s="124" t="s">
        <v>353</v>
      </c>
      <c r="C632" s="123" t="s">
        <v>352</v>
      </c>
      <c r="D632" s="122" t="s">
        <v>406</v>
      </c>
      <c r="E632" s="122" t="s">
        <v>311</v>
      </c>
      <c r="F632" s="122" t="s">
        <v>351</v>
      </c>
      <c r="G632" s="122" t="s">
        <v>316</v>
      </c>
      <c r="H632" s="121" t="s">
        <v>341</v>
      </c>
      <c r="I632" s="115">
        <v>-4862.7700000000004</v>
      </c>
      <c r="J632" s="115"/>
      <c r="K632" s="115"/>
      <c r="L632" s="115">
        <v>-3580.45</v>
      </c>
      <c r="M632" s="115">
        <v>-4318.4399999999996</v>
      </c>
      <c r="N632" s="115">
        <v>-4214.09</v>
      </c>
      <c r="O632" s="115">
        <v>-3890.45</v>
      </c>
      <c r="P632" s="115">
        <v>-3519.36</v>
      </c>
      <c r="Q632" s="115">
        <v>-3430.9</v>
      </c>
      <c r="R632" s="115">
        <v>-2885.33</v>
      </c>
      <c r="S632" s="115">
        <v>-2814.88</v>
      </c>
      <c r="T632" s="115">
        <v>-2258.27</v>
      </c>
      <c r="U632" s="115">
        <v>-2493.5</v>
      </c>
      <c r="V632" s="115">
        <v>-2124.71</v>
      </c>
      <c r="W632" s="115">
        <v>-1544.87</v>
      </c>
      <c r="X632" s="115">
        <v>-1185.28</v>
      </c>
      <c r="Y632" s="115">
        <v>-719.77</v>
      </c>
      <c r="Z632" s="115">
        <v>-443.02</v>
      </c>
      <c r="AA632" s="115">
        <v>-309.29000000000002</v>
      </c>
      <c r="AB632" s="115">
        <v>-252.22</v>
      </c>
      <c r="AC632" s="115">
        <v>-180.51</v>
      </c>
      <c r="AD632" s="115">
        <v>-190.43</v>
      </c>
      <c r="AE632" s="115">
        <v>-331.92</v>
      </c>
      <c r="AF632" s="115">
        <v>-321.33999999999997</v>
      </c>
      <c r="AG632" s="115">
        <v>-424.78</v>
      </c>
      <c r="AH632" s="115">
        <v>-532.57000000000005</v>
      </c>
      <c r="AI632" s="115">
        <v>-195.03</v>
      </c>
      <c r="AJ632" s="115">
        <v>-249.53</v>
      </c>
      <c r="AK632" s="115">
        <v>-216.34</v>
      </c>
      <c r="AL632" s="115">
        <v>-89.11</v>
      </c>
      <c r="AM632" s="115">
        <v>-208.51</v>
      </c>
      <c r="AN632" s="115">
        <v>-99.29</v>
      </c>
      <c r="AO632" s="115">
        <v>-76.400000000000006</v>
      </c>
      <c r="AP632" s="115">
        <v>-86.83</v>
      </c>
      <c r="AQ632" s="115">
        <v>-115.34</v>
      </c>
      <c r="AR632" s="115">
        <v>-225.73</v>
      </c>
      <c r="AS632" s="115">
        <v>-89.77</v>
      </c>
      <c r="AT632" s="115">
        <v>-21.46</v>
      </c>
      <c r="AU632" s="115">
        <v>-30.16</v>
      </c>
      <c r="AV632" s="115">
        <v>-10.98</v>
      </c>
      <c r="AW632" s="115">
        <v>-57.87</v>
      </c>
      <c r="AX632" s="115">
        <v>-27.26</v>
      </c>
      <c r="AY632" s="115">
        <v>-60.49</v>
      </c>
      <c r="AZ632" s="116">
        <v>-8.57</v>
      </c>
      <c r="BA632" s="115">
        <v>-7.46</v>
      </c>
      <c r="BB632" s="115">
        <v>-13.23</v>
      </c>
      <c r="BC632" s="115">
        <v>-12.38</v>
      </c>
      <c r="BD632" s="114"/>
      <c r="BE632" s="114"/>
      <c r="BF632" s="114"/>
      <c r="BG632" s="120"/>
    </row>
    <row r="633" spans="2:59" hidden="1">
      <c r="B633" s="124" t="s">
        <v>429</v>
      </c>
      <c r="C633" s="123" t="s">
        <v>428</v>
      </c>
      <c r="D633" s="122" t="s">
        <v>406</v>
      </c>
      <c r="E633" s="122" t="s">
        <v>311</v>
      </c>
      <c r="F633" s="122" t="s">
        <v>427</v>
      </c>
      <c r="G633" s="122" t="s">
        <v>316</v>
      </c>
      <c r="H633" s="121" t="s">
        <v>341</v>
      </c>
      <c r="I633" s="115">
        <v>0</v>
      </c>
      <c r="J633" s="115"/>
      <c r="K633" s="115"/>
      <c r="L633" s="115">
        <v>0</v>
      </c>
      <c r="M633" s="115">
        <v>0</v>
      </c>
      <c r="N633" s="115">
        <v>0</v>
      </c>
      <c r="O633" s="115">
        <v>0</v>
      </c>
      <c r="P633" s="115">
        <v>0</v>
      </c>
      <c r="Q633" s="115">
        <v>0</v>
      </c>
      <c r="R633" s="115">
        <v>0</v>
      </c>
      <c r="S633" s="115">
        <v>0</v>
      </c>
      <c r="T633" s="115">
        <v>0</v>
      </c>
      <c r="U633" s="115">
        <v>0</v>
      </c>
      <c r="V633" s="115">
        <v>0</v>
      </c>
      <c r="W633" s="115">
        <v>0</v>
      </c>
      <c r="X633" s="115">
        <v>0</v>
      </c>
      <c r="Y633" s="115">
        <v>0</v>
      </c>
      <c r="Z633" s="115">
        <v>0</v>
      </c>
      <c r="AA633" s="115">
        <v>0</v>
      </c>
      <c r="AB633" s="115">
        <v>0</v>
      </c>
      <c r="AC633" s="115">
        <v>0</v>
      </c>
      <c r="AD633" s="115">
        <v>0</v>
      </c>
      <c r="AE633" s="115">
        <v>-145.78</v>
      </c>
      <c r="AF633" s="115">
        <v>-165.36</v>
      </c>
      <c r="AG633" s="115">
        <v>-0.74</v>
      </c>
      <c r="AH633" s="115">
        <v>-1.36</v>
      </c>
      <c r="AI633" s="115">
        <v>-0.54</v>
      </c>
      <c r="AJ633" s="115">
        <v>0</v>
      </c>
      <c r="AK633" s="115">
        <v>-0.18</v>
      </c>
      <c r="AL633" s="115">
        <v>-0.01</v>
      </c>
      <c r="AM633" s="115">
        <v>0</v>
      </c>
      <c r="AN633" s="115">
        <v>0</v>
      </c>
      <c r="AO633" s="115">
        <v>0</v>
      </c>
      <c r="AP633" s="115">
        <v>0</v>
      </c>
      <c r="AQ633" s="115">
        <v>0</v>
      </c>
      <c r="AR633" s="115">
        <v>0</v>
      </c>
      <c r="AS633" s="115">
        <v>0</v>
      </c>
      <c r="AT633" s="115">
        <v>0</v>
      </c>
      <c r="AU633" s="115">
        <v>-0.02</v>
      </c>
      <c r="AV633" s="115">
        <v>-0.03</v>
      </c>
      <c r="AW633" s="115">
        <v>-0.04</v>
      </c>
      <c r="AX633" s="115">
        <v>-0.02</v>
      </c>
      <c r="AY633" s="115">
        <v>-0.09</v>
      </c>
      <c r="AZ633" s="116">
        <v>-0.06</v>
      </c>
      <c r="BA633" s="115">
        <v>-0.02</v>
      </c>
      <c r="BB633" s="115">
        <v>0</v>
      </c>
      <c r="BC633" s="115">
        <v>-0.02</v>
      </c>
      <c r="BD633" s="114"/>
      <c r="BE633" s="114"/>
      <c r="BF633" s="114"/>
      <c r="BG633" s="120"/>
    </row>
    <row r="634" spans="2:59" hidden="1">
      <c r="B634" s="124" t="s">
        <v>350</v>
      </c>
      <c r="C634" s="123" t="s">
        <v>349</v>
      </c>
      <c r="D634" s="122" t="s">
        <v>406</v>
      </c>
      <c r="E634" s="122" t="s">
        <v>311</v>
      </c>
      <c r="F634" s="122" t="s">
        <v>348</v>
      </c>
      <c r="G634" s="122" t="s">
        <v>316</v>
      </c>
      <c r="H634" s="121" t="s">
        <v>334</v>
      </c>
      <c r="I634" s="115">
        <v>0</v>
      </c>
      <c r="J634" s="115"/>
      <c r="K634" s="115"/>
      <c r="L634" s="115">
        <v>0</v>
      </c>
      <c r="M634" s="115">
        <v>0</v>
      </c>
      <c r="N634" s="115">
        <v>0</v>
      </c>
      <c r="O634" s="115">
        <v>0</v>
      </c>
      <c r="P634" s="115">
        <v>0</v>
      </c>
      <c r="Q634" s="115">
        <v>0</v>
      </c>
      <c r="R634" s="115">
        <v>0</v>
      </c>
      <c r="S634" s="115">
        <v>-25.38</v>
      </c>
      <c r="T634" s="115">
        <v>-14.09</v>
      </c>
      <c r="U634" s="115">
        <v>-19.82</v>
      </c>
      <c r="V634" s="115">
        <v>-44.04</v>
      </c>
      <c r="W634" s="115">
        <v>-8.91</v>
      </c>
      <c r="X634" s="115">
        <v>-79.02</v>
      </c>
      <c r="Y634" s="115">
        <v>-74.19</v>
      </c>
      <c r="Z634" s="115">
        <v>-15.61</v>
      </c>
      <c r="AA634" s="115">
        <v>-18.399999999999999</v>
      </c>
      <c r="AB634" s="115">
        <v>-26.44</v>
      </c>
      <c r="AC634" s="115">
        <v>-25.25</v>
      </c>
      <c r="AD634" s="115">
        <v>-30.98</v>
      </c>
      <c r="AE634" s="115">
        <v>-28.07</v>
      </c>
      <c r="AF634" s="115">
        <v>-20.48</v>
      </c>
      <c r="AG634" s="115">
        <v>-26.62</v>
      </c>
      <c r="AH634" s="115">
        <v>-33.29</v>
      </c>
      <c r="AI634" s="115">
        <v>-21.68</v>
      </c>
      <c r="AJ634" s="115">
        <v>-12.81</v>
      </c>
      <c r="AK634" s="115">
        <v>-3.74</v>
      </c>
      <c r="AL634" s="115">
        <v>-3.74</v>
      </c>
      <c r="AM634" s="115">
        <v>-1.7</v>
      </c>
      <c r="AN634" s="115">
        <v>-3.06</v>
      </c>
      <c r="AO634" s="115">
        <v>0</v>
      </c>
      <c r="AP634" s="115">
        <v>-21.85</v>
      </c>
      <c r="AQ634" s="115">
        <v>-2.83</v>
      </c>
      <c r="AR634" s="115">
        <v>-12.76</v>
      </c>
      <c r="AS634" s="115">
        <v>-23.99</v>
      </c>
      <c r="AT634" s="115">
        <v>-0.03</v>
      </c>
      <c r="AU634" s="115">
        <v>-0.21</v>
      </c>
      <c r="AV634" s="115">
        <v>-0.17</v>
      </c>
      <c r="AW634" s="115">
        <v>0</v>
      </c>
      <c r="AX634" s="115">
        <v>0</v>
      </c>
      <c r="AY634" s="115">
        <v>-1.52</v>
      </c>
      <c r="AZ634" s="116">
        <v>-1.29</v>
      </c>
      <c r="BA634" s="115">
        <v>-1.28</v>
      </c>
      <c r="BB634" s="115">
        <v>-2.2599999999999998</v>
      </c>
      <c r="BC634" s="115">
        <v>-5.29</v>
      </c>
      <c r="BD634" s="114"/>
      <c r="BE634" s="114"/>
      <c r="BF634" s="114"/>
      <c r="BG634" s="120"/>
    </row>
    <row r="635" spans="2:59" hidden="1">
      <c r="B635" s="124" t="s">
        <v>347</v>
      </c>
      <c r="C635" s="123" t="s">
        <v>346</v>
      </c>
      <c r="D635" s="122" t="s">
        <v>406</v>
      </c>
      <c r="E635" s="122" t="s">
        <v>311</v>
      </c>
      <c r="F635" s="122" t="s">
        <v>345</v>
      </c>
      <c r="G635" s="122" t="s">
        <v>414</v>
      </c>
      <c r="H635" s="121" t="s">
        <v>413</v>
      </c>
      <c r="I635" s="115">
        <v>0</v>
      </c>
      <c r="J635" s="115"/>
      <c r="K635" s="115"/>
      <c r="L635" s="115">
        <v>0</v>
      </c>
      <c r="M635" s="115">
        <v>0</v>
      </c>
      <c r="N635" s="115">
        <v>0</v>
      </c>
      <c r="O635" s="115">
        <v>0</v>
      </c>
      <c r="P635" s="115">
        <v>0</v>
      </c>
      <c r="Q635" s="115">
        <v>0</v>
      </c>
      <c r="R635" s="115">
        <v>0</v>
      </c>
      <c r="S635" s="115">
        <v>0</v>
      </c>
      <c r="T635" s="115">
        <v>-13.57</v>
      </c>
      <c r="U635" s="115">
        <v>-19.32</v>
      </c>
      <c r="V635" s="115">
        <v>-1068.95</v>
      </c>
      <c r="W635" s="115">
        <v>-1256.7</v>
      </c>
      <c r="X635" s="115">
        <v>-1789.61</v>
      </c>
      <c r="Y635" s="115">
        <v>-1911.73</v>
      </c>
      <c r="Z635" s="115">
        <v>-1932.59</v>
      </c>
      <c r="AA635" s="115">
        <v>-2354.5300000000002</v>
      </c>
      <c r="AB635" s="115">
        <v>-2619.81</v>
      </c>
      <c r="AC635" s="115">
        <v>-2820.55</v>
      </c>
      <c r="AD635" s="115">
        <v>-3418.91</v>
      </c>
      <c r="AE635" s="115">
        <v>-2742.4</v>
      </c>
      <c r="AF635" s="115">
        <v>-3229.26</v>
      </c>
      <c r="AG635" s="115">
        <v>-4300.82</v>
      </c>
      <c r="AH635" s="115">
        <v>-3520.47</v>
      </c>
      <c r="AI635" s="115">
        <v>-3248.31</v>
      </c>
      <c r="AJ635" s="115">
        <v>-2830.88</v>
      </c>
      <c r="AK635" s="115">
        <v>-2767.61</v>
      </c>
      <c r="AL635" s="115">
        <v>-3018.13</v>
      </c>
      <c r="AM635" s="115">
        <v>-3175.03</v>
      </c>
      <c r="AN635" s="115">
        <v>-3843.56</v>
      </c>
      <c r="AO635" s="115">
        <v>-3833.33</v>
      </c>
      <c r="AP635" s="115">
        <v>-4056.97</v>
      </c>
      <c r="AQ635" s="115">
        <v>-4479.34</v>
      </c>
      <c r="AR635" s="115">
        <v>-4238.45</v>
      </c>
      <c r="AS635" s="115">
        <v>-4681.91</v>
      </c>
      <c r="AT635" s="115">
        <v>-4367.93</v>
      </c>
      <c r="AU635" s="115">
        <v>-4323.47</v>
      </c>
      <c r="AV635" s="115">
        <v>-3384.49</v>
      </c>
      <c r="AW635" s="115">
        <v>-3735.92</v>
      </c>
      <c r="AX635" s="115">
        <v>-3892.97</v>
      </c>
      <c r="AY635" s="115">
        <v>-2846.01</v>
      </c>
      <c r="AZ635" s="116">
        <v>-3244.98</v>
      </c>
      <c r="BA635" s="115">
        <v>-3236.7</v>
      </c>
      <c r="BB635" s="115">
        <v>-3392.29</v>
      </c>
      <c r="BC635" s="115">
        <v>-3139.67</v>
      </c>
      <c r="BD635" s="114"/>
      <c r="BE635" s="114"/>
      <c r="BF635" s="114"/>
      <c r="BG635" s="120"/>
    </row>
    <row r="636" spans="2:59" hidden="1">
      <c r="B636" s="124" t="s">
        <v>381</v>
      </c>
      <c r="C636" s="123" t="s">
        <v>380</v>
      </c>
      <c r="D636" s="122" t="s">
        <v>406</v>
      </c>
      <c r="E636" s="122" t="s">
        <v>311</v>
      </c>
      <c r="F636" s="122" t="s">
        <v>379</v>
      </c>
      <c r="G636" s="122" t="s">
        <v>316</v>
      </c>
      <c r="H636" s="121" t="s">
        <v>334</v>
      </c>
      <c r="I636" s="115">
        <v>0</v>
      </c>
      <c r="J636" s="115"/>
      <c r="K636" s="115"/>
      <c r="L636" s="115">
        <v>0</v>
      </c>
      <c r="M636" s="115">
        <v>0</v>
      </c>
      <c r="N636" s="115">
        <v>0</v>
      </c>
      <c r="O636" s="115">
        <v>0</v>
      </c>
      <c r="P636" s="115">
        <v>0</v>
      </c>
      <c r="Q636" s="115">
        <v>0</v>
      </c>
      <c r="R636" s="115">
        <v>0</v>
      </c>
      <c r="S636" s="115">
        <v>0</v>
      </c>
      <c r="T636" s="115">
        <v>0</v>
      </c>
      <c r="U636" s="115">
        <v>0</v>
      </c>
      <c r="V636" s="115">
        <v>0</v>
      </c>
      <c r="W636" s="115">
        <v>0</v>
      </c>
      <c r="X636" s="115">
        <v>0</v>
      </c>
      <c r="Y636" s="115">
        <v>0</v>
      </c>
      <c r="Z636" s="115">
        <v>0</v>
      </c>
      <c r="AA636" s="115">
        <v>0</v>
      </c>
      <c r="AB636" s="115">
        <v>0</v>
      </c>
      <c r="AC636" s="115">
        <v>0</v>
      </c>
      <c r="AD636" s="115">
        <v>0</v>
      </c>
      <c r="AE636" s="115">
        <v>0</v>
      </c>
      <c r="AF636" s="115">
        <v>0</v>
      </c>
      <c r="AG636" s="115">
        <v>0</v>
      </c>
      <c r="AH636" s="115">
        <v>0</v>
      </c>
      <c r="AI636" s="115">
        <v>0</v>
      </c>
      <c r="AJ636" s="115">
        <v>-0.16</v>
      </c>
      <c r="AK636" s="115">
        <v>0</v>
      </c>
      <c r="AL636" s="115">
        <v>0</v>
      </c>
      <c r="AM636" s="115">
        <v>-0.85</v>
      </c>
      <c r="AN636" s="115">
        <v>0</v>
      </c>
      <c r="AO636" s="115">
        <v>-0.26</v>
      </c>
      <c r="AP636" s="115">
        <v>0</v>
      </c>
      <c r="AQ636" s="115">
        <v>0</v>
      </c>
      <c r="AR636" s="115">
        <v>-0.38</v>
      </c>
      <c r="AS636" s="115">
        <v>0</v>
      </c>
      <c r="AT636" s="115">
        <v>0</v>
      </c>
      <c r="AU636" s="115">
        <v>-7.0000000000000007E-2</v>
      </c>
      <c r="AV636" s="115">
        <v>-0.03</v>
      </c>
      <c r="AW636" s="115">
        <v>-0.33</v>
      </c>
      <c r="AX636" s="115">
        <v>-0.32</v>
      </c>
      <c r="AY636" s="115">
        <v>-13.77</v>
      </c>
      <c r="AZ636" s="116">
        <v>-0.01</v>
      </c>
      <c r="BA636" s="115">
        <v>-0.27</v>
      </c>
      <c r="BB636" s="115">
        <v>-10.039999999999999</v>
      </c>
      <c r="BC636" s="115">
        <v>-17.64</v>
      </c>
      <c r="BD636" s="114"/>
      <c r="BE636" s="114"/>
      <c r="BF636" s="114"/>
      <c r="BG636" s="120"/>
    </row>
    <row r="637" spans="2:59" hidden="1">
      <c r="B637" s="124" t="s">
        <v>426</v>
      </c>
      <c r="C637" s="123" t="s">
        <v>425</v>
      </c>
      <c r="D637" s="122" t="s">
        <v>406</v>
      </c>
      <c r="E637" s="122" t="s">
        <v>311</v>
      </c>
      <c r="F637" s="122" t="s">
        <v>424</v>
      </c>
      <c r="G637" s="122" t="s">
        <v>316</v>
      </c>
      <c r="H637" s="121" t="s">
        <v>334</v>
      </c>
      <c r="I637" s="115">
        <v>0</v>
      </c>
      <c r="J637" s="115"/>
      <c r="K637" s="115"/>
      <c r="L637" s="115">
        <v>0</v>
      </c>
      <c r="M637" s="115">
        <v>0</v>
      </c>
      <c r="N637" s="115">
        <v>0</v>
      </c>
      <c r="O637" s="115">
        <v>0</v>
      </c>
      <c r="P637" s="115">
        <v>0</v>
      </c>
      <c r="Q637" s="115">
        <v>0</v>
      </c>
      <c r="R637" s="115">
        <v>0</v>
      </c>
      <c r="S637" s="115">
        <v>0</v>
      </c>
      <c r="T637" s="115">
        <v>0</v>
      </c>
      <c r="U637" s="115">
        <v>0</v>
      </c>
      <c r="V637" s="115">
        <v>0</v>
      </c>
      <c r="W637" s="115">
        <v>0</v>
      </c>
      <c r="X637" s="115">
        <v>0</v>
      </c>
      <c r="Y637" s="115">
        <v>0</v>
      </c>
      <c r="Z637" s="115">
        <v>0</v>
      </c>
      <c r="AA637" s="115">
        <v>0</v>
      </c>
      <c r="AB637" s="115">
        <v>0</v>
      </c>
      <c r="AC637" s="115">
        <v>0</v>
      </c>
      <c r="AD637" s="115">
        <v>0</v>
      </c>
      <c r="AE637" s="115">
        <v>0</v>
      </c>
      <c r="AF637" s="115">
        <v>0</v>
      </c>
      <c r="AG637" s="115">
        <v>0</v>
      </c>
      <c r="AH637" s="115">
        <v>0</v>
      </c>
      <c r="AI637" s="115">
        <v>-0.63</v>
      </c>
      <c r="AJ637" s="115">
        <v>-4.97</v>
      </c>
      <c r="AK637" s="115">
        <v>-3.99</v>
      </c>
      <c r="AL637" s="115">
        <v>-5.86</v>
      </c>
      <c r="AM637" s="115">
        <v>-4.91</v>
      </c>
      <c r="AN637" s="115">
        <v>-6.71</v>
      </c>
      <c r="AO637" s="115">
        <v>0</v>
      </c>
      <c r="AP637" s="115">
        <v>0</v>
      </c>
      <c r="AQ637" s="115">
        <v>0</v>
      </c>
      <c r="AR637" s="115">
        <v>-0.02</v>
      </c>
      <c r="AS637" s="115">
        <v>0</v>
      </c>
      <c r="AT637" s="115">
        <v>-0.05</v>
      </c>
      <c r="AU637" s="115">
        <v>-0.92</v>
      </c>
      <c r="AV637" s="115">
        <v>-0.77</v>
      </c>
      <c r="AW637" s="115">
        <v>-8.2100000000000009</v>
      </c>
      <c r="AX637" s="115">
        <v>-1.53</v>
      </c>
      <c r="AY637" s="115">
        <v>-9.23</v>
      </c>
      <c r="AZ637" s="116">
        <v>-0.71</v>
      </c>
      <c r="BA637" s="115">
        <v>-43.7</v>
      </c>
      <c r="BB637" s="115">
        <v>-81.96</v>
      </c>
      <c r="BC637" s="115">
        <v>-249.05</v>
      </c>
      <c r="BD637" s="114"/>
      <c r="BE637" s="114"/>
      <c r="BF637" s="114"/>
      <c r="BG637" s="120"/>
    </row>
    <row r="638" spans="2:59" hidden="1">
      <c r="B638" s="124" t="s">
        <v>423</v>
      </c>
      <c r="C638" s="123" t="s">
        <v>422</v>
      </c>
      <c r="D638" s="122" t="s">
        <v>406</v>
      </c>
      <c r="E638" s="122" t="s">
        <v>311</v>
      </c>
      <c r="F638" s="122" t="s">
        <v>421</v>
      </c>
      <c r="G638" s="122" t="s">
        <v>316</v>
      </c>
      <c r="H638" s="121" t="s">
        <v>357</v>
      </c>
      <c r="I638" s="115">
        <v>0</v>
      </c>
      <c r="J638" s="115"/>
      <c r="K638" s="115"/>
      <c r="L638" s="115">
        <v>0</v>
      </c>
      <c r="M638" s="115">
        <v>0</v>
      </c>
      <c r="N638" s="115">
        <v>0</v>
      </c>
      <c r="O638" s="115">
        <v>0</v>
      </c>
      <c r="P638" s="115">
        <v>0</v>
      </c>
      <c r="Q638" s="115">
        <v>0</v>
      </c>
      <c r="R638" s="115">
        <v>0</v>
      </c>
      <c r="S638" s="115">
        <v>0</v>
      </c>
      <c r="T638" s="115">
        <v>0</v>
      </c>
      <c r="U638" s="115">
        <v>0</v>
      </c>
      <c r="V638" s="115">
        <v>0</v>
      </c>
      <c r="W638" s="115">
        <v>0</v>
      </c>
      <c r="X638" s="115">
        <v>0</v>
      </c>
      <c r="Y638" s="115">
        <v>0</v>
      </c>
      <c r="Z638" s="115">
        <v>0</v>
      </c>
      <c r="AA638" s="115">
        <v>0</v>
      </c>
      <c r="AB638" s="115">
        <v>0</v>
      </c>
      <c r="AC638" s="115">
        <v>0</v>
      </c>
      <c r="AD638" s="115">
        <v>0</v>
      </c>
      <c r="AE638" s="115">
        <v>-17.149999999999999</v>
      </c>
      <c r="AF638" s="115">
        <v>-22.33</v>
      </c>
      <c r="AG638" s="115">
        <v>-24.5</v>
      </c>
      <c r="AH638" s="115">
        <v>-27.12</v>
      </c>
      <c r="AI638" s="115">
        <v>-37.75</v>
      </c>
      <c r="AJ638" s="115">
        <v>-21.11</v>
      </c>
      <c r="AK638" s="115">
        <v>-28.63</v>
      </c>
      <c r="AL638" s="115">
        <v>-57.78</v>
      </c>
      <c r="AM638" s="115">
        <v>-141.28</v>
      </c>
      <c r="AN638" s="115">
        <v>-45.57</v>
      </c>
      <c r="AO638" s="115">
        <v>-108.04</v>
      </c>
      <c r="AP638" s="115">
        <v>-68.16</v>
      </c>
      <c r="AQ638" s="115">
        <v>-36.43</v>
      </c>
      <c r="AR638" s="115">
        <v>-46.1</v>
      </c>
      <c r="AS638" s="115">
        <v>-41.85</v>
      </c>
      <c r="AT638" s="115">
        <v>-14.93</v>
      </c>
      <c r="AU638" s="115">
        <v>-3.01</v>
      </c>
      <c r="AV638" s="115">
        <v>-21.37</v>
      </c>
      <c r="AW638" s="115">
        <v>-0.85</v>
      </c>
      <c r="AX638" s="115">
        <v>-18.97</v>
      </c>
      <c r="AY638" s="115">
        <v>-1.92</v>
      </c>
      <c r="AZ638" s="116">
        <v>-11.94</v>
      </c>
      <c r="BA638" s="115">
        <v>-0.93</v>
      </c>
      <c r="BB638" s="115">
        <v>-1.4</v>
      </c>
      <c r="BC638" s="115">
        <v>-1.76</v>
      </c>
      <c r="BD638" s="114"/>
      <c r="BE638" s="114"/>
      <c r="BF638" s="114"/>
      <c r="BG638" s="120"/>
    </row>
    <row r="639" spans="2:59" hidden="1">
      <c r="B639" s="124" t="s">
        <v>420</v>
      </c>
      <c r="C639" s="123" t="s">
        <v>419</v>
      </c>
      <c r="D639" s="122" t="s">
        <v>406</v>
      </c>
      <c r="E639" s="122" t="s">
        <v>311</v>
      </c>
      <c r="F639" s="122" t="s">
        <v>418</v>
      </c>
      <c r="G639" s="122" t="s">
        <v>316</v>
      </c>
      <c r="H639" s="121" t="s">
        <v>357</v>
      </c>
      <c r="I639" s="115">
        <v>-92.55</v>
      </c>
      <c r="J639" s="115"/>
      <c r="K639" s="115"/>
      <c r="L639" s="115">
        <v>-92.55</v>
      </c>
      <c r="M639" s="115">
        <v>-102.55</v>
      </c>
      <c r="N639" s="115">
        <v>-112.55</v>
      </c>
      <c r="O639" s="115">
        <v>-112.55</v>
      </c>
      <c r="P639" s="115">
        <v>-112.55</v>
      </c>
      <c r="Q639" s="115">
        <v>-122.55</v>
      </c>
      <c r="R639" s="115">
        <v>-132.55000000000001</v>
      </c>
      <c r="S639" s="115">
        <v>-142.55000000000001</v>
      </c>
      <c r="T639" s="115">
        <v>-142.55000000000001</v>
      </c>
      <c r="U639" s="115">
        <v>-154.27000000000001</v>
      </c>
      <c r="V639" s="115">
        <v>-165.98</v>
      </c>
      <c r="W639" s="115">
        <v>-180.98</v>
      </c>
      <c r="X639" s="115">
        <v>-180.98</v>
      </c>
      <c r="Y639" s="115">
        <v>-171.98</v>
      </c>
      <c r="Z639" s="115">
        <v>-161</v>
      </c>
      <c r="AA639" s="115">
        <v>-199.61</v>
      </c>
      <c r="AB639" s="115">
        <v>-213</v>
      </c>
      <c r="AC639" s="115">
        <v>-132</v>
      </c>
      <c r="AD639" s="115">
        <v>-114</v>
      </c>
      <c r="AE639" s="115">
        <v>-95.75</v>
      </c>
      <c r="AF639" s="115">
        <v>-144.52000000000001</v>
      </c>
      <c r="AG639" s="115">
        <v>-148.53</v>
      </c>
      <c r="AH639" s="115">
        <v>-244.83</v>
      </c>
      <c r="AI639" s="115">
        <v>-186.6</v>
      </c>
      <c r="AJ639" s="115">
        <v>-271.32</v>
      </c>
      <c r="AK639" s="115">
        <v>-288.61</v>
      </c>
      <c r="AL639" s="115">
        <v>-304.49</v>
      </c>
      <c r="AM639" s="115">
        <v>-295.7</v>
      </c>
      <c r="AN639" s="115">
        <v>-295.18</v>
      </c>
      <c r="AO639" s="115">
        <v>-332.23</v>
      </c>
      <c r="AP639" s="115">
        <v>-401.86</v>
      </c>
      <c r="AQ639" s="115">
        <v>-468.56</v>
      </c>
      <c r="AR639" s="115">
        <v>-331.09</v>
      </c>
      <c r="AS639" s="115">
        <v>-349.27</v>
      </c>
      <c r="AT639" s="115">
        <v>-321.24</v>
      </c>
      <c r="AU639" s="115">
        <v>-376.59</v>
      </c>
      <c r="AV639" s="115">
        <v>-286.29000000000002</v>
      </c>
      <c r="AW639" s="115">
        <v>-347.49</v>
      </c>
      <c r="AX639" s="115">
        <v>-463.71</v>
      </c>
      <c r="AY639" s="115">
        <v>-252.51</v>
      </c>
      <c r="AZ639" s="116">
        <v>-153.4</v>
      </c>
      <c r="BA639" s="115">
        <v>-370.42</v>
      </c>
      <c r="BB639" s="115">
        <v>-248.66</v>
      </c>
      <c r="BC639" s="115">
        <v>-217.49</v>
      </c>
      <c r="BD639" s="114"/>
      <c r="BE639" s="114"/>
      <c r="BF639" s="114"/>
      <c r="BG639" s="120"/>
    </row>
    <row r="640" spans="2:59" hidden="1">
      <c r="B640" s="124" t="s">
        <v>417</v>
      </c>
      <c r="C640" s="123" t="s">
        <v>416</v>
      </c>
      <c r="D640" s="122" t="s">
        <v>406</v>
      </c>
      <c r="E640" s="122" t="s">
        <v>311</v>
      </c>
      <c r="F640" s="122" t="s">
        <v>415</v>
      </c>
      <c r="G640" s="122" t="s">
        <v>316</v>
      </c>
      <c r="H640" s="121" t="s">
        <v>357</v>
      </c>
      <c r="I640" s="115">
        <v>0</v>
      </c>
      <c r="J640" s="115"/>
      <c r="K640" s="115"/>
      <c r="L640" s="115">
        <v>0</v>
      </c>
      <c r="M640" s="115">
        <v>0</v>
      </c>
      <c r="N640" s="115">
        <v>0</v>
      </c>
      <c r="O640" s="115">
        <v>0</v>
      </c>
      <c r="P640" s="115">
        <v>0</v>
      </c>
      <c r="Q640" s="115">
        <v>0</v>
      </c>
      <c r="R640" s="115">
        <v>0</v>
      </c>
      <c r="S640" s="115">
        <v>0</v>
      </c>
      <c r="T640" s="115">
        <v>0</v>
      </c>
      <c r="U640" s="115">
        <v>0</v>
      </c>
      <c r="V640" s="115">
        <v>0</v>
      </c>
      <c r="W640" s="115">
        <v>0</v>
      </c>
      <c r="X640" s="115">
        <v>0</v>
      </c>
      <c r="Y640" s="115">
        <v>0</v>
      </c>
      <c r="Z640" s="115">
        <v>0</v>
      </c>
      <c r="AA640" s="115">
        <v>0</v>
      </c>
      <c r="AB640" s="115">
        <v>0</v>
      </c>
      <c r="AC640" s="115">
        <v>0</v>
      </c>
      <c r="AD640" s="115">
        <v>0</v>
      </c>
      <c r="AE640" s="115">
        <v>0</v>
      </c>
      <c r="AF640" s="115">
        <v>0</v>
      </c>
      <c r="AG640" s="115">
        <v>0</v>
      </c>
      <c r="AH640" s="115">
        <v>0</v>
      </c>
      <c r="AI640" s="115">
        <v>-0.75</v>
      </c>
      <c r="AJ640" s="115">
        <v>-0.22</v>
      </c>
      <c r="AK640" s="115">
        <v>-0.14000000000000001</v>
      </c>
      <c r="AL640" s="115">
        <v>-0.73</v>
      </c>
      <c r="AM640" s="115">
        <v>-0.66</v>
      </c>
      <c r="AN640" s="115">
        <v>-1.02</v>
      </c>
      <c r="AO640" s="115">
        <v>-3.41</v>
      </c>
      <c r="AP640" s="115">
        <v>-3.88</v>
      </c>
      <c r="AQ640" s="115">
        <v>-35.76</v>
      </c>
      <c r="AR640" s="115">
        <v>-11.41</v>
      </c>
      <c r="AS640" s="115">
        <v>-3.87</v>
      </c>
      <c r="AT640" s="115">
        <v>-3.09</v>
      </c>
      <c r="AU640" s="115">
        <v>-2.1800000000000002</v>
      </c>
      <c r="AV640" s="115">
        <v>-0.26</v>
      </c>
      <c r="AW640" s="115">
        <v>-6.76</v>
      </c>
      <c r="AX640" s="115">
        <v>-2.33</v>
      </c>
      <c r="AY640" s="115">
        <v>-5.44</v>
      </c>
      <c r="AZ640" s="116">
        <v>-5.68</v>
      </c>
      <c r="BA640" s="115">
        <v>-3.49</v>
      </c>
      <c r="BB640" s="115">
        <v>-3.44</v>
      </c>
      <c r="BC640" s="115">
        <v>-2.81</v>
      </c>
      <c r="BD640" s="114"/>
      <c r="BE640" s="114"/>
      <c r="BF640" s="114"/>
      <c r="BG640" s="120"/>
    </row>
    <row r="641" spans="2:59" hidden="1">
      <c r="B641" s="124" t="s">
        <v>328</v>
      </c>
      <c r="C641" s="125" t="s">
        <v>327</v>
      </c>
      <c r="D641" s="122" t="s">
        <v>406</v>
      </c>
      <c r="E641" s="122" t="s">
        <v>311</v>
      </c>
      <c r="F641" s="122" t="s">
        <v>326</v>
      </c>
      <c r="G641" s="122" t="s">
        <v>414</v>
      </c>
      <c r="H641" s="121" t="s">
        <v>413</v>
      </c>
      <c r="I641" s="115">
        <v>0</v>
      </c>
      <c r="J641" s="115"/>
      <c r="K641" s="115"/>
      <c r="L641" s="115">
        <v>0</v>
      </c>
      <c r="M641" s="115">
        <v>0</v>
      </c>
      <c r="N641" s="115">
        <v>0</v>
      </c>
      <c r="O641" s="115">
        <v>0</v>
      </c>
      <c r="P641" s="115">
        <v>0</v>
      </c>
      <c r="Q641" s="115">
        <v>0</v>
      </c>
      <c r="R641" s="115">
        <v>0</v>
      </c>
      <c r="S641" s="115">
        <v>0</v>
      </c>
      <c r="T641" s="115">
        <v>0</v>
      </c>
      <c r="U641" s="115">
        <v>0</v>
      </c>
      <c r="V641" s="115">
        <v>0</v>
      </c>
      <c r="W641" s="115">
        <v>0</v>
      </c>
      <c r="X641" s="115">
        <v>0</v>
      </c>
      <c r="Y641" s="115">
        <v>0</v>
      </c>
      <c r="Z641" s="115">
        <v>0</v>
      </c>
      <c r="AA641" s="115">
        <v>0</v>
      </c>
      <c r="AB641" s="115">
        <v>0</v>
      </c>
      <c r="AC641" s="115">
        <v>0</v>
      </c>
      <c r="AD641" s="115">
        <v>0</v>
      </c>
      <c r="AE641" s="115">
        <v>0</v>
      </c>
      <c r="AF641" s="115">
        <v>0</v>
      </c>
      <c r="AG641" s="115">
        <v>0</v>
      </c>
      <c r="AH641" s="115">
        <v>0</v>
      </c>
      <c r="AI641" s="115">
        <v>0</v>
      </c>
      <c r="AJ641" s="115">
        <v>0</v>
      </c>
      <c r="AK641" s="115">
        <v>0</v>
      </c>
      <c r="AL641" s="115">
        <v>0</v>
      </c>
      <c r="AM641" s="115">
        <v>0</v>
      </c>
      <c r="AN641" s="115">
        <v>0</v>
      </c>
      <c r="AO641" s="115">
        <v>0</v>
      </c>
      <c r="AP641" s="115">
        <v>0</v>
      </c>
      <c r="AQ641" s="115">
        <v>0</v>
      </c>
      <c r="AR641" s="115">
        <v>0</v>
      </c>
      <c r="AS641" s="115">
        <v>0</v>
      </c>
      <c r="AT641" s="115">
        <v>0</v>
      </c>
      <c r="AU641" s="115">
        <v>0</v>
      </c>
      <c r="AV641" s="115">
        <v>0</v>
      </c>
      <c r="AW641" s="115">
        <v>0</v>
      </c>
      <c r="AX641" s="115">
        <v>0</v>
      </c>
      <c r="AY641" s="115">
        <v>-9.94</v>
      </c>
      <c r="AZ641" s="116">
        <v>-34.159999999999997</v>
      </c>
      <c r="BA641" s="115">
        <v>-100.79</v>
      </c>
      <c r="BB641" s="115">
        <v>-186.53</v>
      </c>
      <c r="BC641" s="115">
        <v>-241.47</v>
      </c>
      <c r="BD641" s="114"/>
      <c r="BE641" s="114"/>
      <c r="BF641" s="114"/>
      <c r="BG641" s="120"/>
    </row>
    <row r="642" spans="2:59" hidden="1">
      <c r="B642" s="124" t="s">
        <v>412</v>
      </c>
      <c r="C642" s="123" t="s">
        <v>411</v>
      </c>
      <c r="D642" s="122" t="s">
        <v>406</v>
      </c>
      <c r="E642" s="122" t="s">
        <v>311</v>
      </c>
      <c r="F642" s="122" t="s">
        <v>410</v>
      </c>
      <c r="G642" s="122" t="s">
        <v>316</v>
      </c>
      <c r="H642" s="121" t="s">
        <v>334</v>
      </c>
      <c r="I642" s="115">
        <v>-214.7</v>
      </c>
      <c r="J642" s="115"/>
      <c r="K642" s="115"/>
      <c r="L642" s="115">
        <v>-236.25</v>
      </c>
      <c r="M642" s="115">
        <v>-257.85000000000002</v>
      </c>
      <c r="N642" s="115">
        <v>-257.85000000000002</v>
      </c>
      <c r="O642" s="115">
        <v>-257.85000000000002</v>
      </c>
      <c r="P642" s="115">
        <v>-270.45</v>
      </c>
      <c r="Q642" s="115">
        <v>-270.45</v>
      </c>
      <c r="R642" s="115">
        <v>-286.2</v>
      </c>
      <c r="S642" s="115">
        <v>-301.95</v>
      </c>
      <c r="T642" s="115">
        <v>-319.5</v>
      </c>
      <c r="U642" s="115">
        <v>-333.45</v>
      </c>
      <c r="V642" s="115">
        <v>-351.9</v>
      </c>
      <c r="W642" s="115">
        <v>-365.4</v>
      </c>
      <c r="X642" s="115">
        <v>-365.4</v>
      </c>
      <c r="Y642" s="115">
        <v>-366.3</v>
      </c>
      <c r="Z642" s="115">
        <v>-384.75</v>
      </c>
      <c r="AA642" s="115">
        <v>-411.3</v>
      </c>
      <c r="AB642" s="115">
        <v>-454.95</v>
      </c>
      <c r="AC642" s="115">
        <v>-481.95</v>
      </c>
      <c r="AD642" s="115">
        <v>-494.55</v>
      </c>
      <c r="AE642" s="115">
        <v>-532.05999999999995</v>
      </c>
      <c r="AF642" s="115">
        <v>-573.54999999999995</v>
      </c>
      <c r="AG642" s="115">
        <v>-550.08000000000004</v>
      </c>
      <c r="AH642" s="115">
        <v>-530.86</v>
      </c>
      <c r="AI642" s="115">
        <v>-319.47000000000003</v>
      </c>
      <c r="AJ642" s="115">
        <v>-662.69</v>
      </c>
      <c r="AK642" s="115">
        <v>-636.26</v>
      </c>
      <c r="AL642" s="115">
        <v>-532.29</v>
      </c>
      <c r="AM642" s="115">
        <v>-783.11</v>
      </c>
      <c r="AN642" s="115">
        <v>-795.16</v>
      </c>
      <c r="AO642" s="115">
        <v>-628.28</v>
      </c>
      <c r="AP642" s="115">
        <v>-627.83000000000004</v>
      </c>
      <c r="AQ642" s="115">
        <v>-650.64</v>
      </c>
      <c r="AR642" s="115">
        <v>-445.53</v>
      </c>
      <c r="AS642" s="115">
        <v>-306.61</v>
      </c>
      <c r="AT642" s="115">
        <v>-184.76</v>
      </c>
      <c r="AU642" s="115">
        <v>-181.72</v>
      </c>
      <c r="AV642" s="115">
        <v>-266.64</v>
      </c>
      <c r="AW642" s="115">
        <v>-241.91</v>
      </c>
      <c r="AX642" s="115">
        <v>-227.85</v>
      </c>
      <c r="AY642" s="115">
        <v>-334.9</v>
      </c>
      <c r="AZ642" s="116">
        <v>-131.35</v>
      </c>
      <c r="BA642" s="115">
        <v>-202.17</v>
      </c>
      <c r="BB642" s="115">
        <v>-281.45</v>
      </c>
      <c r="BC642" s="115">
        <v>-315.14</v>
      </c>
      <c r="BD642" s="114"/>
      <c r="BE642" s="114"/>
      <c r="BF642" s="114"/>
      <c r="BG642" s="120"/>
    </row>
    <row r="643" spans="2:59" hidden="1">
      <c r="B643" s="124" t="s">
        <v>409</v>
      </c>
      <c r="C643" s="123" t="s">
        <v>408</v>
      </c>
      <c r="D643" s="122" t="s">
        <v>406</v>
      </c>
      <c r="E643" s="122" t="s">
        <v>311</v>
      </c>
      <c r="F643" s="122" t="s">
        <v>407</v>
      </c>
      <c r="G643" s="122" t="s">
        <v>316</v>
      </c>
      <c r="H643" s="121" t="s">
        <v>334</v>
      </c>
      <c r="I643" s="115">
        <v>-262.42</v>
      </c>
      <c r="J643" s="115"/>
      <c r="K643" s="115"/>
      <c r="L643" s="115">
        <v>-288.75</v>
      </c>
      <c r="M643" s="115">
        <v>-315.14999999999998</v>
      </c>
      <c r="N643" s="115">
        <v>-315.14999999999998</v>
      </c>
      <c r="O643" s="115">
        <v>-315.14999999999998</v>
      </c>
      <c r="P643" s="115">
        <v>-330.55</v>
      </c>
      <c r="Q643" s="115">
        <v>-330.55</v>
      </c>
      <c r="R643" s="115">
        <v>-349.8</v>
      </c>
      <c r="S643" s="115">
        <v>-369.05</v>
      </c>
      <c r="T643" s="115">
        <v>-390.5</v>
      </c>
      <c r="U643" s="115">
        <v>-407.55</v>
      </c>
      <c r="V643" s="115">
        <v>-430.1</v>
      </c>
      <c r="W643" s="115">
        <v>-446.6</v>
      </c>
      <c r="X643" s="115">
        <v>-446.6</v>
      </c>
      <c r="Y643" s="115">
        <v>-447.7</v>
      </c>
      <c r="Z643" s="115">
        <v>-470.25</v>
      </c>
      <c r="AA643" s="115">
        <v>-502.7</v>
      </c>
      <c r="AB643" s="115">
        <v>-556.04999999999995</v>
      </c>
      <c r="AC643" s="115">
        <v>-589.04999999999995</v>
      </c>
      <c r="AD643" s="115">
        <v>-604.45000000000005</v>
      </c>
      <c r="AE643" s="115">
        <v>-650.29</v>
      </c>
      <c r="AF643" s="115">
        <v>-701</v>
      </c>
      <c r="AG643" s="115">
        <v>-672.32</v>
      </c>
      <c r="AH643" s="115">
        <v>-648.83000000000004</v>
      </c>
      <c r="AI643" s="115">
        <v>-390.46</v>
      </c>
      <c r="AJ643" s="115">
        <v>-809.95</v>
      </c>
      <c r="AK643" s="115">
        <v>-777.66</v>
      </c>
      <c r="AL643" s="115">
        <v>-650.58000000000004</v>
      </c>
      <c r="AM643" s="115">
        <v>-957.14</v>
      </c>
      <c r="AN643" s="115">
        <v>-971.86</v>
      </c>
      <c r="AO643" s="115">
        <v>-767.89</v>
      </c>
      <c r="AP643" s="115">
        <v>-767.35</v>
      </c>
      <c r="AQ643" s="115">
        <v>-795.23</v>
      </c>
      <c r="AR643" s="115">
        <v>-544.53</v>
      </c>
      <c r="AS643" s="115">
        <v>-374.75</v>
      </c>
      <c r="AT643" s="115">
        <v>-225.82</v>
      </c>
      <c r="AU643" s="115">
        <v>-222.1</v>
      </c>
      <c r="AV643" s="115">
        <v>-325.89</v>
      </c>
      <c r="AW643" s="115">
        <v>-295.67</v>
      </c>
      <c r="AX643" s="115">
        <v>-278.49</v>
      </c>
      <c r="AY643" s="115">
        <v>-409.32</v>
      </c>
      <c r="AZ643" s="116">
        <v>-160.53</v>
      </c>
      <c r="BA643" s="115">
        <v>-247.1</v>
      </c>
      <c r="BB643" s="115">
        <v>-343.99</v>
      </c>
      <c r="BC643" s="115">
        <v>-385.17</v>
      </c>
      <c r="BD643" s="114"/>
      <c r="BE643" s="114"/>
      <c r="BF643" s="114"/>
      <c r="BG643" s="120"/>
    </row>
    <row r="644" spans="2:59" hidden="1">
      <c r="B644" s="124" t="s">
        <v>324</v>
      </c>
      <c r="C644" s="123" t="s">
        <v>323</v>
      </c>
      <c r="D644" s="122" t="s">
        <v>406</v>
      </c>
      <c r="E644" s="122" t="s">
        <v>311</v>
      </c>
      <c r="F644" s="122" t="s">
        <v>322</v>
      </c>
      <c r="G644" s="122" t="s">
        <v>402</v>
      </c>
      <c r="H644" s="121" t="s">
        <v>401</v>
      </c>
      <c r="I644" s="115">
        <v>-5665.53</v>
      </c>
      <c r="J644" s="115"/>
      <c r="K644" s="115"/>
      <c r="L644" s="115">
        <v>-6481.04</v>
      </c>
      <c r="M644" s="115">
        <v>-6834.9</v>
      </c>
      <c r="N644" s="115">
        <v>-7290</v>
      </c>
      <c r="O644" s="115">
        <v>-8050.8</v>
      </c>
      <c r="P644" s="115">
        <v>-8303.27</v>
      </c>
      <c r="Q644" s="115">
        <v>-8356.01</v>
      </c>
      <c r="R644" s="115">
        <v>-8368.18</v>
      </c>
      <c r="S644" s="115">
        <v>-8461.68</v>
      </c>
      <c r="T644" s="115">
        <v>-8508.6299999999992</v>
      </c>
      <c r="U644" s="115">
        <v>-8999.11</v>
      </c>
      <c r="V644" s="115">
        <v>-9553.48</v>
      </c>
      <c r="W644" s="115">
        <v>-10057.48</v>
      </c>
      <c r="X644" s="115">
        <v>-10766.78</v>
      </c>
      <c r="Y644" s="115">
        <v>-11033.38</v>
      </c>
      <c r="Z644" s="115">
        <v>-11190.83</v>
      </c>
      <c r="AA644" s="115">
        <v>-11668.08</v>
      </c>
      <c r="AB644" s="115">
        <v>-11946.62</v>
      </c>
      <c r="AC644" s="115">
        <v>-12443.07</v>
      </c>
      <c r="AD644" s="115">
        <v>-12768.95</v>
      </c>
      <c r="AE644" s="115">
        <v>-13248.49</v>
      </c>
      <c r="AF644" s="115">
        <v>-13383.09</v>
      </c>
      <c r="AG644" s="115">
        <v>-13863.18</v>
      </c>
      <c r="AH644" s="115">
        <v>-14129.94</v>
      </c>
      <c r="AI644" s="115">
        <v>-14496.88</v>
      </c>
      <c r="AJ644" s="115">
        <v>-14570.33</v>
      </c>
      <c r="AK644" s="115">
        <v>-14855.44</v>
      </c>
      <c r="AL644" s="115">
        <v>-15250.68</v>
      </c>
      <c r="AM644" s="115">
        <v>-15661.31</v>
      </c>
      <c r="AN644" s="115">
        <v>-15517.26</v>
      </c>
      <c r="AO644" s="115">
        <v>-15716.68</v>
      </c>
      <c r="AP644" s="115">
        <v>-15845.57</v>
      </c>
      <c r="AQ644" s="115">
        <v>-16522.5</v>
      </c>
      <c r="AR644" s="115">
        <v>-17138.060000000001</v>
      </c>
      <c r="AS644" s="115">
        <v>-17452.79</v>
      </c>
      <c r="AT644" s="115">
        <v>-16963.79</v>
      </c>
      <c r="AU644" s="115">
        <v>-17188.11</v>
      </c>
      <c r="AV644" s="115">
        <v>-17010.48</v>
      </c>
      <c r="AW644" s="115">
        <v>-16627.169999999998</v>
      </c>
      <c r="AX644" s="115">
        <v>-16429.849999999999</v>
      </c>
      <c r="AY644" s="115">
        <v>-16632.61</v>
      </c>
      <c r="AZ644" s="116">
        <v>-16306.21</v>
      </c>
      <c r="BA644" s="115">
        <v>-16565.77</v>
      </c>
      <c r="BB644" s="115">
        <v>-17913.97</v>
      </c>
      <c r="BC644" s="115">
        <v>-18120.599999999999</v>
      </c>
      <c r="BD644" s="114"/>
      <c r="BE644" s="144"/>
      <c r="BF644" s="144"/>
      <c r="BG644" s="120"/>
    </row>
    <row r="645" spans="2:59" hidden="1">
      <c r="B645" s="124" t="s">
        <v>319</v>
      </c>
      <c r="C645" s="123" t="s">
        <v>318</v>
      </c>
      <c r="D645" s="122" t="s">
        <v>406</v>
      </c>
      <c r="E645" s="122" t="s">
        <v>311</v>
      </c>
      <c r="F645" s="122" t="s">
        <v>317</v>
      </c>
      <c r="G645" s="122" t="s">
        <v>316</v>
      </c>
      <c r="H645" s="121" t="s">
        <v>315</v>
      </c>
      <c r="I645" s="115">
        <v>-6676.47</v>
      </c>
      <c r="J645" s="115"/>
      <c r="K645" s="115"/>
      <c r="L645" s="115">
        <v>-5595.92</v>
      </c>
      <c r="M645" s="115">
        <v>-5986.17</v>
      </c>
      <c r="N645" s="115">
        <v>-5973.09</v>
      </c>
      <c r="O645" s="115">
        <v>-6200.69</v>
      </c>
      <c r="P645" s="115">
        <v>-6475.06</v>
      </c>
      <c r="Q645" s="115">
        <v>-6132.96</v>
      </c>
      <c r="R645" s="115">
        <v>-6060.76</v>
      </c>
      <c r="S645" s="115">
        <v>-6248.26</v>
      </c>
      <c r="T645" s="115">
        <v>-6454.53</v>
      </c>
      <c r="U645" s="115">
        <v>-6756.07</v>
      </c>
      <c r="V645" s="115">
        <v>-7608.75</v>
      </c>
      <c r="W645" s="115">
        <v>-7842.38</v>
      </c>
      <c r="X645" s="115">
        <v>-8471.1</v>
      </c>
      <c r="Y645" s="115">
        <v>-8142.28</v>
      </c>
      <c r="Z645" s="115">
        <v>-7964.83</v>
      </c>
      <c r="AA645" s="115">
        <v>-7940.51</v>
      </c>
      <c r="AB645" s="115">
        <v>-9206.01</v>
      </c>
      <c r="AC645" s="115">
        <v>-9138.6200000000008</v>
      </c>
      <c r="AD645" s="115">
        <v>-9648.7199999999993</v>
      </c>
      <c r="AE645" s="115">
        <v>-9721.4699999999993</v>
      </c>
      <c r="AF645" s="115">
        <v>-10363.5</v>
      </c>
      <c r="AG645" s="115">
        <v>-11333.74</v>
      </c>
      <c r="AH645" s="115">
        <v>-10671.85</v>
      </c>
      <c r="AI645" s="115">
        <v>-11050.64</v>
      </c>
      <c r="AJ645" s="115">
        <v>-10630.91</v>
      </c>
      <c r="AK645" s="115">
        <v>-10358.17</v>
      </c>
      <c r="AL645" s="115">
        <v>-11527.73</v>
      </c>
      <c r="AM645" s="115">
        <v>-11796.74</v>
      </c>
      <c r="AN645" s="115">
        <v>-12235.15</v>
      </c>
      <c r="AO645" s="115">
        <v>-12357.61</v>
      </c>
      <c r="AP645" s="115">
        <v>-12296.16</v>
      </c>
      <c r="AQ645" s="115">
        <v>-12219.72</v>
      </c>
      <c r="AR645" s="115">
        <v>-12158.01</v>
      </c>
      <c r="AS645" s="115">
        <v>-12977.74</v>
      </c>
      <c r="AT645" s="115">
        <v>-13193.85</v>
      </c>
      <c r="AU645" s="115">
        <v>-15467.7</v>
      </c>
      <c r="AV645" s="115">
        <v>-13742.01</v>
      </c>
      <c r="AW645" s="115">
        <v>-14096.89</v>
      </c>
      <c r="AX645" s="115">
        <v>-14028.52</v>
      </c>
      <c r="AY645" s="115">
        <v>-12872.29</v>
      </c>
      <c r="AZ645" s="116">
        <v>-13808.48</v>
      </c>
      <c r="BA645" s="115">
        <v>-14182.94</v>
      </c>
      <c r="BB645" s="115">
        <v>-14269.4</v>
      </c>
      <c r="BC645" s="115">
        <v>-14168.65</v>
      </c>
      <c r="BD645" s="114"/>
      <c r="BE645" s="114"/>
      <c r="BF645" s="114"/>
      <c r="BG645" s="120"/>
    </row>
    <row r="646" spans="2:59" hidden="1">
      <c r="B646" s="124" t="s">
        <v>314</v>
      </c>
      <c r="C646" s="123" t="s">
        <v>313</v>
      </c>
      <c r="D646" s="122" t="s">
        <v>406</v>
      </c>
      <c r="E646" s="122" t="s">
        <v>311</v>
      </c>
      <c r="F646" s="122" t="s">
        <v>310</v>
      </c>
      <c r="G646" s="122" t="s">
        <v>399</v>
      </c>
      <c r="H646" s="121" t="s">
        <v>357</v>
      </c>
      <c r="I646" s="115">
        <v>-164.87</v>
      </c>
      <c r="J646" s="115"/>
      <c r="K646" s="115"/>
      <c r="L646" s="115">
        <v>-142.47999999999999</v>
      </c>
      <c r="M646" s="115">
        <v>-144.61000000000001</v>
      </c>
      <c r="N646" s="115">
        <v>-140.28</v>
      </c>
      <c r="O646" s="115">
        <v>-137.29</v>
      </c>
      <c r="P646" s="115">
        <v>-145.97</v>
      </c>
      <c r="Q646" s="115">
        <v>-138.31</v>
      </c>
      <c r="R646" s="115">
        <v>-127.71</v>
      </c>
      <c r="S646" s="115">
        <v>-119.7</v>
      </c>
      <c r="T646" s="115">
        <v>-113.26</v>
      </c>
      <c r="U646" s="115">
        <v>-116.43</v>
      </c>
      <c r="V646" s="115">
        <v>-110.26</v>
      </c>
      <c r="W646" s="115">
        <v>-70.599999999999994</v>
      </c>
      <c r="X646" s="115">
        <v>-62.11</v>
      </c>
      <c r="Y646" s="115">
        <v>-51.19</v>
      </c>
      <c r="Z646" s="115">
        <v>-43.16</v>
      </c>
      <c r="AA646" s="115">
        <v>-41.79</v>
      </c>
      <c r="AB646" s="115">
        <v>-43.27</v>
      </c>
      <c r="AC646" s="115">
        <v>-40.020000000000003</v>
      </c>
      <c r="AD646" s="115">
        <v>-39.6</v>
      </c>
      <c r="AE646" s="115">
        <v>-34.5</v>
      </c>
      <c r="AF646" s="115">
        <v>-32.83</v>
      </c>
      <c r="AG646" s="115">
        <v>-30.81</v>
      </c>
      <c r="AH646" s="115">
        <v>-25.88</v>
      </c>
      <c r="AI646" s="115">
        <v>-21.21</v>
      </c>
      <c r="AJ646" s="115">
        <v>-19.809999999999999</v>
      </c>
      <c r="AK646" s="115">
        <v>-18.239999999999998</v>
      </c>
      <c r="AL646" s="115">
        <v>-19.309999999999999</v>
      </c>
      <c r="AM646" s="115">
        <v>-16.670000000000002</v>
      </c>
      <c r="AN646" s="115">
        <v>-17.12</v>
      </c>
      <c r="AO646" s="115">
        <v>-17.18</v>
      </c>
      <c r="AP646" s="115">
        <v>-15.48</v>
      </c>
      <c r="AQ646" s="115">
        <v>-13.81</v>
      </c>
      <c r="AR646" s="115">
        <v>-11.6</v>
      </c>
      <c r="AS646" s="115">
        <v>-11.62</v>
      </c>
      <c r="AT646" s="115">
        <v>-13.86</v>
      </c>
      <c r="AU646" s="115">
        <v>-15.19</v>
      </c>
      <c r="AV646" s="115">
        <v>-15.43</v>
      </c>
      <c r="AW646" s="115">
        <v>-11.95</v>
      </c>
      <c r="AX646" s="115">
        <v>-13.6</v>
      </c>
      <c r="AY646" s="115">
        <v>-13.95</v>
      </c>
      <c r="AZ646" s="116">
        <v>-14.27</v>
      </c>
      <c r="BA646" s="115">
        <v>-15.74</v>
      </c>
      <c r="BB646" s="115">
        <v>-12.07</v>
      </c>
      <c r="BC646" s="115">
        <v>-12.64</v>
      </c>
      <c r="BD646" s="114"/>
      <c r="BE646" s="114"/>
      <c r="BF646" s="114"/>
      <c r="BG646" s="120"/>
    </row>
    <row r="647" spans="2:59" hidden="1">
      <c r="B647" s="131" t="s">
        <v>209</v>
      </c>
      <c r="C647" s="130" t="s">
        <v>405</v>
      </c>
      <c r="D647" s="129"/>
      <c r="E647" s="129"/>
      <c r="F647" s="129"/>
      <c r="G647" s="129"/>
      <c r="H647" s="128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  <c r="AA647" s="115"/>
      <c r="AB647" s="115"/>
      <c r="AC647" s="115"/>
      <c r="AD647" s="115"/>
      <c r="AE647" s="115"/>
      <c r="AF647" s="115"/>
      <c r="AG647" s="115"/>
      <c r="AH647" s="115"/>
      <c r="AI647" s="115"/>
      <c r="AJ647" s="115"/>
      <c r="AK647" s="115"/>
      <c r="AL647" s="115"/>
      <c r="AM647" s="115"/>
      <c r="AN647" s="115"/>
      <c r="AO647" s="115"/>
      <c r="AP647" s="115"/>
      <c r="AQ647" s="115"/>
      <c r="AR647" s="115"/>
      <c r="AS647" s="115"/>
      <c r="AT647" s="115"/>
      <c r="AU647" s="115"/>
      <c r="AV647" s="115"/>
      <c r="AW647" s="115"/>
      <c r="AX647" s="115"/>
      <c r="AY647" s="115"/>
      <c r="AZ647" s="116"/>
      <c r="BA647" s="115"/>
      <c r="BB647" s="115"/>
      <c r="BC647" s="115"/>
      <c r="BD647" s="114"/>
      <c r="BE647" s="114"/>
      <c r="BF647" s="114"/>
      <c r="BG647" s="127"/>
    </row>
    <row r="648" spans="2:59" hidden="1">
      <c r="B648" s="124" t="s">
        <v>363</v>
      </c>
      <c r="C648" s="123" t="s">
        <v>363</v>
      </c>
      <c r="D648" s="122" t="s">
        <v>400</v>
      </c>
      <c r="E648" s="122" t="s">
        <v>311</v>
      </c>
      <c r="F648" s="122" t="s">
        <v>362</v>
      </c>
      <c r="G648" s="122" t="s">
        <v>404</v>
      </c>
      <c r="H648" s="121" t="s">
        <v>403</v>
      </c>
      <c r="I648" s="115">
        <v>-251.09</v>
      </c>
      <c r="J648" s="115"/>
      <c r="K648" s="115"/>
      <c r="L648" s="115">
        <v>-213.08</v>
      </c>
      <c r="M648" s="115">
        <v>-227.97</v>
      </c>
      <c r="N648" s="115">
        <v>-181.6</v>
      </c>
      <c r="O648" s="115">
        <v>-115.01</v>
      </c>
      <c r="P648" s="115">
        <v>-129.44999999999999</v>
      </c>
      <c r="Q648" s="115">
        <v>-150.15</v>
      </c>
      <c r="R648" s="115">
        <v>-142.22999999999999</v>
      </c>
      <c r="S648" s="115">
        <v>-160.34</v>
      </c>
      <c r="T648" s="115">
        <v>-154.38</v>
      </c>
      <c r="U648" s="115">
        <v>-228.05</v>
      </c>
      <c r="V648" s="115">
        <v>-186.57</v>
      </c>
      <c r="W648" s="115">
        <v>-157.16999999999999</v>
      </c>
      <c r="X648" s="115">
        <v>-32.799999999999997</v>
      </c>
      <c r="Y648" s="115">
        <v>-89.75</v>
      </c>
      <c r="Z648" s="115">
        <v>-55.49</v>
      </c>
      <c r="AA648" s="115">
        <v>-28.4</v>
      </c>
      <c r="AB648" s="115">
        <v>-25.08</v>
      </c>
      <c r="AC648" s="115">
        <v>-23.99</v>
      </c>
      <c r="AD648" s="115">
        <v>-34.6</v>
      </c>
      <c r="AE648" s="115">
        <v>-40.14</v>
      </c>
      <c r="AF648" s="115">
        <v>-33.19</v>
      </c>
      <c r="AG648" s="115">
        <v>-40.880000000000003</v>
      </c>
      <c r="AH648" s="115">
        <v>-41.49</v>
      </c>
      <c r="AI648" s="115">
        <v>-29.1</v>
      </c>
      <c r="AJ648" s="115">
        <v>-54.25</v>
      </c>
      <c r="AK648" s="115">
        <v>-21.26</v>
      </c>
      <c r="AL648" s="115">
        <v>-25.82</v>
      </c>
      <c r="AM648" s="115">
        <v>-35.630000000000003</v>
      </c>
      <c r="AN648" s="115">
        <v>-11.06</v>
      </c>
      <c r="AO648" s="115">
        <v>-32.07</v>
      </c>
      <c r="AP648" s="115">
        <v>-18.829999999999998</v>
      </c>
      <c r="AQ648" s="115">
        <v>-28.62</v>
      </c>
      <c r="AR648" s="115">
        <v>-27.81</v>
      </c>
      <c r="AS648" s="115">
        <v>-41.58</v>
      </c>
      <c r="AT648" s="115">
        <v>-95.45</v>
      </c>
      <c r="AU648" s="115">
        <v>-151.72</v>
      </c>
      <c r="AV648" s="115">
        <v>-139.19999999999999</v>
      </c>
      <c r="AW648" s="115">
        <v>-118.85</v>
      </c>
      <c r="AX648" s="115">
        <v>-128.83000000000001</v>
      </c>
      <c r="AY648" s="115">
        <v>-79.2</v>
      </c>
      <c r="AZ648" s="116">
        <v>-157.31</v>
      </c>
      <c r="BA648" s="115">
        <v>-166.65</v>
      </c>
      <c r="BB648" s="115">
        <v>-165.36</v>
      </c>
      <c r="BC648" s="115">
        <v>-169.44</v>
      </c>
      <c r="BD648" s="114"/>
      <c r="BE648" s="114"/>
      <c r="BF648" s="114"/>
      <c r="BG648" s="120"/>
    </row>
    <row r="649" spans="2:59" hidden="1">
      <c r="B649" s="124" t="s">
        <v>360</v>
      </c>
      <c r="C649" s="123" t="s">
        <v>359</v>
      </c>
      <c r="D649" s="122" t="s">
        <v>400</v>
      </c>
      <c r="E649" s="122" t="s">
        <v>311</v>
      </c>
      <c r="F649" s="122" t="s">
        <v>358</v>
      </c>
      <c r="G649" s="122" t="s">
        <v>316</v>
      </c>
      <c r="H649" s="121" t="s">
        <v>357</v>
      </c>
      <c r="I649" s="115">
        <v>-671.43</v>
      </c>
      <c r="J649" s="115"/>
      <c r="K649" s="115"/>
      <c r="L649" s="115">
        <v>-402.83</v>
      </c>
      <c r="M649" s="115">
        <v>-437.38</v>
      </c>
      <c r="N649" s="115">
        <v>-449.45</v>
      </c>
      <c r="O649" s="115">
        <v>-472.2</v>
      </c>
      <c r="P649" s="115">
        <v>-410.91</v>
      </c>
      <c r="Q649" s="115">
        <v>-309.97000000000003</v>
      </c>
      <c r="R649" s="115">
        <v>-301.92</v>
      </c>
      <c r="S649" s="115">
        <v>-351.95</v>
      </c>
      <c r="T649" s="115">
        <v>-316.42</v>
      </c>
      <c r="U649" s="115">
        <v>-329.6</v>
      </c>
      <c r="V649" s="115">
        <v>-476.37</v>
      </c>
      <c r="W649" s="115">
        <v>-325.7</v>
      </c>
      <c r="X649" s="115">
        <v>-200.35</v>
      </c>
      <c r="Y649" s="115">
        <v>-204.97</v>
      </c>
      <c r="Z649" s="115">
        <v>-136.84</v>
      </c>
      <c r="AA649" s="115">
        <v>-187.13</v>
      </c>
      <c r="AB649" s="115">
        <v>-79.28</v>
      </c>
      <c r="AC649" s="115">
        <v>-67.13</v>
      </c>
      <c r="AD649" s="115">
        <v>-67.28</v>
      </c>
      <c r="AE649" s="115">
        <v>-55.14</v>
      </c>
      <c r="AF649" s="115">
        <v>-41.95</v>
      </c>
      <c r="AG649" s="115">
        <v>-35.869999999999997</v>
      </c>
      <c r="AH649" s="115">
        <v>-35.119999999999997</v>
      </c>
      <c r="AI649" s="115">
        <v>-27.88</v>
      </c>
      <c r="AJ649" s="115">
        <v>-17.37</v>
      </c>
      <c r="AK649" s="115">
        <v>-12.4</v>
      </c>
      <c r="AL649" s="115">
        <v>-17.149999999999999</v>
      </c>
      <c r="AM649" s="115">
        <v>-15.77</v>
      </c>
      <c r="AN649" s="115">
        <v>-20.3</v>
      </c>
      <c r="AO649" s="115">
        <v>-31.01</v>
      </c>
      <c r="AP649" s="115">
        <v>-52.66</v>
      </c>
      <c r="AQ649" s="115">
        <v>-27.4</v>
      </c>
      <c r="AR649" s="115">
        <v>-7.32</v>
      </c>
      <c r="AS649" s="115">
        <v>-5.1100000000000003</v>
      </c>
      <c r="AT649" s="115">
        <v>-11.22</v>
      </c>
      <c r="AU649" s="115">
        <v>-3.98</v>
      </c>
      <c r="AV649" s="115">
        <v>-2.39</v>
      </c>
      <c r="AW649" s="115">
        <v>-0.17</v>
      </c>
      <c r="AX649" s="115">
        <v>-4.76</v>
      </c>
      <c r="AY649" s="115">
        <v>-1.8</v>
      </c>
      <c r="AZ649" s="116">
        <v>-2.27</v>
      </c>
      <c r="BA649" s="115">
        <v>-0.67</v>
      </c>
      <c r="BB649" s="115">
        <v>0</v>
      </c>
      <c r="BC649" s="115">
        <v>-26.1</v>
      </c>
      <c r="BD649" s="114"/>
      <c r="BE649" s="114"/>
      <c r="BF649" s="114"/>
      <c r="BG649" s="120"/>
    </row>
    <row r="650" spans="2:59" hidden="1">
      <c r="B650" s="124" t="s">
        <v>356</v>
      </c>
      <c r="C650" s="123" t="s">
        <v>355</v>
      </c>
      <c r="D650" s="122" t="s">
        <v>400</v>
      </c>
      <c r="E650" s="122" t="s">
        <v>311</v>
      </c>
      <c r="F650" s="122" t="s">
        <v>354</v>
      </c>
      <c r="G650" s="122" t="s">
        <v>316</v>
      </c>
      <c r="H650" s="121" t="s">
        <v>341</v>
      </c>
      <c r="I650" s="115">
        <v>-6905.46</v>
      </c>
      <c r="J650" s="115"/>
      <c r="K650" s="115"/>
      <c r="L650" s="115">
        <v>-6160.13</v>
      </c>
      <c r="M650" s="115">
        <v>-7209.97</v>
      </c>
      <c r="N650" s="115">
        <v>-7204.41</v>
      </c>
      <c r="O650" s="115">
        <v>-6888.54</v>
      </c>
      <c r="P650" s="115">
        <v>-6783.63</v>
      </c>
      <c r="Q650" s="115">
        <v>-6684.83</v>
      </c>
      <c r="R650" s="115">
        <v>-6502.4</v>
      </c>
      <c r="S650" s="115">
        <v>-6462.8</v>
      </c>
      <c r="T650" s="115">
        <v>-5786.91</v>
      </c>
      <c r="U650" s="115">
        <v>-6355.76</v>
      </c>
      <c r="V650" s="115">
        <v>-6161.93</v>
      </c>
      <c r="W650" s="115">
        <v>-5922.56</v>
      </c>
      <c r="X650" s="115">
        <v>-5271.38</v>
      </c>
      <c r="Y650" s="115">
        <v>-4780.49</v>
      </c>
      <c r="Z650" s="115">
        <v>-3773.5</v>
      </c>
      <c r="AA650" s="115">
        <v>-4003.51</v>
      </c>
      <c r="AB650" s="115">
        <v>-4018.85</v>
      </c>
      <c r="AC650" s="115">
        <v>-2943.03</v>
      </c>
      <c r="AD650" s="115">
        <v>-3210.32</v>
      </c>
      <c r="AE650" s="115">
        <v>-2560.9899999999998</v>
      </c>
      <c r="AF650" s="115">
        <v>-2227.2399999999998</v>
      </c>
      <c r="AG650" s="115">
        <v>-2333.6799999999998</v>
      </c>
      <c r="AH650" s="115">
        <v>-2248.0500000000002</v>
      </c>
      <c r="AI650" s="115">
        <v>-2130.52</v>
      </c>
      <c r="AJ650" s="115">
        <v>-2211.77</v>
      </c>
      <c r="AK650" s="115">
        <v>-1803.74</v>
      </c>
      <c r="AL650" s="115">
        <v>-1956.52</v>
      </c>
      <c r="AM650" s="115">
        <v>-1674.68</v>
      </c>
      <c r="AN650" s="115">
        <v>-1938.72</v>
      </c>
      <c r="AO650" s="115">
        <v>-2044.68</v>
      </c>
      <c r="AP650" s="115">
        <v>-1997.22</v>
      </c>
      <c r="AQ650" s="115">
        <v>-1437.29</v>
      </c>
      <c r="AR650" s="115">
        <v>-1296.21</v>
      </c>
      <c r="AS650" s="115">
        <v>-1354.24</v>
      </c>
      <c r="AT650" s="115">
        <v>-1599.78</v>
      </c>
      <c r="AU650" s="115">
        <v>-1186.78</v>
      </c>
      <c r="AV650" s="115">
        <v>-1091.52</v>
      </c>
      <c r="AW650" s="115">
        <v>-1228.06</v>
      </c>
      <c r="AX650" s="115">
        <v>-1211.69</v>
      </c>
      <c r="AY650" s="115">
        <v>-1023.32</v>
      </c>
      <c r="AZ650" s="116">
        <v>-1139.06</v>
      </c>
      <c r="BA650" s="115">
        <v>-1149.54</v>
      </c>
      <c r="BB650" s="115">
        <v>-1129.33</v>
      </c>
      <c r="BC650" s="115">
        <v>-1118.33</v>
      </c>
      <c r="BD650" s="114"/>
      <c r="BE650" s="114"/>
      <c r="BF650" s="114"/>
      <c r="BG650" s="120"/>
    </row>
    <row r="651" spans="2:59" hidden="1">
      <c r="B651" s="124" t="s">
        <v>353</v>
      </c>
      <c r="C651" s="123" t="s">
        <v>352</v>
      </c>
      <c r="D651" s="122" t="s">
        <v>400</v>
      </c>
      <c r="E651" s="122" t="s">
        <v>311</v>
      </c>
      <c r="F651" s="122" t="s">
        <v>351</v>
      </c>
      <c r="G651" s="122" t="s">
        <v>316</v>
      </c>
      <c r="H651" s="121" t="s">
        <v>341</v>
      </c>
      <c r="I651" s="115">
        <v>-3773.91</v>
      </c>
      <c r="J651" s="115"/>
      <c r="K651" s="115"/>
      <c r="L651" s="115">
        <v>-2778.72</v>
      </c>
      <c r="M651" s="115">
        <v>-3401.54</v>
      </c>
      <c r="N651" s="115">
        <v>-3445.79</v>
      </c>
      <c r="O651" s="115">
        <v>-3181.49</v>
      </c>
      <c r="P651" s="115">
        <v>-3087.74</v>
      </c>
      <c r="Q651" s="115">
        <v>-3215.99</v>
      </c>
      <c r="R651" s="115">
        <v>-2833.02</v>
      </c>
      <c r="S651" s="115">
        <v>-2860.13</v>
      </c>
      <c r="T651" s="115">
        <v>-2298.94</v>
      </c>
      <c r="U651" s="115">
        <v>-2459.34</v>
      </c>
      <c r="V651" s="115">
        <v>-2043.98</v>
      </c>
      <c r="W651" s="115">
        <v>-1445.1</v>
      </c>
      <c r="X651" s="115">
        <v>-1068.58</v>
      </c>
      <c r="Y651" s="115">
        <v>-1577.51</v>
      </c>
      <c r="Z651" s="115">
        <v>-883.16</v>
      </c>
      <c r="AA651" s="115">
        <v>-658.98</v>
      </c>
      <c r="AB651" s="115">
        <v>-502.41</v>
      </c>
      <c r="AC651" s="115">
        <v>-343.35</v>
      </c>
      <c r="AD651" s="115">
        <v>-296.54000000000002</v>
      </c>
      <c r="AE651" s="115">
        <v>-219.1</v>
      </c>
      <c r="AF651" s="115">
        <v>-147.47999999999999</v>
      </c>
      <c r="AG651" s="115">
        <v>-227.78</v>
      </c>
      <c r="AH651" s="115">
        <v>-186.93</v>
      </c>
      <c r="AI651" s="115">
        <v>-178.43</v>
      </c>
      <c r="AJ651" s="115">
        <v>-174.34</v>
      </c>
      <c r="AK651" s="115">
        <v>-117.72</v>
      </c>
      <c r="AL651" s="115">
        <v>-55.36</v>
      </c>
      <c r="AM651" s="115">
        <v>-245.01</v>
      </c>
      <c r="AN651" s="115">
        <v>-68.2</v>
      </c>
      <c r="AO651" s="115">
        <v>-29.58</v>
      </c>
      <c r="AP651" s="115">
        <v>-31.93</v>
      </c>
      <c r="AQ651" s="115">
        <v>-133.06</v>
      </c>
      <c r="AR651" s="115">
        <v>-8.57</v>
      </c>
      <c r="AS651" s="115">
        <v>-9.1199999999999992</v>
      </c>
      <c r="AT651" s="115">
        <v>-10.57</v>
      </c>
      <c r="AU651" s="115">
        <v>-3.99</v>
      </c>
      <c r="AV651" s="115">
        <v>-21.25</v>
      </c>
      <c r="AW651" s="115">
        <v>-100.45</v>
      </c>
      <c r="AX651" s="115">
        <v>-33.31</v>
      </c>
      <c r="AY651" s="115">
        <v>-110.4</v>
      </c>
      <c r="AZ651" s="116">
        <v>-11.23</v>
      </c>
      <c r="BA651" s="115">
        <v>-7.86</v>
      </c>
      <c r="BB651" s="115">
        <v>-7.59</v>
      </c>
      <c r="BC651" s="115">
        <v>0</v>
      </c>
      <c r="BD651" s="114"/>
      <c r="BE651" s="114"/>
      <c r="BF651" s="114"/>
      <c r="BG651" s="120"/>
    </row>
    <row r="652" spans="2:59" hidden="1">
      <c r="B652" s="124" t="s">
        <v>350</v>
      </c>
      <c r="C652" s="123" t="s">
        <v>349</v>
      </c>
      <c r="D652" s="122" t="s">
        <v>400</v>
      </c>
      <c r="E652" s="122" t="s">
        <v>311</v>
      </c>
      <c r="F652" s="122" t="s">
        <v>348</v>
      </c>
      <c r="G652" s="122" t="s">
        <v>316</v>
      </c>
      <c r="H652" s="121" t="s">
        <v>334</v>
      </c>
      <c r="I652" s="115">
        <v>0</v>
      </c>
      <c r="J652" s="115"/>
      <c r="K652" s="115"/>
      <c r="L652" s="115">
        <v>0</v>
      </c>
      <c r="M652" s="115">
        <v>0</v>
      </c>
      <c r="N652" s="115">
        <v>0</v>
      </c>
      <c r="O652" s="115">
        <v>0</v>
      </c>
      <c r="P652" s="115">
        <v>0</v>
      </c>
      <c r="Q652" s="115">
        <v>0</v>
      </c>
      <c r="R652" s="115">
        <v>0</v>
      </c>
      <c r="S652" s="115">
        <v>-36.799999999999997</v>
      </c>
      <c r="T652" s="115">
        <v>-17.93</v>
      </c>
      <c r="U652" s="115">
        <v>-28.49</v>
      </c>
      <c r="V652" s="115">
        <v>-58.29</v>
      </c>
      <c r="W652" s="115">
        <v>-11.82</v>
      </c>
      <c r="X652" s="115">
        <v>-86.43</v>
      </c>
      <c r="Y652" s="115">
        <v>-94.6</v>
      </c>
      <c r="Z652" s="115">
        <v>-17.03</v>
      </c>
      <c r="AA652" s="115">
        <v>-21.05</v>
      </c>
      <c r="AB652" s="115">
        <v>-39.42</v>
      </c>
      <c r="AC652" s="115">
        <v>-29.28</v>
      </c>
      <c r="AD652" s="115">
        <v>-34.340000000000003</v>
      </c>
      <c r="AE652" s="115">
        <v>-32.86</v>
      </c>
      <c r="AF652" s="115">
        <v>-23.82</v>
      </c>
      <c r="AG652" s="115">
        <v>-31.44</v>
      </c>
      <c r="AH652" s="115">
        <v>-35.6</v>
      </c>
      <c r="AI652" s="115">
        <v>-27.34</v>
      </c>
      <c r="AJ652" s="115">
        <v>-19.02</v>
      </c>
      <c r="AK652" s="115">
        <v>-4.3</v>
      </c>
      <c r="AL652" s="115">
        <v>-4.97</v>
      </c>
      <c r="AM652" s="115">
        <v>-2.17</v>
      </c>
      <c r="AN652" s="115">
        <v>-4.0199999999999996</v>
      </c>
      <c r="AO652" s="115">
        <v>0</v>
      </c>
      <c r="AP652" s="115">
        <v>-34.17</v>
      </c>
      <c r="AQ652" s="115">
        <v>-4.09</v>
      </c>
      <c r="AR652" s="115">
        <v>-19.510000000000002</v>
      </c>
      <c r="AS652" s="115">
        <v>-30.24</v>
      </c>
      <c r="AT652" s="115">
        <v>-0.05</v>
      </c>
      <c r="AU652" s="115">
        <v>-0.23</v>
      </c>
      <c r="AV652" s="115">
        <v>-0.27</v>
      </c>
      <c r="AW652" s="115">
        <v>0</v>
      </c>
      <c r="AX652" s="115">
        <v>0</v>
      </c>
      <c r="AY652" s="115">
        <v>-2.34</v>
      </c>
      <c r="AZ652" s="116">
        <v>-1.99</v>
      </c>
      <c r="BA652" s="115">
        <v>-1.98</v>
      </c>
      <c r="BB652" s="115">
        <v>-3.5</v>
      </c>
      <c r="BC652" s="115">
        <v>-8.17</v>
      </c>
      <c r="BD652" s="114"/>
      <c r="BE652" s="114"/>
      <c r="BF652" s="114"/>
      <c r="BG652" s="120"/>
    </row>
    <row r="653" spans="2:59" hidden="1">
      <c r="B653" s="124" t="s">
        <v>347</v>
      </c>
      <c r="C653" s="123" t="s">
        <v>346</v>
      </c>
      <c r="D653" s="122" t="s">
        <v>400</v>
      </c>
      <c r="E653" s="122" t="s">
        <v>311</v>
      </c>
      <c r="F653" s="122" t="s">
        <v>345</v>
      </c>
      <c r="G653" s="122" t="s">
        <v>316</v>
      </c>
      <c r="H653" s="121" t="s">
        <v>325</v>
      </c>
      <c r="I653" s="115">
        <v>0</v>
      </c>
      <c r="J653" s="115"/>
      <c r="K653" s="115"/>
      <c r="L653" s="115">
        <v>0</v>
      </c>
      <c r="M653" s="115">
        <v>0</v>
      </c>
      <c r="N653" s="115">
        <v>0</v>
      </c>
      <c r="O653" s="115">
        <v>0</v>
      </c>
      <c r="P653" s="115">
        <v>0</v>
      </c>
      <c r="Q653" s="115">
        <v>0</v>
      </c>
      <c r="R653" s="115">
        <v>0</v>
      </c>
      <c r="S653" s="115">
        <v>0</v>
      </c>
      <c r="T653" s="115">
        <v>-16.46</v>
      </c>
      <c r="U653" s="115">
        <v>-22.7</v>
      </c>
      <c r="V653" s="115">
        <v>-1221.9000000000001</v>
      </c>
      <c r="W653" s="115">
        <v>-1393.9</v>
      </c>
      <c r="X653" s="115">
        <v>-1922.15</v>
      </c>
      <c r="Y653" s="115">
        <v>-2052.36</v>
      </c>
      <c r="Z653" s="115">
        <v>-2010.76</v>
      </c>
      <c r="AA653" s="115">
        <v>-2452.1999999999998</v>
      </c>
      <c r="AB653" s="115">
        <v>-2638.37</v>
      </c>
      <c r="AC653" s="115">
        <v>-2794.79</v>
      </c>
      <c r="AD653" s="115">
        <v>-3402.63</v>
      </c>
      <c r="AE653" s="115">
        <v>-2817.88</v>
      </c>
      <c r="AF653" s="115">
        <v>-2907.22</v>
      </c>
      <c r="AG653" s="115">
        <v>-3903.49</v>
      </c>
      <c r="AH653" s="115">
        <v>-3102.58</v>
      </c>
      <c r="AI653" s="115">
        <v>-2887.51</v>
      </c>
      <c r="AJ653" s="115">
        <v>-2474.46</v>
      </c>
      <c r="AK653" s="115">
        <v>-2360.62</v>
      </c>
      <c r="AL653" s="115">
        <v>-2311.08</v>
      </c>
      <c r="AM653" s="115">
        <v>-2253.5300000000002</v>
      </c>
      <c r="AN653" s="115">
        <v>-2815.3</v>
      </c>
      <c r="AO653" s="115">
        <v>-2814.07</v>
      </c>
      <c r="AP653" s="115">
        <v>-3002.03</v>
      </c>
      <c r="AQ653" s="115">
        <v>-3312.04</v>
      </c>
      <c r="AR653" s="115">
        <v>-3082.98</v>
      </c>
      <c r="AS653" s="115">
        <v>-2724.49</v>
      </c>
      <c r="AT653" s="115">
        <v>-3235.56</v>
      </c>
      <c r="AU653" s="115">
        <v>-3190.04</v>
      </c>
      <c r="AV653" s="115">
        <v>-2495.27</v>
      </c>
      <c r="AW653" s="115">
        <v>-2840.79</v>
      </c>
      <c r="AX653" s="115">
        <v>-2956.06</v>
      </c>
      <c r="AY653" s="115">
        <v>-2215.94</v>
      </c>
      <c r="AZ653" s="116">
        <v>-2384.37</v>
      </c>
      <c r="BA653" s="115">
        <v>-2504.8000000000002</v>
      </c>
      <c r="BB653" s="115">
        <v>-2570.25</v>
      </c>
      <c r="BC653" s="115">
        <v>-2477.34</v>
      </c>
      <c r="BD653" s="114"/>
      <c r="BE653" s="114"/>
      <c r="BF653" s="114"/>
      <c r="BG653" s="120"/>
    </row>
    <row r="654" spans="2:59" hidden="1">
      <c r="B654" s="124" t="s">
        <v>344</v>
      </c>
      <c r="C654" s="123" t="s">
        <v>343</v>
      </c>
      <c r="D654" s="122" t="s">
        <v>400</v>
      </c>
      <c r="E654" s="122" t="s">
        <v>311</v>
      </c>
      <c r="F654" s="122" t="s">
        <v>342</v>
      </c>
      <c r="G654" s="122" t="s">
        <v>316</v>
      </c>
      <c r="H654" s="121" t="s">
        <v>341</v>
      </c>
      <c r="I654" s="115">
        <v>0</v>
      </c>
      <c r="J654" s="115"/>
      <c r="K654" s="115"/>
      <c r="L654" s="115">
        <v>0</v>
      </c>
      <c r="M654" s="115">
        <v>0</v>
      </c>
      <c r="N654" s="115">
        <v>0</v>
      </c>
      <c r="O654" s="115">
        <v>0</v>
      </c>
      <c r="P654" s="115">
        <v>0</v>
      </c>
      <c r="Q654" s="115">
        <v>0</v>
      </c>
      <c r="R654" s="115">
        <v>0</v>
      </c>
      <c r="S654" s="115">
        <v>0</v>
      </c>
      <c r="T654" s="115">
        <v>0</v>
      </c>
      <c r="U654" s="115">
        <v>0</v>
      </c>
      <c r="V654" s="115">
        <v>0</v>
      </c>
      <c r="W654" s="115">
        <v>-10.029999999999999</v>
      </c>
      <c r="X654" s="115">
        <v>-34.35</v>
      </c>
      <c r="Y654" s="115">
        <v>-169.95</v>
      </c>
      <c r="Z654" s="115">
        <v>-15.33</v>
      </c>
      <c r="AA654" s="115">
        <v>-87.54</v>
      </c>
      <c r="AB654" s="115">
        <v>-9.01</v>
      </c>
      <c r="AC654" s="115">
        <v>-95.88</v>
      </c>
      <c r="AD654" s="115">
        <v>-75.87</v>
      </c>
      <c r="AE654" s="115">
        <v>-90.29</v>
      </c>
      <c r="AF654" s="115">
        <v>-66.06</v>
      </c>
      <c r="AG654" s="115">
        <v>-41.26</v>
      </c>
      <c r="AH654" s="115">
        <v>-43.06</v>
      </c>
      <c r="AI654" s="115">
        <v>-2.31</v>
      </c>
      <c r="AJ654" s="115">
        <v>0</v>
      </c>
      <c r="AK654" s="115">
        <v>0</v>
      </c>
      <c r="AL654" s="115">
        <v>0</v>
      </c>
      <c r="AM654" s="115">
        <v>0</v>
      </c>
      <c r="AN654" s="115">
        <v>0</v>
      </c>
      <c r="AO654" s="115">
        <v>-1.3</v>
      </c>
      <c r="AP654" s="115">
        <v>0</v>
      </c>
      <c r="AQ654" s="115">
        <v>0</v>
      </c>
      <c r="AR654" s="115">
        <v>0</v>
      </c>
      <c r="AS654" s="115">
        <v>0</v>
      </c>
      <c r="AT654" s="115">
        <v>0</v>
      </c>
      <c r="AU654" s="115">
        <v>0</v>
      </c>
      <c r="AV654" s="115">
        <v>0</v>
      </c>
      <c r="AW654" s="115">
        <v>0</v>
      </c>
      <c r="AX654" s="115">
        <v>0</v>
      </c>
      <c r="AY654" s="115">
        <v>0</v>
      </c>
      <c r="AZ654" s="116">
        <v>0</v>
      </c>
      <c r="BA654" s="115">
        <v>0</v>
      </c>
      <c r="BB654" s="115">
        <v>0</v>
      </c>
      <c r="BC654" s="115">
        <v>0</v>
      </c>
      <c r="BD654" s="114"/>
      <c r="BE654" s="114"/>
      <c r="BF654" s="114"/>
      <c r="BG654" s="120"/>
    </row>
    <row r="655" spans="2:59" hidden="1">
      <c r="B655" s="124" t="s">
        <v>337</v>
      </c>
      <c r="C655" s="123" t="s">
        <v>336</v>
      </c>
      <c r="D655" s="122" t="s">
        <v>400</v>
      </c>
      <c r="E655" s="122" t="s">
        <v>311</v>
      </c>
      <c r="F655" s="122" t="s">
        <v>335</v>
      </c>
      <c r="G655" s="122" t="s">
        <v>316</v>
      </c>
      <c r="H655" s="121" t="s">
        <v>334</v>
      </c>
      <c r="I655" s="115">
        <v>0</v>
      </c>
      <c r="J655" s="115"/>
      <c r="K655" s="115"/>
      <c r="L655" s="115">
        <v>0</v>
      </c>
      <c r="M655" s="115">
        <v>0</v>
      </c>
      <c r="N655" s="115">
        <v>0</v>
      </c>
      <c r="O655" s="115">
        <v>0</v>
      </c>
      <c r="P655" s="115">
        <v>0</v>
      </c>
      <c r="Q655" s="115">
        <v>0</v>
      </c>
      <c r="R655" s="115">
        <v>0</v>
      </c>
      <c r="S655" s="115">
        <v>0</v>
      </c>
      <c r="T655" s="115">
        <v>0</v>
      </c>
      <c r="U655" s="115">
        <v>0</v>
      </c>
      <c r="V655" s="115">
        <v>0</v>
      </c>
      <c r="W655" s="115">
        <v>0</v>
      </c>
      <c r="X655" s="115">
        <v>0</v>
      </c>
      <c r="Y655" s="115">
        <v>-0.64</v>
      </c>
      <c r="Z655" s="115">
        <v>-0.38</v>
      </c>
      <c r="AA655" s="115">
        <v>-1.02</v>
      </c>
      <c r="AB655" s="115">
        <v>-1.72</v>
      </c>
      <c r="AC655" s="115">
        <v>0</v>
      </c>
      <c r="AD655" s="115">
        <v>-8.2200000000000006</v>
      </c>
      <c r="AE655" s="115">
        <v>-0.77</v>
      </c>
      <c r="AF655" s="115">
        <v>-0.62</v>
      </c>
      <c r="AG655" s="115">
        <v>-0.42</v>
      </c>
      <c r="AH655" s="115">
        <v>-0.31</v>
      </c>
      <c r="AI655" s="115">
        <v>0</v>
      </c>
      <c r="AJ655" s="115">
        <v>0</v>
      </c>
      <c r="AK655" s="115">
        <v>0</v>
      </c>
      <c r="AL655" s="115">
        <v>0</v>
      </c>
      <c r="AM655" s="115">
        <v>0</v>
      </c>
      <c r="AN655" s="115">
        <v>0</v>
      </c>
      <c r="AO655" s="115">
        <v>0</v>
      </c>
      <c r="AP655" s="115">
        <v>0</v>
      </c>
      <c r="AQ655" s="115">
        <v>0</v>
      </c>
      <c r="AR655" s="115">
        <v>0</v>
      </c>
      <c r="AS655" s="115">
        <v>0</v>
      </c>
      <c r="AT655" s="115">
        <v>0</v>
      </c>
      <c r="AU655" s="115">
        <v>0</v>
      </c>
      <c r="AV655" s="115">
        <v>0</v>
      </c>
      <c r="AW655" s="115">
        <v>0</v>
      </c>
      <c r="AX655" s="115">
        <v>0</v>
      </c>
      <c r="AY655" s="115">
        <v>0</v>
      </c>
      <c r="AZ655" s="116">
        <v>0</v>
      </c>
      <c r="BA655" s="115">
        <v>0</v>
      </c>
      <c r="BB655" s="115">
        <v>0</v>
      </c>
      <c r="BC655" s="115">
        <v>0</v>
      </c>
      <c r="BD655" s="114"/>
      <c r="BE655" s="114"/>
      <c r="BF655" s="114"/>
      <c r="BG655" s="120"/>
    </row>
    <row r="656" spans="2:59" hidden="1">
      <c r="B656" s="124" t="s">
        <v>333</v>
      </c>
      <c r="C656" s="123" t="s">
        <v>332</v>
      </c>
      <c r="D656" s="122" t="s">
        <v>400</v>
      </c>
      <c r="E656" s="122" t="s">
        <v>311</v>
      </c>
      <c r="F656" s="122" t="s">
        <v>331</v>
      </c>
      <c r="G656" s="122" t="s">
        <v>330</v>
      </c>
      <c r="H656" s="121" t="s">
        <v>329</v>
      </c>
      <c r="I656" s="115">
        <v>0</v>
      </c>
      <c r="J656" s="115"/>
      <c r="K656" s="115"/>
      <c r="L656" s="115">
        <v>0</v>
      </c>
      <c r="M656" s="115">
        <v>0</v>
      </c>
      <c r="N656" s="115">
        <v>0</v>
      </c>
      <c r="O656" s="115">
        <v>-1.62</v>
      </c>
      <c r="P656" s="115">
        <v>-5.4</v>
      </c>
      <c r="Q656" s="115">
        <v>-7.56</v>
      </c>
      <c r="R656" s="115">
        <v>-7.56</v>
      </c>
      <c r="S656" s="115">
        <v>-8.1</v>
      </c>
      <c r="T656" s="115">
        <v>-8.1</v>
      </c>
      <c r="U656" s="115">
        <v>-8.1</v>
      </c>
      <c r="V656" s="115">
        <v>-8.64</v>
      </c>
      <c r="W656" s="115">
        <v>-9.18</v>
      </c>
      <c r="X656" s="115">
        <v>-9.18</v>
      </c>
      <c r="Y656" s="115">
        <v>-9.18</v>
      </c>
      <c r="Z656" s="115">
        <v>-11.33</v>
      </c>
      <c r="AA656" s="115">
        <v>-14.07</v>
      </c>
      <c r="AB656" s="115">
        <v>-17.04</v>
      </c>
      <c r="AC656" s="115">
        <v>-19.97</v>
      </c>
      <c r="AD656" s="115">
        <v>-23.15</v>
      </c>
      <c r="AE656" s="115">
        <v>-26.86</v>
      </c>
      <c r="AF656" s="115">
        <v>-30.89</v>
      </c>
      <c r="AG656" s="115">
        <v>-37.29</v>
      </c>
      <c r="AH656" s="115">
        <v>-39.200000000000003</v>
      </c>
      <c r="AI656" s="115">
        <v>-42.56</v>
      </c>
      <c r="AJ656" s="115">
        <v>-44.16</v>
      </c>
      <c r="AK656" s="115">
        <v>-45.96</v>
      </c>
      <c r="AL656" s="115">
        <v>-47.07</v>
      </c>
      <c r="AM656" s="115">
        <v>-47.94</v>
      </c>
      <c r="AN656" s="115">
        <v>-48.8</v>
      </c>
      <c r="AO656" s="115">
        <v>-50.53</v>
      </c>
      <c r="AP656" s="115">
        <v>-53.78</v>
      </c>
      <c r="AQ656" s="115">
        <v>-57.22</v>
      </c>
      <c r="AR656" s="115">
        <v>-61.54</v>
      </c>
      <c r="AS656" s="115">
        <v>-66.3</v>
      </c>
      <c r="AT656" s="115">
        <v>-70.83</v>
      </c>
      <c r="AU656" s="115">
        <v>-73.86</v>
      </c>
      <c r="AV656" s="115">
        <v>-77.739999999999995</v>
      </c>
      <c r="AW656" s="115">
        <v>-80.150000000000006</v>
      </c>
      <c r="AX656" s="115">
        <v>-82.74</v>
      </c>
      <c r="AY656" s="115">
        <v>-84.68</v>
      </c>
      <c r="AZ656" s="116">
        <v>-87.11</v>
      </c>
      <c r="BA656" s="115">
        <v>-88.33</v>
      </c>
      <c r="BB656" s="115">
        <v>-89.54</v>
      </c>
      <c r="BC656" s="115">
        <v>-90.51</v>
      </c>
      <c r="BD656" s="114"/>
      <c r="BE656" s="114"/>
      <c r="BF656" s="114"/>
      <c r="BG656" s="120"/>
    </row>
    <row r="657" spans="1:59" hidden="1">
      <c r="B657" s="124" t="s">
        <v>381</v>
      </c>
      <c r="C657" s="123" t="s">
        <v>380</v>
      </c>
      <c r="D657" s="122" t="s">
        <v>400</v>
      </c>
      <c r="E657" s="122" t="s">
        <v>311</v>
      </c>
      <c r="F657" s="122" t="s">
        <v>379</v>
      </c>
      <c r="G657" s="122" t="s">
        <v>316</v>
      </c>
      <c r="H657" s="121" t="s">
        <v>389</v>
      </c>
      <c r="I657" s="115">
        <v>0</v>
      </c>
      <c r="J657" s="115"/>
      <c r="K657" s="115"/>
      <c r="L657" s="115">
        <v>0</v>
      </c>
      <c r="M657" s="115">
        <v>0</v>
      </c>
      <c r="N657" s="115">
        <v>0</v>
      </c>
      <c r="O657" s="115">
        <v>0</v>
      </c>
      <c r="P657" s="115">
        <v>0</v>
      </c>
      <c r="Q657" s="115">
        <v>0</v>
      </c>
      <c r="R657" s="115">
        <v>0</v>
      </c>
      <c r="S657" s="115">
        <v>0</v>
      </c>
      <c r="T657" s="115">
        <v>0</v>
      </c>
      <c r="U657" s="115">
        <v>0</v>
      </c>
      <c r="V657" s="115">
        <v>0</v>
      </c>
      <c r="W657" s="115">
        <v>-162.68</v>
      </c>
      <c r="X657" s="115">
        <v>-162.68</v>
      </c>
      <c r="Y657" s="115">
        <v>-162.68</v>
      </c>
      <c r="Z657" s="115">
        <v>-146.16</v>
      </c>
      <c r="AA657" s="115">
        <v>-146.16</v>
      </c>
      <c r="AB657" s="115">
        <v>-146.16</v>
      </c>
      <c r="AC657" s="115">
        <v>-146.16</v>
      </c>
      <c r="AD657" s="115">
        <v>-146.16</v>
      </c>
      <c r="AE657" s="115">
        <v>-146.16</v>
      </c>
      <c r="AF657" s="115">
        <v>-146.16</v>
      </c>
      <c r="AG657" s="115">
        <v>-146.16</v>
      </c>
      <c r="AH657" s="115">
        <v>-146.16</v>
      </c>
      <c r="AI657" s="115">
        <v>-146.16</v>
      </c>
      <c r="AJ657" s="115">
        <v>-146.16</v>
      </c>
      <c r="AK657" s="115">
        <v>-146.16</v>
      </c>
      <c r="AL657" s="115">
        <v>-146.16</v>
      </c>
      <c r="AM657" s="115">
        <v>-146.16</v>
      </c>
      <c r="AN657" s="115">
        <v>-146.16</v>
      </c>
      <c r="AO657" s="115">
        <v>-146.16</v>
      </c>
      <c r="AP657" s="115">
        <v>-146.16</v>
      </c>
      <c r="AQ657" s="115">
        <v>-146.16</v>
      </c>
      <c r="AR657" s="115">
        <v>-146.16</v>
      </c>
      <c r="AS657" s="115">
        <v>-146.16</v>
      </c>
      <c r="AT657" s="115">
        <v>-146.16</v>
      </c>
      <c r="AU657" s="115">
        <v>-146.16</v>
      </c>
      <c r="AV657" s="115">
        <v>-146.16</v>
      </c>
      <c r="AW657" s="115">
        <v>-146.16</v>
      </c>
      <c r="AX657" s="115">
        <v>-153.47</v>
      </c>
      <c r="AY657" s="115">
        <v>-138.58000000000001</v>
      </c>
      <c r="AZ657" s="116">
        <v>-147.24</v>
      </c>
      <c r="BA657" s="115">
        <v>-150.91999999999999</v>
      </c>
      <c r="BB657" s="115">
        <v>-150.91999999999999</v>
      </c>
      <c r="BC657" s="115">
        <v>-149.41</v>
      </c>
      <c r="BD657" s="114"/>
      <c r="BE657" s="114"/>
      <c r="BF657" s="114"/>
      <c r="BG657" s="120"/>
    </row>
    <row r="658" spans="1:59" hidden="1">
      <c r="B658" s="124" t="s">
        <v>378</v>
      </c>
      <c r="C658" s="123" t="s">
        <v>377</v>
      </c>
      <c r="D658" s="122" t="s">
        <v>400</v>
      </c>
      <c r="E658" s="122" t="s">
        <v>311</v>
      </c>
      <c r="F658" s="122" t="s">
        <v>376</v>
      </c>
      <c r="G658" s="122" t="s">
        <v>316</v>
      </c>
      <c r="H658" s="121" t="s">
        <v>389</v>
      </c>
      <c r="I658" s="115">
        <v>0</v>
      </c>
      <c r="J658" s="115"/>
      <c r="K658" s="115"/>
      <c r="L658" s="115">
        <v>0</v>
      </c>
      <c r="M658" s="115">
        <v>0</v>
      </c>
      <c r="N658" s="115">
        <v>0</v>
      </c>
      <c r="O658" s="115">
        <v>0</v>
      </c>
      <c r="P658" s="115">
        <v>0</v>
      </c>
      <c r="Q658" s="115">
        <v>0</v>
      </c>
      <c r="R658" s="115">
        <v>0</v>
      </c>
      <c r="S658" s="115">
        <v>0</v>
      </c>
      <c r="T658" s="115">
        <v>0</v>
      </c>
      <c r="U658" s="115">
        <v>0</v>
      </c>
      <c r="V658" s="115">
        <v>0</v>
      </c>
      <c r="W658" s="115">
        <v>-1.82</v>
      </c>
      <c r="X658" s="115">
        <v>-1.82</v>
      </c>
      <c r="Y658" s="115">
        <v>-1.82</v>
      </c>
      <c r="Z658" s="115">
        <v>-17.5</v>
      </c>
      <c r="AA658" s="115">
        <v>-58.33</v>
      </c>
      <c r="AB658" s="115">
        <v>-58.33</v>
      </c>
      <c r="AC658" s="115">
        <v>-58.33</v>
      </c>
      <c r="AD658" s="115">
        <v>-58.33</v>
      </c>
      <c r="AE658" s="115">
        <v>-70</v>
      </c>
      <c r="AF658" s="115">
        <v>-126.88</v>
      </c>
      <c r="AG658" s="115">
        <v>-303.27999999999997</v>
      </c>
      <c r="AH658" s="115">
        <v>-325.26</v>
      </c>
      <c r="AI658" s="115">
        <v>-346.01</v>
      </c>
      <c r="AJ658" s="115">
        <v>-490.76</v>
      </c>
      <c r="AK658" s="115">
        <v>-625.78</v>
      </c>
      <c r="AL658" s="115">
        <v>-513.33000000000004</v>
      </c>
      <c r="AM658" s="115">
        <v>-520.49</v>
      </c>
      <c r="AN658" s="115">
        <v>-527.64</v>
      </c>
      <c r="AO658" s="115">
        <v>-534.79</v>
      </c>
      <c r="AP658" s="115">
        <v>-670.12</v>
      </c>
      <c r="AQ658" s="115">
        <v>-805.46</v>
      </c>
      <c r="AR658" s="115">
        <v>-862</v>
      </c>
      <c r="AS658" s="115">
        <v>-918.54</v>
      </c>
      <c r="AT658" s="115">
        <v>-875.38</v>
      </c>
      <c r="AU658" s="115">
        <v>-832.21</v>
      </c>
      <c r="AV658" s="115">
        <v>-776.31</v>
      </c>
      <c r="AW658" s="115">
        <v>-720.41</v>
      </c>
      <c r="AX658" s="115">
        <v>-818.59</v>
      </c>
      <c r="AY658" s="115">
        <v>-916.77</v>
      </c>
      <c r="AZ658" s="116">
        <v>-1099.3900000000001</v>
      </c>
      <c r="BA658" s="115">
        <v>-1238.9000000000001</v>
      </c>
      <c r="BB658" s="115">
        <v>-1276.06</v>
      </c>
      <c r="BC658" s="115">
        <v>-1333.87</v>
      </c>
      <c r="BD658" s="114"/>
      <c r="BE658" s="114"/>
      <c r="BF658" s="114"/>
      <c r="BG658" s="120"/>
    </row>
    <row r="659" spans="1:59" hidden="1">
      <c r="B659" s="124" t="s">
        <v>328</v>
      </c>
      <c r="C659" s="125" t="s">
        <v>327</v>
      </c>
      <c r="D659" s="122" t="s">
        <v>400</v>
      </c>
      <c r="E659" s="122" t="s">
        <v>311</v>
      </c>
      <c r="F659" s="122" t="s">
        <v>326</v>
      </c>
      <c r="G659" s="122" t="s">
        <v>316</v>
      </c>
      <c r="H659" s="121" t="s">
        <v>325</v>
      </c>
      <c r="I659" s="115">
        <v>0</v>
      </c>
      <c r="J659" s="115"/>
      <c r="K659" s="115"/>
      <c r="L659" s="115">
        <v>0</v>
      </c>
      <c r="M659" s="115">
        <v>0</v>
      </c>
      <c r="N659" s="115">
        <v>0</v>
      </c>
      <c r="O659" s="115">
        <v>0</v>
      </c>
      <c r="P659" s="115">
        <v>0</v>
      </c>
      <c r="Q659" s="115">
        <v>0</v>
      </c>
      <c r="R659" s="115">
        <v>0</v>
      </c>
      <c r="S659" s="115">
        <v>0</v>
      </c>
      <c r="T659" s="115">
        <v>0</v>
      </c>
      <c r="U659" s="115">
        <v>0</v>
      </c>
      <c r="V659" s="115">
        <v>0</v>
      </c>
      <c r="W659" s="115">
        <v>0</v>
      </c>
      <c r="X659" s="115">
        <v>0</v>
      </c>
      <c r="Y659" s="115">
        <v>0</v>
      </c>
      <c r="Z659" s="115">
        <v>0</v>
      </c>
      <c r="AA659" s="115">
        <v>0</v>
      </c>
      <c r="AB659" s="115">
        <v>0</v>
      </c>
      <c r="AC659" s="115">
        <v>0</v>
      </c>
      <c r="AD659" s="115">
        <v>0</v>
      </c>
      <c r="AE659" s="115">
        <v>0</v>
      </c>
      <c r="AF659" s="115">
        <v>0</v>
      </c>
      <c r="AG659" s="115">
        <v>0</v>
      </c>
      <c r="AH659" s="115">
        <v>0</v>
      </c>
      <c r="AI659" s="115">
        <v>0</v>
      </c>
      <c r="AJ659" s="115">
        <v>0</v>
      </c>
      <c r="AK659" s="115">
        <v>0</v>
      </c>
      <c r="AL659" s="115">
        <v>0</v>
      </c>
      <c r="AM659" s="115">
        <v>0</v>
      </c>
      <c r="AN659" s="115">
        <v>0</v>
      </c>
      <c r="AO659" s="115">
        <v>0</v>
      </c>
      <c r="AP659" s="115">
        <v>0</v>
      </c>
      <c r="AQ659" s="115">
        <v>0</v>
      </c>
      <c r="AR659" s="115">
        <v>0</v>
      </c>
      <c r="AS659" s="115">
        <v>0</v>
      </c>
      <c r="AT659" s="115">
        <v>0</v>
      </c>
      <c r="AU659" s="115">
        <v>0</v>
      </c>
      <c r="AV659" s="115">
        <v>0</v>
      </c>
      <c r="AW659" s="115">
        <v>0</v>
      </c>
      <c r="AX659" s="115">
        <v>0</v>
      </c>
      <c r="AY659" s="115">
        <v>-7.74</v>
      </c>
      <c r="AZ659" s="116">
        <v>-25.1</v>
      </c>
      <c r="BA659" s="115">
        <v>-78</v>
      </c>
      <c r="BB659" s="115">
        <v>-141.33000000000001</v>
      </c>
      <c r="BC659" s="115">
        <v>-190.53</v>
      </c>
      <c r="BD659" s="114"/>
      <c r="BE659" s="114"/>
      <c r="BF659" s="114"/>
      <c r="BG659" s="120"/>
    </row>
    <row r="660" spans="1:59" hidden="1">
      <c r="B660" s="124" t="s">
        <v>324</v>
      </c>
      <c r="C660" s="123" t="s">
        <v>323</v>
      </c>
      <c r="D660" s="122" t="s">
        <v>400</v>
      </c>
      <c r="E660" s="122" t="s">
        <v>311</v>
      </c>
      <c r="F660" s="122" t="s">
        <v>322</v>
      </c>
      <c r="G660" s="122" t="s">
        <v>402</v>
      </c>
      <c r="H660" s="121" t="s">
        <v>401</v>
      </c>
      <c r="I660" s="115">
        <v>-3096.27</v>
      </c>
      <c r="J660" s="115"/>
      <c r="K660" s="115"/>
      <c r="L660" s="115">
        <v>-3541.95</v>
      </c>
      <c r="M660" s="115">
        <v>-4132.66</v>
      </c>
      <c r="N660" s="115">
        <v>-4587.74</v>
      </c>
      <c r="O660" s="115">
        <v>-5223.58</v>
      </c>
      <c r="P660" s="115">
        <v>-5704.82</v>
      </c>
      <c r="Q660" s="115">
        <v>-6065.04</v>
      </c>
      <c r="R660" s="115">
        <v>-6337.44</v>
      </c>
      <c r="S660" s="115">
        <v>-6667.12</v>
      </c>
      <c r="T660" s="115">
        <v>-6791.83</v>
      </c>
      <c r="U660" s="115">
        <v>-6983.14</v>
      </c>
      <c r="V660" s="115">
        <v>-7271.49</v>
      </c>
      <c r="W660" s="115">
        <v>-7470.06</v>
      </c>
      <c r="X660" s="115">
        <v>-7840.81</v>
      </c>
      <c r="Y660" s="115">
        <v>-7901.98</v>
      </c>
      <c r="Z660" s="115">
        <v>-7620.46</v>
      </c>
      <c r="AA660" s="115">
        <v>-7747.17</v>
      </c>
      <c r="AB660" s="115">
        <v>-8190</v>
      </c>
      <c r="AC660" s="115">
        <v>-8761.61</v>
      </c>
      <c r="AD660" s="115">
        <v>-8882.4</v>
      </c>
      <c r="AE660" s="115">
        <v>-9013.6200000000008</v>
      </c>
      <c r="AF660" s="115">
        <v>-9010.2199999999993</v>
      </c>
      <c r="AG660" s="115">
        <v>-9200.83</v>
      </c>
      <c r="AH660" s="115">
        <v>-9284.3799999999992</v>
      </c>
      <c r="AI660" s="115">
        <v>-8963.6200000000008</v>
      </c>
      <c r="AJ660" s="115">
        <v>-8992.39</v>
      </c>
      <c r="AK660" s="115">
        <v>-9105.2900000000009</v>
      </c>
      <c r="AL660" s="115">
        <v>-9258.77</v>
      </c>
      <c r="AM660" s="115">
        <v>-8825.59</v>
      </c>
      <c r="AN660" s="115">
        <v>-8990.98</v>
      </c>
      <c r="AO660" s="115">
        <v>-9316.26</v>
      </c>
      <c r="AP660" s="115">
        <v>-9368.4</v>
      </c>
      <c r="AQ660" s="115">
        <v>-9382.31</v>
      </c>
      <c r="AR660" s="115">
        <v>-9465.2999999999993</v>
      </c>
      <c r="AS660" s="115">
        <v>-9217.1200000000008</v>
      </c>
      <c r="AT660" s="115">
        <v>-9181.2800000000007</v>
      </c>
      <c r="AU660" s="115">
        <v>-9309.4699999999993</v>
      </c>
      <c r="AV660" s="115">
        <v>-8959.06</v>
      </c>
      <c r="AW660" s="115">
        <v>-8789.83</v>
      </c>
      <c r="AX660" s="115">
        <v>-8625.6</v>
      </c>
      <c r="AY660" s="115">
        <v>-8432.4</v>
      </c>
      <c r="AZ660" s="116">
        <v>-8540.9500000000007</v>
      </c>
      <c r="BA660" s="115">
        <v>-8713.41</v>
      </c>
      <c r="BB660" s="115">
        <v>-8919.2900000000009</v>
      </c>
      <c r="BC660" s="115">
        <v>-8650.27</v>
      </c>
      <c r="BD660" s="114"/>
      <c r="BE660" s="144"/>
      <c r="BF660" s="144"/>
      <c r="BG660" s="120"/>
    </row>
    <row r="661" spans="1:59" hidden="1">
      <c r="B661" s="124" t="s">
        <v>319</v>
      </c>
      <c r="C661" s="123" t="s">
        <v>318</v>
      </c>
      <c r="D661" s="122" t="s">
        <v>400</v>
      </c>
      <c r="E661" s="122" t="s">
        <v>311</v>
      </c>
      <c r="F661" s="122" t="s">
        <v>317</v>
      </c>
      <c r="G661" s="122" t="s">
        <v>316</v>
      </c>
      <c r="H661" s="121" t="s">
        <v>315</v>
      </c>
      <c r="I661" s="115">
        <v>-6353.23</v>
      </c>
      <c r="J661" s="115"/>
      <c r="K661" s="115"/>
      <c r="L661" s="115">
        <v>-5654.94</v>
      </c>
      <c r="M661" s="115">
        <v>-6420.14</v>
      </c>
      <c r="N661" s="115">
        <v>-6737.9</v>
      </c>
      <c r="O661" s="115">
        <v>-7287.6</v>
      </c>
      <c r="P661" s="115">
        <v>-7851.99</v>
      </c>
      <c r="Q661" s="115">
        <v>-7435.71</v>
      </c>
      <c r="R661" s="115">
        <v>-7121.73</v>
      </c>
      <c r="S661" s="115">
        <v>-7142.33</v>
      </c>
      <c r="T661" s="115">
        <v>-7159.19</v>
      </c>
      <c r="U661" s="115">
        <v>-7256.43</v>
      </c>
      <c r="V661" s="115">
        <v>-8697.49</v>
      </c>
      <c r="W661" s="115">
        <v>-8698.56</v>
      </c>
      <c r="X661" s="115">
        <v>-9098.48</v>
      </c>
      <c r="Y661" s="115">
        <v>-8741.23</v>
      </c>
      <c r="Z661" s="115">
        <v>-8287.01</v>
      </c>
      <c r="AA661" s="115">
        <v>-8269.89</v>
      </c>
      <c r="AB661" s="115">
        <v>-9271.23</v>
      </c>
      <c r="AC661" s="115">
        <v>-9055.17</v>
      </c>
      <c r="AD661" s="115">
        <v>-9602.77</v>
      </c>
      <c r="AE661" s="115">
        <v>-9562.73</v>
      </c>
      <c r="AF661" s="115">
        <v>-9361.2900000000009</v>
      </c>
      <c r="AG661" s="115">
        <v>-10237.709999999999</v>
      </c>
      <c r="AH661" s="115">
        <v>-9639.83</v>
      </c>
      <c r="AI661" s="115">
        <v>-9591.2199999999993</v>
      </c>
      <c r="AJ661" s="115">
        <v>-9226.92</v>
      </c>
      <c r="AK661" s="115">
        <v>-8970.84</v>
      </c>
      <c r="AL661" s="115">
        <v>-9798.92</v>
      </c>
      <c r="AM661" s="115">
        <v>-9845.83</v>
      </c>
      <c r="AN661" s="115">
        <v>-10211.68</v>
      </c>
      <c r="AO661" s="115">
        <v>-10075.459999999999</v>
      </c>
      <c r="AP661" s="115">
        <v>-9978.34</v>
      </c>
      <c r="AQ661" s="115">
        <v>-9792.9</v>
      </c>
      <c r="AR661" s="115">
        <v>-9428.41</v>
      </c>
      <c r="AS661" s="115">
        <v>-9364.39</v>
      </c>
      <c r="AT661" s="115">
        <v>-9849.44</v>
      </c>
      <c r="AU661" s="115">
        <v>-11722.99</v>
      </c>
      <c r="AV661" s="115">
        <v>-10222.030000000001</v>
      </c>
      <c r="AW661" s="115">
        <v>-10486.01</v>
      </c>
      <c r="AX661" s="115">
        <v>-10435.15</v>
      </c>
      <c r="AY661" s="115">
        <v>-9575.09</v>
      </c>
      <c r="AZ661" s="116">
        <v>-10271.469999999999</v>
      </c>
      <c r="BA661" s="115">
        <v>-10550.02</v>
      </c>
      <c r="BB661" s="115">
        <v>-10614.33</v>
      </c>
      <c r="BC661" s="115">
        <v>-10539.39</v>
      </c>
      <c r="BD661" s="114"/>
      <c r="BE661" s="114"/>
      <c r="BF661" s="114"/>
      <c r="BG661" s="120"/>
    </row>
    <row r="662" spans="1:59" hidden="1">
      <c r="B662" s="143" t="s">
        <v>314</v>
      </c>
      <c r="C662" s="142" t="s">
        <v>313</v>
      </c>
      <c r="D662" s="122" t="s">
        <v>400</v>
      </c>
      <c r="E662" s="122" t="s">
        <v>311</v>
      </c>
      <c r="F662" s="122" t="s">
        <v>310</v>
      </c>
      <c r="G662" s="122" t="s">
        <v>399</v>
      </c>
      <c r="H662" s="121" t="s">
        <v>357</v>
      </c>
      <c r="I662" s="115">
        <v>-274.77999999999997</v>
      </c>
      <c r="J662" s="115"/>
      <c r="K662" s="115"/>
      <c r="L662" s="115">
        <v>-237.46</v>
      </c>
      <c r="M662" s="115">
        <v>-241.01</v>
      </c>
      <c r="N662" s="115">
        <v>-233.79</v>
      </c>
      <c r="O662" s="115">
        <v>-228.81</v>
      </c>
      <c r="P662" s="115">
        <v>-243.28</v>
      </c>
      <c r="Q662" s="115">
        <v>-230.52</v>
      </c>
      <c r="R662" s="115">
        <v>-212.85</v>
      </c>
      <c r="S662" s="115">
        <v>-199.5</v>
      </c>
      <c r="T662" s="115">
        <v>-188.77</v>
      </c>
      <c r="U662" s="115">
        <v>-194.04</v>
      </c>
      <c r="V662" s="115">
        <v>-183.77</v>
      </c>
      <c r="W662" s="115">
        <v>-117.67</v>
      </c>
      <c r="X662" s="115">
        <v>-103.52</v>
      </c>
      <c r="Y662" s="115">
        <v>-85.32</v>
      </c>
      <c r="Z662" s="115">
        <v>-71.94</v>
      </c>
      <c r="AA662" s="115">
        <v>-69.650000000000006</v>
      </c>
      <c r="AB662" s="115">
        <v>-72.12</v>
      </c>
      <c r="AC662" s="115">
        <v>-66.7</v>
      </c>
      <c r="AD662" s="115">
        <v>-66</v>
      </c>
      <c r="AE662" s="115">
        <v>-57.49</v>
      </c>
      <c r="AF662" s="115">
        <v>-54.72</v>
      </c>
      <c r="AG662" s="115">
        <v>-51.35</v>
      </c>
      <c r="AH662" s="115">
        <v>-43.14</v>
      </c>
      <c r="AI662" s="115">
        <v>-35.340000000000003</v>
      </c>
      <c r="AJ662" s="115">
        <v>-33.01</v>
      </c>
      <c r="AK662" s="115">
        <v>-30.39</v>
      </c>
      <c r="AL662" s="115">
        <v>-32.18</v>
      </c>
      <c r="AM662" s="115">
        <v>-27.78</v>
      </c>
      <c r="AN662" s="115">
        <v>-28.54</v>
      </c>
      <c r="AO662" s="115">
        <v>-28.04</v>
      </c>
      <c r="AP662" s="115">
        <v>-25.8</v>
      </c>
      <c r="AQ662" s="115">
        <v>-23.02</v>
      </c>
      <c r="AR662" s="115">
        <v>-19.329999999999998</v>
      </c>
      <c r="AS662" s="115">
        <v>-19.37</v>
      </c>
      <c r="AT662" s="115">
        <v>-21.34</v>
      </c>
      <c r="AU662" s="115">
        <v>-23.39</v>
      </c>
      <c r="AV662" s="115">
        <v>-23.75</v>
      </c>
      <c r="AW662" s="115">
        <v>-18.39</v>
      </c>
      <c r="AX662" s="115">
        <v>-20.94</v>
      </c>
      <c r="AY662" s="115">
        <v>-21.47</v>
      </c>
      <c r="AZ662" s="116">
        <v>-21.97</v>
      </c>
      <c r="BA662" s="115">
        <v>-24.23</v>
      </c>
      <c r="BB662" s="115">
        <v>-18.59</v>
      </c>
      <c r="BC662" s="115">
        <v>-19.46</v>
      </c>
      <c r="BD662" s="114"/>
      <c r="BE662" s="114"/>
      <c r="BF662" s="114"/>
      <c r="BG662" s="142"/>
    </row>
    <row r="663" spans="1:59" ht="21">
      <c r="B663" s="141" t="s">
        <v>398</v>
      </c>
      <c r="C663" s="140" t="str">
        <f>B663</f>
        <v>RESdentail</v>
      </c>
      <c r="D663" s="129"/>
      <c r="E663" s="129"/>
      <c r="F663" s="129"/>
      <c r="G663" s="129"/>
      <c r="H663" s="128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  <c r="AA663" s="115"/>
      <c r="AB663" s="115"/>
      <c r="AC663" s="115"/>
      <c r="AD663" s="115"/>
      <c r="AE663" s="115"/>
      <c r="AF663" s="115"/>
      <c r="AG663" s="115"/>
      <c r="AH663" s="115"/>
      <c r="AI663" s="115"/>
      <c r="AJ663" s="115"/>
      <c r="AK663" s="115"/>
      <c r="AL663" s="115"/>
      <c r="AM663" s="115"/>
      <c r="AN663" s="115"/>
      <c r="AO663" s="115"/>
      <c r="AP663" s="115"/>
      <c r="AQ663" s="115"/>
      <c r="AR663" s="115"/>
      <c r="AS663" s="115"/>
      <c r="AT663" s="115"/>
      <c r="AU663" s="115"/>
      <c r="AV663" s="115"/>
      <c r="AW663" s="115"/>
      <c r="AX663" s="115"/>
      <c r="AY663" s="115"/>
      <c r="AZ663" s="116"/>
      <c r="BA663" s="115"/>
      <c r="BB663" s="115"/>
      <c r="BC663" s="115"/>
      <c r="BD663" s="114"/>
      <c r="BE663" s="114"/>
      <c r="BF663" s="114"/>
      <c r="BG663" s="127"/>
    </row>
    <row r="664" spans="1:59">
      <c r="A664" s="112" t="s">
        <v>269</v>
      </c>
      <c r="B664" s="124" t="s">
        <v>363</v>
      </c>
      <c r="C664" s="123" t="s">
        <v>363</v>
      </c>
      <c r="D664" s="122" t="s">
        <v>367</v>
      </c>
      <c r="E664" s="122" t="s">
        <v>311</v>
      </c>
      <c r="F664" s="122" t="s">
        <v>362</v>
      </c>
      <c r="G664" s="122" t="s">
        <v>366</v>
      </c>
      <c r="H664" s="121" t="s">
        <v>395</v>
      </c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  <c r="AA664" s="115"/>
      <c r="AB664" s="115"/>
      <c r="AC664" s="115"/>
      <c r="AD664" s="115"/>
      <c r="AE664" s="115"/>
      <c r="AF664" s="115"/>
      <c r="AG664" s="115"/>
      <c r="AH664" s="115"/>
      <c r="AI664" s="115"/>
      <c r="AJ664" s="115"/>
      <c r="AK664" s="115"/>
      <c r="AL664" s="115"/>
      <c r="AM664" s="115"/>
      <c r="AN664" s="115"/>
      <c r="AO664" s="115"/>
      <c r="AP664" s="115"/>
      <c r="AQ664" s="115"/>
      <c r="AR664" s="115"/>
      <c r="AS664" s="115"/>
      <c r="AT664" s="115"/>
      <c r="AU664" s="116">
        <f t="shared" ref="AU664:BB679" si="12">SUMIFS(AU$686:AU$721,$C$686:$C$721,$C664)</f>
        <v>-760.39</v>
      </c>
      <c r="AV664" s="116">
        <f t="shared" si="12"/>
        <v>-764.65000000000009</v>
      </c>
      <c r="AW664" s="116">
        <f t="shared" si="12"/>
        <v>-727.18000000000006</v>
      </c>
      <c r="AX664" s="116">
        <f t="shared" si="12"/>
        <v>-675.77</v>
      </c>
      <c r="AY664" s="116">
        <f t="shared" si="12"/>
        <v>-544.84</v>
      </c>
      <c r="AZ664" s="116">
        <f t="shared" si="12"/>
        <v>-750.15</v>
      </c>
      <c r="BA664" s="116">
        <f t="shared" si="12"/>
        <v>-826.85</v>
      </c>
      <c r="BB664" s="116">
        <f t="shared" si="12"/>
        <v>-883.95</v>
      </c>
      <c r="BC664" s="116">
        <f t="shared" ref="BC664:BC679" si="13">SUMIFS(BC$686:BC$721,$C$686:$C$721,$C664)</f>
        <v>-880.63999999999987</v>
      </c>
      <c r="BD664" s="114"/>
      <c r="BE664" s="114"/>
      <c r="BF664" s="114"/>
      <c r="BG664" s="120"/>
    </row>
    <row r="665" spans="1:59">
      <c r="A665" s="112" t="s">
        <v>31</v>
      </c>
      <c r="B665" s="124" t="s">
        <v>394</v>
      </c>
      <c r="C665" s="123" t="s">
        <v>393</v>
      </c>
      <c r="D665" s="122" t="s">
        <v>367</v>
      </c>
      <c r="E665" s="122" t="s">
        <v>311</v>
      </c>
      <c r="F665" s="122" t="s">
        <v>392</v>
      </c>
      <c r="G665" s="122" t="s">
        <v>391</v>
      </c>
      <c r="H665" s="121" t="s">
        <v>390</v>
      </c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  <c r="AA665" s="115"/>
      <c r="AB665" s="115"/>
      <c r="AC665" s="115"/>
      <c r="AD665" s="115"/>
      <c r="AE665" s="115"/>
      <c r="AF665" s="115"/>
      <c r="AG665" s="115"/>
      <c r="AH665" s="115"/>
      <c r="AI665" s="115"/>
      <c r="AJ665" s="115"/>
      <c r="AK665" s="115"/>
      <c r="AL665" s="115"/>
      <c r="AM665" s="115"/>
      <c r="AN665" s="115"/>
      <c r="AO665" s="115"/>
      <c r="AP665" s="115"/>
      <c r="AQ665" s="115"/>
      <c r="AR665" s="115"/>
      <c r="AS665" s="115"/>
      <c r="AT665" s="115"/>
      <c r="AU665" s="116">
        <f t="shared" si="12"/>
        <v>-1031.26</v>
      </c>
      <c r="AV665" s="116">
        <f t="shared" si="12"/>
        <v>-960.76</v>
      </c>
      <c r="AW665" s="116">
        <f t="shared" si="12"/>
        <v>-912.93</v>
      </c>
      <c r="AX665" s="116">
        <f t="shared" si="12"/>
        <v>-874.65</v>
      </c>
      <c r="AY665" s="116">
        <f t="shared" si="12"/>
        <v>-882.16</v>
      </c>
      <c r="AZ665" s="116">
        <f t="shared" si="12"/>
        <v>-874.73</v>
      </c>
      <c r="BA665" s="116">
        <f t="shared" si="12"/>
        <v>-857.4</v>
      </c>
      <c r="BB665" s="116">
        <f t="shared" si="12"/>
        <v>-861.63</v>
      </c>
      <c r="BC665" s="116">
        <f t="shared" si="13"/>
        <v>-805.86</v>
      </c>
      <c r="BD665" s="114"/>
      <c r="BE665" s="114"/>
      <c r="BF665" s="114"/>
      <c r="BG665" s="120"/>
    </row>
    <row r="666" spans="1:59">
      <c r="A666" s="112" t="s">
        <v>31</v>
      </c>
      <c r="B666" s="124" t="s">
        <v>360</v>
      </c>
      <c r="C666" s="123" t="s">
        <v>359</v>
      </c>
      <c r="D666" s="126" t="s">
        <v>367</v>
      </c>
      <c r="E666" s="122" t="s">
        <v>311</v>
      </c>
      <c r="F666" s="122" t="s">
        <v>358</v>
      </c>
      <c r="G666" s="122" t="s">
        <v>316</v>
      </c>
      <c r="H666" s="121" t="s">
        <v>357</v>
      </c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  <c r="AA666" s="115"/>
      <c r="AB666" s="115"/>
      <c r="AC666" s="115"/>
      <c r="AD666" s="115"/>
      <c r="AE666" s="115"/>
      <c r="AF666" s="115"/>
      <c r="AG666" s="115"/>
      <c r="AH666" s="115"/>
      <c r="AI666" s="115"/>
      <c r="AJ666" s="115"/>
      <c r="AK666" s="115"/>
      <c r="AL666" s="115"/>
      <c r="AM666" s="115"/>
      <c r="AN666" s="115"/>
      <c r="AO666" s="115"/>
      <c r="AP666" s="115"/>
      <c r="AQ666" s="115"/>
      <c r="AR666" s="115"/>
      <c r="AS666" s="115"/>
      <c r="AT666" s="115"/>
      <c r="AU666" s="116">
        <f t="shared" si="12"/>
        <v>-37.25</v>
      </c>
      <c r="AV666" s="116">
        <f t="shared" si="12"/>
        <v>-21.740000000000002</v>
      </c>
      <c r="AW666" s="116">
        <f t="shared" si="12"/>
        <v>-12.48</v>
      </c>
      <c r="AX666" s="116">
        <f t="shared" si="12"/>
        <v>-17.649999999999999</v>
      </c>
      <c r="AY666" s="116">
        <f t="shared" si="12"/>
        <v>-4.4800000000000004</v>
      </c>
      <c r="AZ666" s="116">
        <f t="shared" si="12"/>
        <v>-9.2399999999999984</v>
      </c>
      <c r="BA666" s="116">
        <f t="shared" si="12"/>
        <v>-1.18</v>
      </c>
      <c r="BB666" s="116">
        <f t="shared" si="12"/>
        <v>0</v>
      </c>
      <c r="BC666" s="116">
        <f t="shared" si="13"/>
        <v>-115.48</v>
      </c>
      <c r="BD666" s="114"/>
      <c r="BE666" s="114"/>
      <c r="BF666" s="114"/>
      <c r="BG666" s="120"/>
    </row>
    <row r="667" spans="1:59">
      <c r="A667" s="112" t="s">
        <v>31</v>
      </c>
      <c r="B667" s="124" t="s">
        <v>356</v>
      </c>
      <c r="C667" s="123" t="s">
        <v>355</v>
      </c>
      <c r="D667" s="126" t="s">
        <v>367</v>
      </c>
      <c r="E667" s="122" t="s">
        <v>311</v>
      </c>
      <c r="F667" s="122" t="s">
        <v>354</v>
      </c>
      <c r="G667" s="122" t="s">
        <v>316</v>
      </c>
      <c r="H667" s="121" t="s">
        <v>389</v>
      </c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  <c r="AA667" s="115"/>
      <c r="AB667" s="115"/>
      <c r="AC667" s="115"/>
      <c r="AD667" s="115"/>
      <c r="AE667" s="115"/>
      <c r="AF667" s="115"/>
      <c r="AG667" s="115"/>
      <c r="AH667" s="115"/>
      <c r="AI667" s="115"/>
      <c r="AJ667" s="115"/>
      <c r="AK667" s="115"/>
      <c r="AL667" s="115"/>
      <c r="AM667" s="115"/>
      <c r="AN667" s="115"/>
      <c r="AO667" s="115"/>
      <c r="AP667" s="115"/>
      <c r="AQ667" s="115"/>
      <c r="AR667" s="115"/>
      <c r="AS667" s="115"/>
      <c r="AT667" s="115"/>
      <c r="AU667" s="116">
        <f t="shared" si="12"/>
        <v>-18165.810000000001</v>
      </c>
      <c r="AV667" s="116">
        <f t="shared" si="12"/>
        <v>-15003.01</v>
      </c>
      <c r="AW667" s="116">
        <f t="shared" si="12"/>
        <v>-12550.25</v>
      </c>
      <c r="AX667" s="116">
        <f t="shared" si="12"/>
        <v>-11822.32</v>
      </c>
      <c r="AY667" s="116">
        <f t="shared" si="12"/>
        <v>-8214.15</v>
      </c>
      <c r="AZ667" s="116">
        <f t="shared" si="12"/>
        <v>-8424.7000000000007</v>
      </c>
      <c r="BA667" s="116">
        <f t="shared" si="12"/>
        <v>-8075.16</v>
      </c>
      <c r="BB667" s="116">
        <f t="shared" si="12"/>
        <v>-7403.3</v>
      </c>
      <c r="BC667" s="116">
        <f t="shared" si="13"/>
        <v>-7486.63</v>
      </c>
      <c r="BD667" s="114"/>
      <c r="BE667" s="114"/>
      <c r="BF667" s="114"/>
      <c r="BG667" s="120"/>
    </row>
    <row r="668" spans="1:59">
      <c r="A668" s="112" t="s">
        <v>31</v>
      </c>
      <c r="B668" s="124" t="s">
        <v>353</v>
      </c>
      <c r="C668" s="123" t="s">
        <v>352</v>
      </c>
      <c r="D668" s="126" t="s">
        <v>367</v>
      </c>
      <c r="E668" s="122" t="s">
        <v>311</v>
      </c>
      <c r="F668" s="122" t="s">
        <v>351</v>
      </c>
      <c r="G668" s="122" t="s">
        <v>316</v>
      </c>
      <c r="H668" s="121" t="s">
        <v>341</v>
      </c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  <c r="AA668" s="115"/>
      <c r="AB668" s="115"/>
      <c r="AC668" s="115"/>
      <c r="AD668" s="115"/>
      <c r="AE668" s="115"/>
      <c r="AF668" s="115"/>
      <c r="AG668" s="115"/>
      <c r="AH668" s="115"/>
      <c r="AI668" s="115"/>
      <c r="AJ668" s="115"/>
      <c r="AK668" s="115"/>
      <c r="AL668" s="115"/>
      <c r="AM668" s="115"/>
      <c r="AN668" s="115"/>
      <c r="AO668" s="115"/>
      <c r="AP668" s="115"/>
      <c r="AQ668" s="115"/>
      <c r="AR668" s="115"/>
      <c r="AS668" s="115"/>
      <c r="AT668" s="115"/>
      <c r="AU668" s="116">
        <f t="shared" si="12"/>
        <v>-5.22</v>
      </c>
      <c r="AV668" s="116">
        <f t="shared" si="12"/>
        <v>-27.76</v>
      </c>
      <c r="AW668" s="116">
        <f t="shared" si="12"/>
        <v>-131.24</v>
      </c>
      <c r="AX668" s="116">
        <f t="shared" si="12"/>
        <v>-43.52</v>
      </c>
      <c r="AY668" s="116">
        <f t="shared" si="12"/>
        <v>-144.25</v>
      </c>
      <c r="AZ668" s="116">
        <f t="shared" si="12"/>
        <v>-14.68</v>
      </c>
      <c r="BA668" s="116">
        <f t="shared" si="12"/>
        <v>-10.26</v>
      </c>
      <c r="BB668" s="116">
        <f t="shared" si="12"/>
        <v>-9.92</v>
      </c>
      <c r="BC668" s="116">
        <f t="shared" si="13"/>
        <v>0</v>
      </c>
      <c r="BD668" s="114"/>
      <c r="BE668" s="114"/>
      <c r="BF668" s="114"/>
      <c r="BG668" s="120"/>
    </row>
    <row r="669" spans="1:59">
      <c r="A669" s="112" t="s">
        <v>235</v>
      </c>
      <c r="B669" s="124" t="s">
        <v>350</v>
      </c>
      <c r="C669" s="123" t="s">
        <v>349</v>
      </c>
      <c r="D669" s="126" t="s">
        <v>367</v>
      </c>
      <c r="E669" s="122" t="s">
        <v>311</v>
      </c>
      <c r="F669" s="122" t="s">
        <v>348</v>
      </c>
      <c r="G669" s="122" t="s">
        <v>316</v>
      </c>
      <c r="H669" s="121" t="s">
        <v>334</v>
      </c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  <c r="AA669" s="115"/>
      <c r="AB669" s="115"/>
      <c r="AC669" s="115"/>
      <c r="AD669" s="115"/>
      <c r="AE669" s="115"/>
      <c r="AF669" s="115"/>
      <c r="AG669" s="115"/>
      <c r="AH669" s="115"/>
      <c r="AI669" s="115"/>
      <c r="AJ669" s="115"/>
      <c r="AK669" s="115"/>
      <c r="AL669" s="115"/>
      <c r="AM669" s="115"/>
      <c r="AN669" s="115"/>
      <c r="AO669" s="115"/>
      <c r="AP669" s="115"/>
      <c r="AQ669" s="115"/>
      <c r="AR669" s="115"/>
      <c r="AS669" s="115"/>
      <c r="AT669" s="115"/>
      <c r="AU669" s="116">
        <f t="shared" si="12"/>
        <v>-628.63</v>
      </c>
      <c r="AV669" s="116">
        <f t="shared" si="12"/>
        <v>-628.63</v>
      </c>
      <c r="AW669" s="116">
        <f t="shared" si="12"/>
        <v>-628</v>
      </c>
      <c r="AX669" s="116">
        <f t="shared" si="12"/>
        <v>-628</v>
      </c>
      <c r="AY669" s="116">
        <f t="shared" si="12"/>
        <v>-632.15</v>
      </c>
      <c r="AZ669" s="116">
        <f t="shared" si="12"/>
        <v>-631.53</v>
      </c>
      <c r="BA669" s="116">
        <f t="shared" si="12"/>
        <v>-631.51</v>
      </c>
      <c r="BB669" s="116">
        <f t="shared" si="12"/>
        <v>-634.20000000000005</v>
      </c>
      <c r="BC669" s="116">
        <f t="shared" si="13"/>
        <v>-642.47</v>
      </c>
      <c r="BD669" s="114"/>
      <c r="BE669" s="114"/>
      <c r="BF669" s="114"/>
      <c r="BG669" s="120"/>
    </row>
    <row r="670" spans="1:59">
      <c r="A670" s="112" t="s">
        <v>236</v>
      </c>
      <c r="B670" s="124" t="s">
        <v>347</v>
      </c>
      <c r="C670" s="123" t="s">
        <v>346</v>
      </c>
      <c r="D670" s="122" t="s">
        <v>367</v>
      </c>
      <c r="E670" s="122" t="s">
        <v>311</v>
      </c>
      <c r="F670" s="122" t="s">
        <v>345</v>
      </c>
      <c r="G670" s="122" t="s">
        <v>316</v>
      </c>
      <c r="H670" s="121" t="s">
        <v>375</v>
      </c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  <c r="AA670" s="115"/>
      <c r="AB670" s="115"/>
      <c r="AC670" s="115"/>
      <c r="AD670" s="115"/>
      <c r="AE670" s="115"/>
      <c r="AF670" s="115"/>
      <c r="AG670" s="115"/>
      <c r="AH670" s="115"/>
      <c r="AI670" s="115"/>
      <c r="AJ670" s="115"/>
      <c r="AK670" s="115"/>
      <c r="AL670" s="115"/>
      <c r="AM670" s="115"/>
      <c r="AN670" s="115"/>
      <c r="AO670" s="115"/>
      <c r="AP670" s="115"/>
      <c r="AQ670" s="115"/>
      <c r="AR670" s="115"/>
      <c r="AS670" s="115"/>
      <c r="AT670" s="115"/>
      <c r="AU670" s="116">
        <f t="shared" si="12"/>
        <v>-31008.5</v>
      </c>
      <c r="AV670" s="116">
        <f t="shared" si="12"/>
        <v>-26735.77</v>
      </c>
      <c r="AW670" s="116">
        <f t="shared" si="12"/>
        <v>-26859.29</v>
      </c>
      <c r="AX670" s="116">
        <f t="shared" si="12"/>
        <v>-26813.31</v>
      </c>
      <c r="AY670" s="116">
        <f t="shared" si="12"/>
        <v>-23299.899999999998</v>
      </c>
      <c r="AZ670" s="116">
        <f t="shared" si="12"/>
        <v>-24480.800000000003</v>
      </c>
      <c r="BA670" s="116">
        <f t="shared" si="12"/>
        <v>-25640.52</v>
      </c>
      <c r="BB670" s="116">
        <f t="shared" si="12"/>
        <v>-24354.84</v>
      </c>
      <c r="BC670" s="116">
        <f t="shared" si="13"/>
        <v>-23569.51</v>
      </c>
      <c r="BD670" s="114"/>
      <c r="BE670" s="114"/>
      <c r="BF670" s="114"/>
      <c r="BG670" s="120"/>
    </row>
    <row r="671" spans="1:59">
      <c r="A671" s="112" t="s">
        <v>31</v>
      </c>
      <c r="B671" s="124" t="s">
        <v>344</v>
      </c>
      <c r="C671" s="123" t="s">
        <v>343</v>
      </c>
      <c r="D671" s="122" t="s">
        <v>367</v>
      </c>
      <c r="E671" s="122" t="s">
        <v>311</v>
      </c>
      <c r="F671" s="122" t="s">
        <v>342</v>
      </c>
      <c r="G671" s="122" t="s">
        <v>316</v>
      </c>
      <c r="H671" s="121" t="s">
        <v>334</v>
      </c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  <c r="AA671" s="115"/>
      <c r="AB671" s="115"/>
      <c r="AC671" s="115"/>
      <c r="AD671" s="115"/>
      <c r="AE671" s="115"/>
      <c r="AF671" s="115"/>
      <c r="AG671" s="115"/>
      <c r="AH671" s="115"/>
      <c r="AI671" s="115"/>
      <c r="AJ671" s="115"/>
      <c r="AK671" s="115"/>
      <c r="AL671" s="115"/>
      <c r="AM671" s="115"/>
      <c r="AN671" s="115"/>
      <c r="AO671" s="115"/>
      <c r="AP671" s="115"/>
      <c r="AQ671" s="115"/>
      <c r="AR671" s="115"/>
      <c r="AS671" s="115"/>
      <c r="AT671" s="115"/>
      <c r="AU671" s="116">
        <f t="shared" si="12"/>
        <v>-3.66</v>
      </c>
      <c r="AV671" s="116">
        <f t="shared" si="12"/>
        <v>-8.9</v>
      </c>
      <c r="AW671" s="116">
        <f t="shared" si="12"/>
        <v>-8.89</v>
      </c>
      <c r="AX671" s="116">
        <f t="shared" si="12"/>
        <v>0</v>
      </c>
      <c r="AY671" s="116">
        <f t="shared" si="12"/>
        <v>0</v>
      </c>
      <c r="AZ671" s="116">
        <f t="shared" si="12"/>
        <v>0</v>
      </c>
      <c r="BA671" s="116">
        <f t="shared" si="12"/>
        <v>0</v>
      </c>
      <c r="BB671" s="116">
        <f t="shared" si="12"/>
        <v>0</v>
      </c>
      <c r="BC671" s="116">
        <f t="shared" si="13"/>
        <v>0</v>
      </c>
      <c r="BD671" s="114"/>
      <c r="BE671" s="114"/>
      <c r="BF671" s="114"/>
      <c r="BG671" s="120"/>
    </row>
    <row r="672" spans="1:59">
      <c r="A672" s="112" t="s">
        <v>31</v>
      </c>
      <c r="B672" s="124" t="s">
        <v>340</v>
      </c>
      <c r="C672" s="123" t="s">
        <v>339</v>
      </c>
      <c r="D672" s="122" t="s">
        <v>367</v>
      </c>
      <c r="E672" s="122" t="s">
        <v>311</v>
      </c>
      <c r="F672" s="122" t="s">
        <v>338</v>
      </c>
      <c r="G672" s="122" t="s">
        <v>316</v>
      </c>
      <c r="H672" s="121" t="s">
        <v>334</v>
      </c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  <c r="AA672" s="115"/>
      <c r="AB672" s="115"/>
      <c r="AC672" s="115"/>
      <c r="AD672" s="115"/>
      <c r="AE672" s="115"/>
      <c r="AF672" s="115"/>
      <c r="AG672" s="115"/>
      <c r="AH672" s="115"/>
      <c r="AI672" s="115"/>
      <c r="AJ672" s="115"/>
      <c r="AK672" s="115"/>
      <c r="AL672" s="115"/>
      <c r="AM672" s="115"/>
      <c r="AN672" s="115"/>
      <c r="AO672" s="115"/>
      <c r="AP672" s="115"/>
      <c r="AQ672" s="115"/>
      <c r="AR672" s="115"/>
      <c r="AS672" s="115"/>
      <c r="AT672" s="115"/>
      <c r="AU672" s="116">
        <f t="shared" si="12"/>
        <v>-0.2</v>
      </c>
      <c r="AV672" s="116">
        <f t="shared" si="12"/>
        <v>-0.08</v>
      </c>
      <c r="AW672" s="116">
        <f t="shared" si="12"/>
        <v>-0.06</v>
      </c>
      <c r="AX672" s="116">
        <f t="shared" si="12"/>
        <v>0</v>
      </c>
      <c r="AY672" s="116">
        <f t="shared" si="12"/>
        <v>-0.02</v>
      </c>
      <c r="AZ672" s="116">
        <f t="shared" si="12"/>
        <v>0</v>
      </c>
      <c r="BA672" s="116">
        <f t="shared" si="12"/>
        <v>0</v>
      </c>
      <c r="BB672" s="116">
        <f t="shared" si="12"/>
        <v>0</v>
      </c>
      <c r="BC672" s="116">
        <f t="shared" si="13"/>
        <v>0</v>
      </c>
      <c r="BD672" s="114"/>
      <c r="BE672" s="114"/>
      <c r="BF672" s="114"/>
      <c r="BG672" s="120"/>
    </row>
    <row r="673" spans="1:59">
      <c r="A673" s="112" t="s">
        <v>31</v>
      </c>
      <c r="B673" s="124" t="s">
        <v>337</v>
      </c>
      <c r="C673" s="123" t="s">
        <v>336</v>
      </c>
      <c r="D673" s="122" t="s">
        <v>367</v>
      </c>
      <c r="E673" s="122" t="s">
        <v>311</v>
      </c>
      <c r="F673" s="122" t="s">
        <v>335</v>
      </c>
      <c r="G673" s="122" t="s">
        <v>316</v>
      </c>
      <c r="H673" s="121" t="s">
        <v>334</v>
      </c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  <c r="AA673" s="115"/>
      <c r="AB673" s="115"/>
      <c r="AC673" s="115"/>
      <c r="AD673" s="115"/>
      <c r="AE673" s="115"/>
      <c r="AF673" s="115"/>
      <c r="AG673" s="115"/>
      <c r="AH673" s="115"/>
      <c r="AI673" s="115"/>
      <c r="AJ673" s="115"/>
      <c r="AK673" s="115"/>
      <c r="AL673" s="115"/>
      <c r="AM673" s="115"/>
      <c r="AN673" s="115"/>
      <c r="AO673" s="115"/>
      <c r="AP673" s="115"/>
      <c r="AQ673" s="115"/>
      <c r="AR673" s="115"/>
      <c r="AS673" s="115"/>
      <c r="AT673" s="115"/>
      <c r="AU673" s="116">
        <f t="shared" si="12"/>
        <v>-27.24</v>
      </c>
      <c r="AV673" s="116">
        <f t="shared" si="12"/>
        <v>-20.04</v>
      </c>
      <c r="AW673" s="116">
        <f t="shared" si="12"/>
        <v>-14.9</v>
      </c>
      <c r="AX673" s="116">
        <f t="shared" si="12"/>
        <v>-18.38</v>
      </c>
      <c r="AY673" s="116">
        <f t="shared" si="12"/>
        <v>-0.38</v>
      </c>
      <c r="AZ673" s="116">
        <f t="shared" si="12"/>
        <v>0</v>
      </c>
      <c r="BA673" s="116">
        <f t="shared" si="12"/>
        <v>-0.82</v>
      </c>
      <c r="BB673" s="116">
        <f t="shared" si="12"/>
        <v>0</v>
      </c>
      <c r="BC673" s="116">
        <f t="shared" si="13"/>
        <v>0</v>
      </c>
      <c r="BD673" s="114"/>
      <c r="BE673" s="114"/>
      <c r="BF673" s="114"/>
      <c r="BG673" s="120"/>
    </row>
    <row r="674" spans="1:59">
      <c r="A674" s="112" t="s">
        <v>397</v>
      </c>
      <c r="B674" s="124" t="s">
        <v>333</v>
      </c>
      <c r="C674" s="123" t="s">
        <v>332</v>
      </c>
      <c r="D674" s="122" t="s">
        <v>367</v>
      </c>
      <c r="E674" s="122" t="s">
        <v>311</v>
      </c>
      <c r="F674" s="122" t="s">
        <v>331</v>
      </c>
      <c r="G674" s="122" t="s">
        <v>330</v>
      </c>
      <c r="H674" s="121" t="s">
        <v>329</v>
      </c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  <c r="AA674" s="115"/>
      <c r="AB674" s="115"/>
      <c r="AC674" s="115"/>
      <c r="AD674" s="115"/>
      <c r="AE674" s="115"/>
      <c r="AF674" s="115"/>
      <c r="AG674" s="115"/>
      <c r="AH674" s="115"/>
      <c r="AI674" s="115"/>
      <c r="AJ674" s="115"/>
      <c r="AK674" s="115"/>
      <c r="AL674" s="115"/>
      <c r="AM674" s="115"/>
      <c r="AN674" s="115"/>
      <c r="AO674" s="115"/>
      <c r="AP674" s="115"/>
      <c r="AQ674" s="115"/>
      <c r="AR674" s="115"/>
      <c r="AS674" s="115"/>
      <c r="AT674" s="115"/>
      <c r="AU674" s="116">
        <f t="shared" si="12"/>
        <v>-418.52000000000004</v>
      </c>
      <c r="AV674" s="116">
        <f t="shared" si="12"/>
        <v>-440.54</v>
      </c>
      <c r="AW674" s="116">
        <f t="shared" si="12"/>
        <v>-454.15999999999997</v>
      </c>
      <c r="AX674" s="116">
        <f t="shared" si="12"/>
        <v>-468.85</v>
      </c>
      <c r="AY674" s="116">
        <f t="shared" si="12"/>
        <v>-479.86</v>
      </c>
      <c r="AZ674" s="116">
        <f t="shared" si="12"/>
        <v>-493.63</v>
      </c>
      <c r="BA674" s="116">
        <f t="shared" si="12"/>
        <v>-500.52</v>
      </c>
      <c r="BB674" s="116">
        <f t="shared" si="12"/>
        <v>-507.40000000000003</v>
      </c>
      <c r="BC674" s="116">
        <f t="shared" si="13"/>
        <v>-512.91</v>
      </c>
      <c r="BD674" s="114"/>
      <c r="BE674" s="114"/>
      <c r="BF674" s="114"/>
      <c r="BG674" s="120"/>
    </row>
    <row r="675" spans="1:59">
      <c r="A675" s="112" t="s">
        <v>218</v>
      </c>
      <c r="B675" s="124" t="s">
        <v>388</v>
      </c>
      <c r="C675" s="123" t="s">
        <v>387</v>
      </c>
      <c r="D675" s="122" t="s">
        <v>367</v>
      </c>
      <c r="E675" s="122" t="s">
        <v>311</v>
      </c>
      <c r="F675" s="122" t="s">
        <v>386</v>
      </c>
      <c r="G675" s="122" t="s">
        <v>316</v>
      </c>
      <c r="H675" s="121" t="s">
        <v>382</v>
      </c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  <c r="AA675" s="115"/>
      <c r="AB675" s="115"/>
      <c r="AC675" s="115"/>
      <c r="AD675" s="115"/>
      <c r="AE675" s="115"/>
      <c r="AF675" s="115"/>
      <c r="AG675" s="115"/>
      <c r="AH675" s="115"/>
      <c r="AI675" s="115"/>
      <c r="AJ675" s="115"/>
      <c r="AK675" s="115"/>
      <c r="AL675" s="115"/>
      <c r="AM675" s="115"/>
      <c r="AN675" s="115"/>
      <c r="AO675" s="115"/>
      <c r="AP675" s="115"/>
      <c r="AQ675" s="115"/>
      <c r="AR675" s="115"/>
      <c r="AS675" s="115"/>
      <c r="AT675" s="115"/>
      <c r="AU675" s="116">
        <f t="shared" si="12"/>
        <v>-2904.93</v>
      </c>
      <c r="AV675" s="116">
        <f t="shared" si="12"/>
        <v>-2890.52</v>
      </c>
      <c r="AW675" s="116">
        <f t="shared" si="12"/>
        <v>-2891.5</v>
      </c>
      <c r="AX675" s="116">
        <f t="shared" si="12"/>
        <v>-2893.15</v>
      </c>
      <c r="AY675" s="116">
        <f t="shared" si="12"/>
        <v>-2892.92</v>
      </c>
      <c r="AZ675" s="116">
        <f t="shared" si="12"/>
        <v>-2948.55</v>
      </c>
      <c r="BA675" s="116">
        <f t="shared" si="12"/>
        <v>-2975.08</v>
      </c>
      <c r="BB675" s="116">
        <f t="shared" si="12"/>
        <v>-2974.42</v>
      </c>
      <c r="BC675" s="116">
        <f t="shared" si="13"/>
        <v>-2947.59</v>
      </c>
      <c r="BD675" s="114"/>
      <c r="BE675" s="114"/>
      <c r="BF675" s="114"/>
      <c r="BG675" s="120"/>
    </row>
    <row r="676" spans="1:59">
      <c r="A676" s="112" t="s">
        <v>45</v>
      </c>
      <c r="B676" s="124" t="s">
        <v>385</v>
      </c>
      <c r="C676" s="123" t="s">
        <v>384</v>
      </c>
      <c r="D676" s="122" t="s">
        <v>367</v>
      </c>
      <c r="E676" s="122" t="s">
        <v>311</v>
      </c>
      <c r="F676" s="122" t="s">
        <v>383</v>
      </c>
      <c r="G676" s="122" t="s">
        <v>316</v>
      </c>
      <c r="H676" s="121" t="s">
        <v>382</v>
      </c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  <c r="AA676" s="115"/>
      <c r="AB676" s="115"/>
      <c r="AC676" s="115"/>
      <c r="AD676" s="115"/>
      <c r="AE676" s="115"/>
      <c r="AF676" s="115"/>
      <c r="AG676" s="115"/>
      <c r="AH676" s="115"/>
      <c r="AI676" s="115"/>
      <c r="AJ676" s="115"/>
      <c r="AK676" s="115"/>
      <c r="AL676" s="115"/>
      <c r="AM676" s="115"/>
      <c r="AN676" s="115"/>
      <c r="AO676" s="115"/>
      <c r="AP676" s="115"/>
      <c r="AQ676" s="115"/>
      <c r="AR676" s="115"/>
      <c r="AS676" s="115"/>
      <c r="AT676" s="115"/>
      <c r="AU676" s="116">
        <f t="shared" si="12"/>
        <v>-26717.53</v>
      </c>
      <c r="AV676" s="116">
        <f t="shared" si="12"/>
        <v>-23800.66</v>
      </c>
      <c r="AW676" s="116">
        <f t="shared" si="12"/>
        <v>-22860.18</v>
      </c>
      <c r="AX676" s="116">
        <f t="shared" si="12"/>
        <v>-22966.69</v>
      </c>
      <c r="AY676" s="116">
        <f t="shared" si="12"/>
        <v>-20879.87</v>
      </c>
      <c r="AZ676" s="116">
        <f t="shared" si="12"/>
        <v>-24490</v>
      </c>
      <c r="BA676" s="116">
        <f t="shared" si="12"/>
        <v>-25102.25</v>
      </c>
      <c r="BB676" s="116">
        <f t="shared" si="12"/>
        <v>-25102.25</v>
      </c>
      <c r="BC676" s="116">
        <f t="shared" si="13"/>
        <v>-24788.47</v>
      </c>
      <c r="BD676" s="114"/>
      <c r="BE676" s="114"/>
      <c r="BF676" s="114"/>
      <c r="BG676" s="120"/>
    </row>
    <row r="677" spans="1:59">
      <c r="A677" s="112" t="s">
        <v>219</v>
      </c>
      <c r="B677" s="124" t="s">
        <v>381</v>
      </c>
      <c r="C677" s="123" t="s">
        <v>380</v>
      </c>
      <c r="D677" s="122" t="s">
        <v>367</v>
      </c>
      <c r="E677" s="122" t="s">
        <v>311</v>
      </c>
      <c r="F677" s="122" t="s">
        <v>379</v>
      </c>
      <c r="G677" s="122" t="s">
        <v>316</v>
      </c>
      <c r="H677" s="121" t="s">
        <v>357</v>
      </c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  <c r="AA677" s="115"/>
      <c r="AB677" s="115"/>
      <c r="AC677" s="115"/>
      <c r="AD677" s="115"/>
      <c r="AE677" s="115"/>
      <c r="AF677" s="115"/>
      <c r="AG677" s="115"/>
      <c r="AH677" s="115"/>
      <c r="AI677" s="115"/>
      <c r="AJ677" s="115"/>
      <c r="AK677" s="115"/>
      <c r="AL677" s="115"/>
      <c r="AM677" s="115"/>
      <c r="AN677" s="115"/>
      <c r="AO677" s="115"/>
      <c r="AP677" s="115"/>
      <c r="AQ677" s="115"/>
      <c r="AR677" s="115"/>
      <c r="AS677" s="115"/>
      <c r="AT677" s="115"/>
      <c r="AU677" s="116">
        <f t="shared" si="12"/>
        <v>-80.64</v>
      </c>
      <c r="AV677" s="116">
        <f t="shared" si="12"/>
        <v>-80.64</v>
      </c>
      <c r="AW677" s="116">
        <f t="shared" si="12"/>
        <v>-80.64</v>
      </c>
      <c r="AX677" s="116">
        <f t="shared" si="12"/>
        <v>-84.67</v>
      </c>
      <c r="AY677" s="116">
        <f t="shared" si="12"/>
        <v>-76.459999999999994</v>
      </c>
      <c r="AZ677" s="116">
        <f t="shared" si="12"/>
        <v>-81.2</v>
      </c>
      <c r="BA677" s="116">
        <f t="shared" si="12"/>
        <v>-83.23</v>
      </c>
      <c r="BB677" s="116">
        <f t="shared" si="12"/>
        <v>-83.23</v>
      </c>
      <c r="BC677" s="116">
        <f t="shared" si="13"/>
        <v>-82.4</v>
      </c>
      <c r="BD677" s="114"/>
      <c r="BE677" s="114"/>
      <c r="BF677" s="114"/>
      <c r="BG677" s="120"/>
    </row>
    <row r="678" spans="1:59">
      <c r="A678" s="112" t="s">
        <v>219</v>
      </c>
      <c r="B678" s="124" t="s">
        <v>378</v>
      </c>
      <c r="C678" s="123" t="s">
        <v>377</v>
      </c>
      <c r="D678" s="122" t="s">
        <v>367</v>
      </c>
      <c r="E678" s="122" t="s">
        <v>311</v>
      </c>
      <c r="F678" s="122" t="s">
        <v>376</v>
      </c>
      <c r="G678" s="122" t="s">
        <v>316</v>
      </c>
      <c r="H678" s="121" t="s">
        <v>357</v>
      </c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  <c r="AA678" s="115"/>
      <c r="AB678" s="115"/>
      <c r="AC678" s="115"/>
      <c r="AD678" s="115"/>
      <c r="AE678" s="115"/>
      <c r="AF678" s="115"/>
      <c r="AG678" s="115"/>
      <c r="AH678" s="115"/>
      <c r="AI678" s="115"/>
      <c r="AJ678" s="115"/>
      <c r="AK678" s="115"/>
      <c r="AL678" s="115"/>
      <c r="AM678" s="115"/>
      <c r="AN678" s="115"/>
      <c r="AO678" s="115"/>
      <c r="AP678" s="115"/>
      <c r="AQ678" s="115"/>
      <c r="AR678" s="115"/>
      <c r="AS678" s="115"/>
      <c r="AT678" s="115"/>
      <c r="AU678" s="116">
        <f t="shared" si="12"/>
        <v>-10105.43</v>
      </c>
      <c r="AV678" s="116">
        <f t="shared" si="12"/>
        <v>-9094.8799999999992</v>
      </c>
      <c r="AW678" s="116">
        <f t="shared" si="12"/>
        <v>-8747.76</v>
      </c>
      <c r="AX678" s="116">
        <f t="shared" si="12"/>
        <v>-9939.9699999999993</v>
      </c>
      <c r="AY678" s="116">
        <f t="shared" si="12"/>
        <v>-11132.17</v>
      </c>
      <c r="AZ678" s="116">
        <f t="shared" si="12"/>
        <v>-12998.69</v>
      </c>
      <c r="BA678" s="116">
        <f t="shared" si="12"/>
        <v>-14607.81</v>
      </c>
      <c r="BB678" s="116">
        <f t="shared" si="12"/>
        <v>-15046.04</v>
      </c>
      <c r="BC678" s="116">
        <f t="shared" si="13"/>
        <v>-16196.86</v>
      </c>
      <c r="BD678" s="114"/>
      <c r="BE678" s="114"/>
      <c r="BF678" s="114"/>
      <c r="BG678" s="120"/>
    </row>
    <row r="679" spans="1:59">
      <c r="A679" s="112" t="s">
        <v>267</v>
      </c>
      <c r="B679" s="124" t="s">
        <v>328</v>
      </c>
      <c r="C679" s="125" t="s">
        <v>327</v>
      </c>
      <c r="D679" s="122" t="s">
        <v>367</v>
      </c>
      <c r="E679" s="122" t="s">
        <v>311</v>
      </c>
      <c r="F679" s="122" t="s">
        <v>326</v>
      </c>
      <c r="G679" s="122" t="s">
        <v>316</v>
      </c>
      <c r="H679" s="121" t="s">
        <v>375</v>
      </c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  <c r="AA679" s="115"/>
      <c r="AB679" s="115"/>
      <c r="AC679" s="115"/>
      <c r="AD679" s="115"/>
      <c r="AE679" s="115"/>
      <c r="AF679" s="115"/>
      <c r="AG679" s="115"/>
      <c r="AH679" s="115"/>
      <c r="AI679" s="115"/>
      <c r="AJ679" s="115"/>
      <c r="AK679" s="115"/>
      <c r="AL679" s="115"/>
      <c r="AM679" s="115"/>
      <c r="AN679" s="115"/>
      <c r="AO679" s="115"/>
      <c r="AP679" s="115"/>
      <c r="AQ679" s="115"/>
      <c r="AR679" s="115"/>
      <c r="AS679" s="115"/>
      <c r="AT679" s="115"/>
      <c r="AU679" s="116">
        <f t="shared" si="12"/>
        <v>0</v>
      </c>
      <c r="AV679" s="116">
        <f t="shared" si="12"/>
        <v>0</v>
      </c>
      <c r="AW679" s="116">
        <f t="shared" si="12"/>
        <v>0</v>
      </c>
      <c r="AX679" s="116">
        <f t="shared" si="12"/>
        <v>0</v>
      </c>
      <c r="AY679" s="116">
        <f t="shared" si="12"/>
        <v>-81.410000000000011</v>
      </c>
      <c r="AZ679" s="116">
        <f t="shared" si="12"/>
        <v>-257.72000000000003</v>
      </c>
      <c r="BA679" s="116">
        <f t="shared" si="12"/>
        <v>-798.46</v>
      </c>
      <c r="BB679" s="116">
        <f t="shared" si="12"/>
        <v>-1339.21</v>
      </c>
      <c r="BC679" s="116">
        <f t="shared" si="13"/>
        <v>-1812.71</v>
      </c>
      <c r="BD679" s="114"/>
      <c r="BE679" s="114"/>
      <c r="BF679" s="114"/>
      <c r="BG679" s="120"/>
    </row>
    <row r="680" spans="1:59">
      <c r="A680" s="112" t="s">
        <v>271</v>
      </c>
      <c r="B680" s="124" t="s">
        <v>374</v>
      </c>
      <c r="C680" s="123" t="s">
        <v>374</v>
      </c>
      <c r="D680" s="122" t="s">
        <v>367</v>
      </c>
      <c r="E680" s="122" t="s">
        <v>311</v>
      </c>
      <c r="F680" s="122" t="s">
        <v>373</v>
      </c>
      <c r="G680" s="122" t="s">
        <v>316</v>
      </c>
      <c r="H680" s="121" t="s">
        <v>357</v>
      </c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F680" s="115"/>
      <c r="AG680" s="115"/>
      <c r="AH680" s="115"/>
      <c r="AI680" s="115"/>
      <c r="AJ680" s="115"/>
      <c r="AK680" s="115"/>
      <c r="AL680" s="115"/>
      <c r="AM680" s="115"/>
      <c r="AN680" s="115"/>
      <c r="AO680" s="115"/>
      <c r="AP680" s="115"/>
      <c r="AQ680" s="115"/>
      <c r="AR680" s="115"/>
      <c r="AS680" s="115"/>
      <c r="AT680" s="115"/>
      <c r="AU680" s="116">
        <f t="shared" ref="AU680:BB684" si="14">SUMIFS(AU$686:AU$721,$C$686:$C$721,$C680)</f>
        <v>-24.04</v>
      </c>
      <c r="AV680" s="116">
        <f t="shared" si="14"/>
        <v>-9.08</v>
      </c>
      <c r="AW680" s="116">
        <f t="shared" si="14"/>
        <v>-131.55000000000001</v>
      </c>
      <c r="AX680" s="116">
        <f t="shared" si="14"/>
        <v>-47.59</v>
      </c>
      <c r="AY680" s="116">
        <f t="shared" si="14"/>
        <v>-8.83</v>
      </c>
      <c r="AZ680" s="116">
        <f t="shared" si="14"/>
        <v>-6.81</v>
      </c>
      <c r="BA680" s="116">
        <f t="shared" si="14"/>
        <v>-0.9</v>
      </c>
      <c r="BB680" s="116">
        <f t="shared" si="14"/>
        <v>0</v>
      </c>
      <c r="BC680" s="116">
        <f t="shared" ref="BC680:BC684" si="15">SUMIFS(BC$686:BC$721,$C$686:$C$721,$C680)</f>
        <v>0</v>
      </c>
      <c r="BD680" s="114"/>
      <c r="BE680" s="114"/>
      <c r="BF680" s="114"/>
      <c r="BG680" s="120"/>
    </row>
    <row r="681" spans="1:59">
      <c r="B681" s="124" t="s">
        <v>372</v>
      </c>
      <c r="C681" s="123" t="s">
        <v>371</v>
      </c>
      <c r="D681" s="122" t="s">
        <v>367</v>
      </c>
      <c r="E681" s="122" t="s">
        <v>311</v>
      </c>
      <c r="F681" s="122" t="s">
        <v>370</v>
      </c>
      <c r="G681" s="122" t="s">
        <v>316</v>
      </c>
      <c r="H681" s="121" t="s">
        <v>329</v>
      </c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  <c r="AA681" s="115"/>
      <c r="AB681" s="115"/>
      <c r="AC681" s="115"/>
      <c r="AD681" s="115"/>
      <c r="AE681" s="115"/>
      <c r="AF681" s="115"/>
      <c r="AG681" s="115"/>
      <c r="AH681" s="115"/>
      <c r="AI681" s="115"/>
      <c r="AJ681" s="115"/>
      <c r="AK681" s="115"/>
      <c r="AL681" s="115"/>
      <c r="AM681" s="115"/>
      <c r="AN681" s="115"/>
      <c r="AO681" s="115"/>
      <c r="AP681" s="115"/>
      <c r="AQ681" s="115"/>
      <c r="AR681" s="115"/>
      <c r="AS681" s="115"/>
      <c r="AT681" s="115"/>
      <c r="AU681" s="116">
        <f t="shared" si="14"/>
        <v>-3757.89</v>
      </c>
      <c r="AV681" s="116">
        <f t="shared" si="14"/>
        <v>-4055.29</v>
      </c>
      <c r="AW681" s="116">
        <f t="shared" si="14"/>
        <v>-4368.07</v>
      </c>
      <c r="AX681" s="116">
        <f t="shared" si="14"/>
        <v>-4674.2700000000004</v>
      </c>
      <c r="AY681" s="116">
        <f t="shared" si="14"/>
        <v>-4929.62</v>
      </c>
      <c r="AZ681" s="116">
        <f t="shared" si="14"/>
        <v>-5523.75</v>
      </c>
      <c r="BA681" s="116">
        <f t="shared" si="14"/>
        <v>-6200.55</v>
      </c>
      <c r="BB681" s="116">
        <f t="shared" si="14"/>
        <v>-6366.15</v>
      </c>
      <c r="BC681" s="116">
        <f t="shared" si="15"/>
        <v>-7259.79</v>
      </c>
      <c r="BD681" s="114"/>
      <c r="BE681" s="114"/>
      <c r="BF681" s="114"/>
      <c r="BG681" s="120"/>
    </row>
    <row r="682" spans="1:59">
      <c r="A682" s="112" t="s">
        <v>275</v>
      </c>
      <c r="B682" s="124" t="s">
        <v>324</v>
      </c>
      <c r="C682" s="123" t="s">
        <v>323</v>
      </c>
      <c r="D682" s="122" t="s">
        <v>367</v>
      </c>
      <c r="E682" s="122" t="s">
        <v>311</v>
      </c>
      <c r="F682" s="122" t="s">
        <v>322</v>
      </c>
      <c r="G682" s="122" t="s">
        <v>369</v>
      </c>
      <c r="H682" s="121" t="s">
        <v>368</v>
      </c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  <c r="AA682" s="115"/>
      <c r="AB682" s="115"/>
      <c r="AC682" s="115"/>
      <c r="AD682" s="115"/>
      <c r="AE682" s="115"/>
      <c r="AF682" s="115"/>
      <c r="AG682" s="115"/>
      <c r="AH682" s="115"/>
      <c r="AI682" s="115"/>
      <c r="AJ682" s="115"/>
      <c r="AK682" s="115"/>
      <c r="AL682" s="115"/>
      <c r="AM682" s="115"/>
      <c r="AN682" s="115"/>
      <c r="AO682" s="115"/>
      <c r="AP682" s="115"/>
      <c r="AQ682" s="115"/>
      <c r="AR682" s="115"/>
      <c r="AS682" s="115"/>
      <c r="AT682" s="115"/>
      <c r="AU682" s="116">
        <f t="shared" si="14"/>
        <v>-37400.639999999999</v>
      </c>
      <c r="AV682" s="116">
        <f t="shared" si="14"/>
        <v>-36398.67</v>
      </c>
      <c r="AW682" s="116">
        <f t="shared" si="14"/>
        <v>-35960.519999999997</v>
      </c>
      <c r="AX682" s="116">
        <f t="shared" si="14"/>
        <v>-37105.78</v>
      </c>
      <c r="AY682" s="116">
        <f t="shared" si="14"/>
        <v>-36373.61</v>
      </c>
      <c r="AZ682" s="116">
        <f t="shared" si="14"/>
        <v>-36635.949999999997</v>
      </c>
      <c r="BA682" s="116">
        <f t="shared" si="14"/>
        <v>-37066.21</v>
      </c>
      <c r="BB682" s="116">
        <f t="shared" si="14"/>
        <v>-35510.14</v>
      </c>
      <c r="BC682" s="116">
        <f t="shared" si="15"/>
        <v>-35182.559999999998</v>
      </c>
      <c r="BD682" s="114"/>
      <c r="BE682" s="114"/>
      <c r="BF682" s="114"/>
      <c r="BG682" s="120"/>
    </row>
    <row r="683" spans="1:59" ht="14.25" customHeight="1">
      <c r="A683" s="112" t="s">
        <v>274</v>
      </c>
      <c r="B683" s="124" t="s">
        <v>319</v>
      </c>
      <c r="C683" s="123" t="s">
        <v>318</v>
      </c>
      <c r="D683" s="122" t="s">
        <v>367</v>
      </c>
      <c r="E683" s="122" t="s">
        <v>311</v>
      </c>
      <c r="F683" s="122" t="s">
        <v>317</v>
      </c>
      <c r="G683" s="122" t="s">
        <v>316</v>
      </c>
      <c r="H683" s="121" t="s">
        <v>315</v>
      </c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  <c r="AA683" s="115"/>
      <c r="AB683" s="115"/>
      <c r="AC683" s="115"/>
      <c r="AD683" s="115"/>
      <c r="AE683" s="115"/>
      <c r="AF683" s="115"/>
      <c r="AG683" s="115"/>
      <c r="AH683" s="115"/>
      <c r="AI683" s="115"/>
      <c r="AJ683" s="115"/>
      <c r="AK683" s="115"/>
      <c r="AL683" s="115"/>
      <c r="AM683" s="115"/>
      <c r="AN683" s="115"/>
      <c r="AO683" s="115"/>
      <c r="AP683" s="115"/>
      <c r="AQ683" s="115"/>
      <c r="AR683" s="115"/>
      <c r="AS683" s="115"/>
      <c r="AT683" s="115"/>
      <c r="AU683" s="116">
        <f t="shared" si="14"/>
        <v>-76638</v>
      </c>
      <c r="AV683" s="116">
        <f t="shared" si="14"/>
        <v>-67503.359999999986</v>
      </c>
      <c r="AW683" s="116">
        <f t="shared" si="14"/>
        <v>-69246.62</v>
      </c>
      <c r="AX683" s="116">
        <f t="shared" si="14"/>
        <v>-68910.76999999999</v>
      </c>
      <c r="AY683" s="116">
        <f t="shared" si="14"/>
        <v>-63231.15</v>
      </c>
      <c r="AZ683" s="116">
        <f t="shared" si="14"/>
        <v>-67829.88</v>
      </c>
      <c r="BA683" s="116">
        <f t="shared" si="14"/>
        <v>-69669.3</v>
      </c>
      <c r="BB683" s="116">
        <f t="shared" si="14"/>
        <v>-70093.989999999991</v>
      </c>
      <c r="BC683" s="116">
        <f t="shared" si="15"/>
        <v>-69599.12</v>
      </c>
      <c r="BD683" s="114"/>
      <c r="BE683" s="114"/>
      <c r="BF683" s="114"/>
      <c r="BG683" s="120"/>
    </row>
    <row r="684" spans="1:59" s="132" customFormat="1">
      <c r="A684" s="132" t="s">
        <v>236</v>
      </c>
      <c r="B684" s="139" t="s">
        <v>314</v>
      </c>
      <c r="C684" s="138" t="s">
        <v>313</v>
      </c>
      <c r="D684" s="137" t="s">
        <v>367</v>
      </c>
      <c r="E684" s="137" t="s">
        <v>311</v>
      </c>
      <c r="F684" s="137" t="s">
        <v>310</v>
      </c>
      <c r="G684" s="137" t="s">
        <v>366</v>
      </c>
      <c r="H684" s="136" t="s">
        <v>365</v>
      </c>
      <c r="I684" s="135"/>
      <c r="J684" s="135"/>
      <c r="K684" s="135"/>
      <c r="L684" s="135"/>
      <c r="M684" s="135"/>
      <c r="N684" s="135"/>
      <c r="O684" s="135"/>
      <c r="P684" s="135"/>
      <c r="Q684" s="135"/>
      <c r="R684" s="135"/>
      <c r="S684" s="135"/>
      <c r="T684" s="135"/>
      <c r="U684" s="135"/>
      <c r="V684" s="135"/>
      <c r="W684" s="135"/>
      <c r="X684" s="135"/>
      <c r="Y684" s="135"/>
      <c r="Z684" s="135"/>
      <c r="AA684" s="135"/>
      <c r="AB684" s="135"/>
      <c r="AC684" s="135"/>
      <c r="AD684" s="135"/>
      <c r="AE684" s="135"/>
      <c r="AF684" s="135"/>
      <c r="AG684" s="135"/>
      <c r="AH684" s="135"/>
      <c r="AI684" s="135"/>
      <c r="AJ684" s="135"/>
      <c r="AK684" s="135"/>
      <c r="AL684" s="135"/>
      <c r="AM684" s="135"/>
      <c r="AN684" s="135"/>
      <c r="AO684" s="135"/>
      <c r="AP684" s="135"/>
      <c r="AQ684" s="135"/>
      <c r="AR684" s="135"/>
      <c r="AS684" s="135"/>
      <c r="AT684" s="135"/>
      <c r="AU684" s="116">
        <f t="shared" si="14"/>
        <v>-443.62</v>
      </c>
      <c r="AV684" s="116">
        <f t="shared" si="14"/>
        <v>-450.56</v>
      </c>
      <c r="AW684" s="116">
        <f t="shared" si="14"/>
        <v>-348.88</v>
      </c>
      <c r="AX684" s="116">
        <f t="shared" si="14"/>
        <v>-397.31</v>
      </c>
      <c r="AY684" s="116">
        <f t="shared" si="14"/>
        <v>-407.3</v>
      </c>
      <c r="AZ684" s="116">
        <f t="shared" si="14"/>
        <v>-416.76</v>
      </c>
      <c r="BA684" s="116">
        <f t="shared" si="14"/>
        <v>-459.61</v>
      </c>
      <c r="BB684" s="116">
        <f t="shared" si="14"/>
        <v>-352.6</v>
      </c>
      <c r="BC684" s="116">
        <f t="shared" si="15"/>
        <v>-369.04999999999995</v>
      </c>
      <c r="BD684" s="134"/>
      <c r="BE684" s="134"/>
      <c r="BF684" s="134"/>
      <c r="BG684" s="133"/>
    </row>
    <row r="685" spans="1:59" hidden="1">
      <c r="B685" s="131" t="s">
        <v>79</v>
      </c>
      <c r="C685" s="130" t="s">
        <v>396</v>
      </c>
      <c r="D685" s="129"/>
      <c r="E685" s="129"/>
      <c r="F685" s="129"/>
      <c r="G685" s="129"/>
      <c r="H685" s="128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  <c r="AA685" s="115"/>
      <c r="AB685" s="115"/>
      <c r="AC685" s="115"/>
      <c r="AD685" s="115"/>
      <c r="AE685" s="115"/>
      <c r="AF685" s="115"/>
      <c r="AG685" s="115"/>
      <c r="AH685" s="115"/>
      <c r="AI685" s="115"/>
      <c r="AJ685" s="115"/>
      <c r="AK685" s="115"/>
      <c r="AL685" s="115"/>
      <c r="AM685" s="115"/>
      <c r="AN685" s="115"/>
      <c r="AO685" s="115"/>
      <c r="AP685" s="115"/>
      <c r="AQ685" s="115"/>
      <c r="AR685" s="115"/>
      <c r="AS685" s="115"/>
      <c r="AT685" s="115"/>
      <c r="AU685" s="115"/>
      <c r="AV685" s="115"/>
      <c r="AW685" s="115"/>
      <c r="AX685" s="115"/>
      <c r="AY685" s="115"/>
      <c r="AZ685" s="116"/>
      <c r="BA685" s="115"/>
      <c r="BB685" s="115"/>
      <c r="BC685" s="115"/>
      <c r="BD685" s="114"/>
      <c r="BE685" s="114"/>
      <c r="BF685" s="114"/>
      <c r="BG685" s="127"/>
    </row>
    <row r="686" spans="1:59" hidden="1">
      <c r="B686" s="124" t="s">
        <v>363</v>
      </c>
      <c r="C686" s="123" t="s">
        <v>363</v>
      </c>
      <c r="D686" s="122" t="s">
        <v>367</v>
      </c>
      <c r="E686" s="122" t="s">
        <v>311</v>
      </c>
      <c r="F686" s="122" t="s">
        <v>362</v>
      </c>
      <c r="G686" s="122" t="s">
        <v>366</v>
      </c>
      <c r="H686" s="121" t="s">
        <v>395</v>
      </c>
      <c r="I686" s="115">
        <v>-1570.77</v>
      </c>
      <c r="J686" s="115"/>
      <c r="K686" s="115"/>
      <c r="L686" s="115">
        <v>-1302.69</v>
      </c>
      <c r="M686" s="115">
        <v>-716.72</v>
      </c>
      <c r="N686" s="115">
        <v>-1428.87</v>
      </c>
      <c r="O686" s="115">
        <v>-1751.15</v>
      </c>
      <c r="P686" s="115">
        <v>-1815.08</v>
      </c>
      <c r="Q686" s="115">
        <v>-2174.1</v>
      </c>
      <c r="R686" s="115">
        <v>-2237.04</v>
      </c>
      <c r="S686" s="115">
        <v>-2955.68</v>
      </c>
      <c r="T686" s="115">
        <v>-2938.61</v>
      </c>
      <c r="U686" s="115">
        <v>-2563.88</v>
      </c>
      <c r="V686" s="115">
        <v>-2496.96</v>
      </c>
      <c r="W686" s="115">
        <v>-1701.86</v>
      </c>
      <c r="X686" s="115">
        <v>-2158.87</v>
      </c>
      <c r="Y686" s="115">
        <v>-1793.36</v>
      </c>
      <c r="Z686" s="115">
        <v>-1139.7</v>
      </c>
      <c r="AA686" s="115">
        <v>-607.20000000000005</v>
      </c>
      <c r="AB686" s="115">
        <v>-661.57</v>
      </c>
      <c r="AC686" s="115">
        <v>-549.79</v>
      </c>
      <c r="AD686" s="115">
        <v>-809.32</v>
      </c>
      <c r="AE686" s="115">
        <v>-731.4</v>
      </c>
      <c r="AF686" s="115">
        <v>-665.21</v>
      </c>
      <c r="AG686" s="115">
        <v>-696.67</v>
      </c>
      <c r="AH686" s="115">
        <v>-575.28</v>
      </c>
      <c r="AI686" s="115">
        <v>-620.59</v>
      </c>
      <c r="AJ686" s="115">
        <v>-599.05999999999995</v>
      </c>
      <c r="AK686" s="115">
        <v>-688.16</v>
      </c>
      <c r="AL686" s="115">
        <v>-681.17</v>
      </c>
      <c r="AM686" s="115">
        <v>-554.35</v>
      </c>
      <c r="AN686" s="115">
        <v>-622.92999999999995</v>
      </c>
      <c r="AO686" s="115">
        <v>-634.02</v>
      </c>
      <c r="AP686" s="115">
        <v>-629.74</v>
      </c>
      <c r="AQ686" s="115">
        <v>-685.63</v>
      </c>
      <c r="AR686" s="115">
        <v>-684.39</v>
      </c>
      <c r="AS686" s="115">
        <v>-584.52</v>
      </c>
      <c r="AT686" s="115">
        <v>-495.19</v>
      </c>
      <c r="AU686" s="115">
        <v>-528.4</v>
      </c>
      <c r="AV686" s="115">
        <v>-529.83000000000004</v>
      </c>
      <c r="AW686" s="115">
        <v>-531.12</v>
      </c>
      <c r="AX686" s="115">
        <v>-448.32</v>
      </c>
      <c r="AY686" s="115">
        <v>-426.6</v>
      </c>
      <c r="AZ686" s="116">
        <v>-482.77</v>
      </c>
      <c r="BA686" s="115">
        <v>-548.83000000000004</v>
      </c>
      <c r="BB686" s="115">
        <v>-614.74</v>
      </c>
      <c r="BC686" s="115">
        <v>-599.92999999999995</v>
      </c>
      <c r="BD686" s="114"/>
      <c r="BE686" s="114"/>
      <c r="BF686" s="114"/>
      <c r="BG686" s="120"/>
    </row>
    <row r="687" spans="1:59" hidden="1">
      <c r="B687" s="124" t="s">
        <v>394</v>
      </c>
      <c r="C687" s="123" t="s">
        <v>393</v>
      </c>
      <c r="D687" s="122" t="s">
        <v>367</v>
      </c>
      <c r="E687" s="122" t="s">
        <v>311</v>
      </c>
      <c r="F687" s="122" t="s">
        <v>392</v>
      </c>
      <c r="G687" s="122" t="s">
        <v>391</v>
      </c>
      <c r="H687" s="121" t="s">
        <v>390</v>
      </c>
      <c r="I687" s="115">
        <v>-1019.9</v>
      </c>
      <c r="J687" s="115"/>
      <c r="K687" s="115"/>
      <c r="L687" s="115">
        <v>-1014.95</v>
      </c>
      <c r="M687" s="115">
        <v>-1063.8800000000001</v>
      </c>
      <c r="N687" s="115">
        <v>-1079.8699999999999</v>
      </c>
      <c r="O687" s="115">
        <v>-1109.49</v>
      </c>
      <c r="P687" s="115">
        <v>-1043.9100000000001</v>
      </c>
      <c r="Q687" s="115">
        <v>-1025.92</v>
      </c>
      <c r="R687" s="115">
        <v>-972.75</v>
      </c>
      <c r="S687" s="115">
        <v>-948.07</v>
      </c>
      <c r="T687" s="115">
        <v>-954.2</v>
      </c>
      <c r="U687" s="115">
        <v>-980.89</v>
      </c>
      <c r="V687" s="115">
        <v>-1005.56</v>
      </c>
      <c r="W687" s="115">
        <v>-1045.5999999999999</v>
      </c>
      <c r="X687" s="115">
        <v>-1073.3699999999999</v>
      </c>
      <c r="Y687" s="115">
        <v>-1113.73</v>
      </c>
      <c r="Z687" s="115">
        <v>-1128.3499999999999</v>
      </c>
      <c r="AA687" s="115">
        <v>-1131.3399999999999</v>
      </c>
      <c r="AB687" s="115">
        <v>-1146.25</v>
      </c>
      <c r="AC687" s="115">
        <v>-1158.31</v>
      </c>
      <c r="AD687" s="115">
        <v>-1167.8800000000001</v>
      </c>
      <c r="AE687" s="115">
        <v>-1194.2</v>
      </c>
      <c r="AF687" s="115">
        <v>-1232.8399999999999</v>
      </c>
      <c r="AG687" s="115">
        <v>-1258.17</v>
      </c>
      <c r="AH687" s="115">
        <v>-1299.22</v>
      </c>
      <c r="AI687" s="115">
        <v>-1317.23</v>
      </c>
      <c r="AJ687" s="115">
        <v>-1356.97</v>
      </c>
      <c r="AK687" s="115">
        <v>-1354.53</v>
      </c>
      <c r="AL687" s="115">
        <v>-1316.59</v>
      </c>
      <c r="AM687" s="115">
        <v>-1313.03</v>
      </c>
      <c r="AN687" s="115">
        <v>-1303.43</v>
      </c>
      <c r="AO687" s="115">
        <v>-1288.48</v>
      </c>
      <c r="AP687" s="115">
        <v>-1250.42</v>
      </c>
      <c r="AQ687" s="115">
        <v>-1215.55</v>
      </c>
      <c r="AR687" s="115">
        <v>-1192.6500000000001</v>
      </c>
      <c r="AS687" s="115">
        <v>-1135.18</v>
      </c>
      <c r="AT687" s="115">
        <v>-1079.3699999999999</v>
      </c>
      <c r="AU687" s="115">
        <v>-1031.26</v>
      </c>
      <c r="AV687" s="115">
        <v>-960.76</v>
      </c>
      <c r="AW687" s="115">
        <v>-912.93</v>
      </c>
      <c r="AX687" s="115">
        <v>-874.65</v>
      </c>
      <c r="AY687" s="115">
        <v>-882.16</v>
      </c>
      <c r="AZ687" s="116">
        <v>-874.73</v>
      </c>
      <c r="BA687" s="115">
        <v>-857.4</v>
      </c>
      <c r="BB687" s="115">
        <v>-861.63</v>
      </c>
      <c r="BC687" s="115">
        <v>-805.86</v>
      </c>
      <c r="BD687" s="114"/>
      <c r="BE687" s="114"/>
      <c r="BF687" s="114"/>
      <c r="BG687" s="120"/>
    </row>
    <row r="688" spans="1:59" hidden="1">
      <c r="B688" s="124" t="s">
        <v>360</v>
      </c>
      <c r="C688" s="123" t="s">
        <v>359</v>
      </c>
      <c r="D688" s="126" t="s">
        <v>367</v>
      </c>
      <c r="E688" s="122" t="s">
        <v>311</v>
      </c>
      <c r="F688" s="122" t="s">
        <v>358</v>
      </c>
      <c r="G688" s="122" t="s">
        <v>316</v>
      </c>
      <c r="H688" s="121" t="s">
        <v>357</v>
      </c>
      <c r="I688" s="115">
        <v>-1255.4100000000001</v>
      </c>
      <c r="J688" s="115"/>
      <c r="K688" s="115"/>
      <c r="L688" s="115">
        <v>-743.03</v>
      </c>
      <c r="M688" s="115">
        <v>-745.71</v>
      </c>
      <c r="N688" s="115">
        <v>-498.4</v>
      </c>
      <c r="O688" s="115">
        <v>-523.98</v>
      </c>
      <c r="P688" s="115">
        <v>-1377.66</v>
      </c>
      <c r="Q688" s="115">
        <v>-1027.02</v>
      </c>
      <c r="R688" s="115">
        <v>-875.12</v>
      </c>
      <c r="S688" s="115">
        <v>-821.21</v>
      </c>
      <c r="T688" s="115">
        <v>-925.12</v>
      </c>
      <c r="U688" s="115">
        <v>-825.42</v>
      </c>
      <c r="V688" s="115">
        <v>-595.80999999999995</v>
      </c>
      <c r="W688" s="115">
        <v>-1026.3900000000001</v>
      </c>
      <c r="X688" s="115">
        <v>-645.29999999999995</v>
      </c>
      <c r="Y688" s="115">
        <v>-319.88</v>
      </c>
      <c r="Z688" s="115">
        <v>-582.34</v>
      </c>
      <c r="AA688" s="115">
        <v>-3495.63</v>
      </c>
      <c r="AB688" s="115">
        <v>-390.6</v>
      </c>
      <c r="AC688" s="115">
        <v>-260.3</v>
      </c>
      <c r="AD688" s="115">
        <v>-261.42</v>
      </c>
      <c r="AE688" s="115">
        <v>-250.25</v>
      </c>
      <c r="AF688" s="115">
        <v>-253.14</v>
      </c>
      <c r="AG688" s="115">
        <v>-237.79</v>
      </c>
      <c r="AH688" s="115">
        <v>-159.80000000000001</v>
      </c>
      <c r="AI688" s="115">
        <v>-152.6</v>
      </c>
      <c r="AJ688" s="115">
        <v>-63.54</v>
      </c>
      <c r="AK688" s="115">
        <v>-49.9</v>
      </c>
      <c r="AL688" s="115">
        <v>-106</v>
      </c>
      <c r="AM688" s="115">
        <v>-68.31</v>
      </c>
      <c r="AN688" s="115">
        <v>-145.85</v>
      </c>
      <c r="AO688" s="115">
        <v>-53.87</v>
      </c>
      <c r="AP688" s="115">
        <v>-67.69</v>
      </c>
      <c r="AQ688" s="115">
        <v>-89.37</v>
      </c>
      <c r="AR688" s="115">
        <v>-54.81</v>
      </c>
      <c r="AS688" s="115">
        <v>-76.56</v>
      </c>
      <c r="AT688" s="115">
        <v>-67.37</v>
      </c>
      <c r="AU688" s="115">
        <v>-29.55</v>
      </c>
      <c r="AV688" s="115">
        <v>-17.5</v>
      </c>
      <c r="AW688" s="115">
        <v>-12.18</v>
      </c>
      <c r="AX688" s="115">
        <v>-9.2200000000000006</v>
      </c>
      <c r="AY688" s="115">
        <v>-1.29</v>
      </c>
      <c r="AZ688" s="116">
        <v>-5.22</v>
      </c>
      <c r="BA688" s="115">
        <v>0</v>
      </c>
      <c r="BB688" s="115">
        <v>0</v>
      </c>
      <c r="BC688" s="115">
        <v>-69.290000000000006</v>
      </c>
      <c r="BD688" s="114"/>
      <c r="BE688" s="114"/>
      <c r="BF688" s="114"/>
      <c r="BG688" s="120"/>
    </row>
    <row r="689" spans="2:59" hidden="1">
      <c r="B689" s="124" t="s">
        <v>356</v>
      </c>
      <c r="C689" s="123" t="s">
        <v>355</v>
      </c>
      <c r="D689" s="126" t="s">
        <v>367</v>
      </c>
      <c r="E689" s="122" t="s">
        <v>311</v>
      </c>
      <c r="F689" s="122" t="s">
        <v>354</v>
      </c>
      <c r="G689" s="122" t="s">
        <v>316</v>
      </c>
      <c r="H689" s="121" t="s">
        <v>389</v>
      </c>
      <c r="I689" s="115">
        <v>-133258.07999999999</v>
      </c>
      <c r="J689" s="115"/>
      <c r="K689" s="115"/>
      <c r="L689" s="115">
        <v>-112580.08</v>
      </c>
      <c r="M689" s="115">
        <v>-128973.41</v>
      </c>
      <c r="N689" s="115">
        <v>-126220.7</v>
      </c>
      <c r="O689" s="115">
        <v>-135171.60999999999</v>
      </c>
      <c r="P689" s="115">
        <v>-143650.78</v>
      </c>
      <c r="Q689" s="115">
        <v>-100842.09</v>
      </c>
      <c r="R689" s="115">
        <v>-83927.82</v>
      </c>
      <c r="S689" s="115">
        <v>-77888.33</v>
      </c>
      <c r="T689" s="115">
        <v>-71122.12</v>
      </c>
      <c r="U689" s="115">
        <v>-60984.17</v>
      </c>
      <c r="V689" s="115">
        <v>-74257.14</v>
      </c>
      <c r="W689" s="115">
        <v>-69392.490000000005</v>
      </c>
      <c r="X689" s="115">
        <v>-68348.55</v>
      </c>
      <c r="Y689" s="115">
        <v>-59832.24</v>
      </c>
      <c r="Z689" s="115">
        <v>-46935.27</v>
      </c>
      <c r="AA689" s="115">
        <v>-41152.379999999997</v>
      </c>
      <c r="AB689" s="115">
        <v>-45218.53</v>
      </c>
      <c r="AC689" s="115">
        <v>-38406.120000000003</v>
      </c>
      <c r="AD689" s="115">
        <v>-45028.76</v>
      </c>
      <c r="AE689" s="115">
        <v>-39770.01</v>
      </c>
      <c r="AF689" s="115">
        <v>-40004.31</v>
      </c>
      <c r="AG689" s="115">
        <v>-41835.78</v>
      </c>
      <c r="AH689" s="115">
        <v>-36490.81</v>
      </c>
      <c r="AI689" s="115">
        <v>-34901.64</v>
      </c>
      <c r="AJ689" s="115">
        <v>-32936.01</v>
      </c>
      <c r="AK689" s="115">
        <v>-27929.23</v>
      </c>
      <c r="AL689" s="115">
        <v>-28995.51</v>
      </c>
      <c r="AM689" s="115">
        <v>-26966.85</v>
      </c>
      <c r="AN689" s="115">
        <v>-24931.919999999998</v>
      </c>
      <c r="AO689" s="115">
        <v>-22863.34</v>
      </c>
      <c r="AP689" s="115">
        <v>-21712.34</v>
      </c>
      <c r="AQ689" s="115">
        <v>-19571.52</v>
      </c>
      <c r="AR689" s="115">
        <v>-18012.23</v>
      </c>
      <c r="AS689" s="115">
        <v>-16584.93</v>
      </c>
      <c r="AT689" s="115">
        <v>-15624.82</v>
      </c>
      <c r="AU689" s="115">
        <v>-16536.04</v>
      </c>
      <c r="AV689" s="115">
        <v>-13698.31</v>
      </c>
      <c r="AW689" s="115">
        <v>-11161.98</v>
      </c>
      <c r="AX689" s="115">
        <v>-10473.85</v>
      </c>
      <c r="AY689" s="115">
        <v>-6924.51</v>
      </c>
      <c r="AZ689" s="116">
        <v>-7082.33</v>
      </c>
      <c r="BA689" s="115">
        <v>-6823.42</v>
      </c>
      <c r="BB689" s="115">
        <v>-6191.84</v>
      </c>
      <c r="BC689" s="115">
        <v>-6269.68</v>
      </c>
      <c r="BD689" s="114"/>
      <c r="BE689" s="114"/>
      <c r="BF689" s="114"/>
      <c r="BG689" s="120"/>
    </row>
    <row r="690" spans="2:59" hidden="1">
      <c r="B690" s="124" t="s">
        <v>353</v>
      </c>
      <c r="C690" s="123" t="s">
        <v>352</v>
      </c>
      <c r="D690" s="126" t="s">
        <v>367</v>
      </c>
      <c r="E690" s="122" t="s">
        <v>311</v>
      </c>
      <c r="F690" s="122" t="s">
        <v>351</v>
      </c>
      <c r="G690" s="122" t="s">
        <v>316</v>
      </c>
      <c r="H690" s="121" t="s">
        <v>341</v>
      </c>
      <c r="I690" s="115">
        <v>0</v>
      </c>
      <c r="J690" s="115"/>
      <c r="K690" s="115"/>
      <c r="L690" s="115">
        <v>0</v>
      </c>
      <c r="M690" s="115">
        <v>0</v>
      </c>
      <c r="N690" s="115">
        <v>0</v>
      </c>
      <c r="O690" s="115">
        <v>0</v>
      </c>
      <c r="P690" s="115">
        <v>0</v>
      </c>
      <c r="Q690" s="115">
        <v>0</v>
      </c>
      <c r="R690" s="115">
        <v>0</v>
      </c>
      <c r="S690" s="115">
        <v>0</v>
      </c>
      <c r="T690" s="115">
        <v>0</v>
      </c>
      <c r="U690" s="115">
        <v>0</v>
      </c>
      <c r="V690" s="115">
        <v>0</v>
      </c>
      <c r="W690" s="115">
        <v>0</v>
      </c>
      <c r="X690" s="115">
        <v>0</v>
      </c>
      <c r="Y690" s="115">
        <v>0</v>
      </c>
      <c r="Z690" s="115">
        <v>0</v>
      </c>
      <c r="AA690" s="115">
        <v>0</v>
      </c>
      <c r="AB690" s="115">
        <v>0</v>
      </c>
      <c r="AC690" s="115">
        <v>0</v>
      </c>
      <c r="AD690" s="115">
        <v>0</v>
      </c>
      <c r="AE690" s="115">
        <v>0</v>
      </c>
      <c r="AF690" s="115">
        <v>0</v>
      </c>
      <c r="AG690" s="115">
        <v>0</v>
      </c>
      <c r="AH690" s="115">
        <v>0</v>
      </c>
      <c r="AI690" s="115">
        <v>0</v>
      </c>
      <c r="AJ690" s="115">
        <v>0</v>
      </c>
      <c r="AK690" s="115">
        <v>0</v>
      </c>
      <c r="AL690" s="115">
        <v>0</v>
      </c>
      <c r="AM690" s="115">
        <v>0</v>
      </c>
      <c r="AN690" s="115">
        <v>0</v>
      </c>
      <c r="AO690" s="115">
        <v>0</v>
      </c>
      <c r="AP690" s="115">
        <v>0</v>
      </c>
      <c r="AQ690" s="115">
        <v>0</v>
      </c>
      <c r="AR690" s="115">
        <v>0</v>
      </c>
      <c r="AS690" s="115">
        <v>0</v>
      </c>
      <c r="AT690" s="115">
        <v>0</v>
      </c>
      <c r="AU690" s="115">
        <v>0</v>
      </c>
      <c r="AV690" s="115">
        <v>0</v>
      </c>
      <c r="AW690" s="115">
        <v>0</v>
      </c>
      <c r="AX690" s="115">
        <v>0</v>
      </c>
      <c r="AY690" s="115">
        <v>0</v>
      </c>
      <c r="AZ690" s="116">
        <v>0</v>
      </c>
      <c r="BA690" s="115">
        <v>0</v>
      </c>
      <c r="BB690" s="115">
        <v>0</v>
      </c>
      <c r="BC690" s="115">
        <v>0</v>
      </c>
      <c r="BD690" s="114"/>
      <c r="BE690" s="114"/>
      <c r="BF690" s="114"/>
      <c r="BG690" s="120"/>
    </row>
    <row r="691" spans="2:59" hidden="1">
      <c r="B691" s="124" t="s">
        <v>350</v>
      </c>
      <c r="C691" s="123" t="s">
        <v>349</v>
      </c>
      <c r="D691" s="126" t="s">
        <v>367</v>
      </c>
      <c r="E691" s="122" t="s">
        <v>311</v>
      </c>
      <c r="F691" s="122" t="s">
        <v>348</v>
      </c>
      <c r="G691" s="122" t="s">
        <v>316</v>
      </c>
      <c r="H691" s="121" t="s">
        <v>334</v>
      </c>
      <c r="I691" s="115">
        <v>0</v>
      </c>
      <c r="J691" s="115"/>
      <c r="K691" s="115"/>
      <c r="L691" s="115">
        <v>0</v>
      </c>
      <c r="M691" s="115">
        <v>0</v>
      </c>
      <c r="N691" s="115">
        <v>0</v>
      </c>
      <c r="O691" s="115">
        <v>0</v>
      </c>
      <c r="P691" s="115">
        <v>0</v>
      </c>
      <c r="Q691" s="115">
        <v>0</v>
      </c>
      <c r="R691" s="115">
        <v>0</v>
      </c>
      <c r="S691" s="115">
        <v>-219.8</v>
      </c>
      <c r="T691" s="115">
        <v>-116.89</v>
      </c>
      <c r="U691" s="115">
        <v>-171.4</v>
      </c>
      <c r="V691" s="115">
        <v>-631.23</v>
      </c>
      <c r="W691" s="115">
        <v>-659.21</v>
      </c>
      <c r="X691" s="115">
        <v>-790.9</v>
      </c>
      <c r="Y691" s="115">
        <v>-589.57000000000005</v>
      </c>
      <c r="Z691" s="115">
        <v>-902.22</v>
      </c>
      <c r="AA691" s="115">
        <v>-728.45</v>
      </c>
      <c r="AB691" s="115">
        <v>-621.19000000000005</v>
      </c>
      <c r="AC691" s="115">
        <v>-659.62</v>
      </c>
      <c r="AD691" s="115">
        <v>-687.47</v>
      </c>
      <c r="AE691" s="115">
        <v>-580.87</v>
      </c>
      <c r="AF691" s="115">
        <v>-428.01</v>
      </c>
      <c r="AG691" s="115">
        <v>-606.15</v>
      </c>
      <c r="AH691" s="115">
        <v>-510.69</v>
      </c>
      <c r="AI691" s="115">
        <v>-411.53</v>
      </c>
      <c r="AJ691" s="115">
        <v>-409.68</v>
      </c>
      <c r="AK691" s="115">
        <v>-251.2</v>
      </c>
      <c r="AL691" s="115">
        <v>-251.39</v>
      </c>
      <c r="AM691" s="115">
        <v>-253.02</v>
      </c>
      <c r="AN691" s="115">
        <v>-377.62</v>
      </c>
      <c r="AO691" s="115">
        <v>-502.4</v>
      </c>
      <c r="AP691" s="115">
        <v>-628.03</v>
      </c>
      <c r="AQ691" s="115">
        <v>-628</v>
      </c>
      <c r="AR691" s="115">
        <v>-628</v>
      </c>
      <c r="AS691" s="115">
        <v>-628.22</v>
      </c>
      <c r="AT691" s="115">
        <v>-628.05999999999995</v>
      </c>
      <c r="AU691" s="115">
        <v>-628.16</v>
      </c>
      <c r="AV691" s="115">
        <v>-628.16</v>
      </c>
      <c r="AW691" s="115">
        <v>-628</v>
      </c>
      <c r="AX691" s="115">
        <v>-628</v>
      </c>
      <c r="AY691" s="115">
        <v>-628</v>
      </c>
      <c r="AZ691" s="116">
        <v>-628</v>
      </c>
      <c r="BA691" s="115">
        <v>-628</v>
      </c>
      <c r="BB691" s="115">
        <v>-628</v>
      </c>
      <c r="BC691" s="115">
        <v>-628</v>
      </c>
      <c r="BD691" s="114"/>
      <c r="BE691" s="114"/>
      <c r="BF691" s="114"/>
      <c r="BG691" s="120"/>
    </row>
    <row r="692" spans="2:59" hidden="1">
      <c r="B692" s="124" t="s">
        <v>347</v>
      </c>
      <c r="C692" s="123" t="s">
        <v>346</v>
      </c>
      <c r="D692" s="122" t="s">
        <v>367</v>
      </c>
      <c r="E692" s="122" t="s">
        <v>311</v>
      </c>
      <c r="F692" s="122" t="s">
        <v>345</v>
      </c>
      <c r="G692" s="122" t="s">
        <v>316</v>
      </c>
      <c r="H692" s="121" t="s">
        <v>375</v>
      </c>
      <c r="I692" s="115">
        <v>0</v>
      </c>
      <c r="J692" s="115"/>
      <c r="K692" s="115"/>
      <c r="L692" s="115">
        <v>0</v>
      </c>
      <c r="M692" s="115">
        <v>0</v>
      </c>
      <c r="N692" s="115">
        <v>0</v>
      </c>
      <c r="O692" s="115">
        <v>0</v>
      </c>
      <c r="P692" s="115">
        <v>0</v>
      </c>
      <c r="Q692" s="115">
        <v>0</v>
      </c>
      <c r="R692" s="115">
        <v>0</v>
      </c>
      <c r="S692" s="115">
        <v>-16.11</v>
      </c>
      <c r="T692" s="115">
        <v>-230.06</v>
      </c>
      <c r="U692" s="115">
        <v>-1102.3399999999999</v>
      </c>
      <c r="V692" s="115">
        <v>-4046.64</v>
      </c>
      <c r="W692" s="115">
        <v>-8093.98</v>
      </c>
      <c r="X692" s="115">
        <v>-10825.74</v>
      </c>
      <c r="Y692" s="115">
        <v>-10709.44</v>
      </c>
      <c r="Z692" s="115">
        <v>-11458.01</v>
      </c>
      <c r="AA692" s="115">
        <v>-13622.12</v>
      </c>
      <c r="AB692" s="115">
        <v>-16242.02</v>
      </c>
      <c r="AC692" s="115">
        <v>-17252.310000000001</v>
      </c>
      <c r="AD692" s="115">
        <v>-20136.77</v>
      </c>
      <c r="AE692" s="115">
        <v>-20082.02</v>
      </c>
      <c r="AF692" s="115">
        <v>-22159.31</v>
      </c>
      <c r="AG692" s="115">
        <v>-25308.34</v>
      </c>
      <c r="AH692" s="115">
        <v>-23301.87</v>
      </c>
      <c r="AI692" s="115">
        <v>-24151.74</v>
      </c>
      <c r="AJ692" s="115">
        <v>-24059.8</v>
      </c>
      <c r="AK692" s="115">
        <v>-22937.08</v>
      </c>
      <c r="AL692" s="115">
        <v>-24233.69</v>
      </c>
      <c r="AM692" s="115">
        <v>-23288.46</v>
      </c>
      <c r="AN692" s="115">
        <v>-25088.48</v>
      </c>
      <c r="AO692" s="115">
        <v>-24981.69</v>
      </c>
      <c r="AP692" s="115">
        <v>-24669.69</v>
      </c>
      <c r="AQ692" s="115">
        <v>-23851.18</v>
      </c>
      <c r="AR692" s="115">
        <v>-21881.34</v>
      </c>
      <c r="AS692" s="115">
        <v>-21820.54</v>
      </c>
      <c r="AT692" s="115">
        <v>-22309.49</v>
      </c>
      <c r="AU692" s="115">
        <v>-26309.49</v>
      </c>
      <c r="AV692" s="115">
        <v>-22654.83</v>
      </c>
      <c r="AW692" s="115">
        <v>-22767.33</v>
      </c>
      <c r="AX692" s="115">
        <v>-22691.84</v>
      </c>
      <c r="AY692" s="115">
        <v>-19718.37</v>
      </c>
      <c r="AZ692" s="116">
        <v>-20672.650000000001</v>
      </c>
      <c r="BA692" s="115">
        <v>-21574.62</v>
      </c>
      <c r="BB692" s="115">
        <v>-20466.21</v>
      </c>
      <c r="BC692" s="115">
        <v>-19814.57</v>
      </c>
      <c r="BD692" s="114"/>
      <c r="BE692" s="114"/>
      <c r="BF692" s="114"/>
      <c r="BG692" s="120"/>
    </row>
    <row r="693" spans="2:59" hidden="1">
      <c r="B693" s="124" t="s">
        <v>344</v>
      </c>
      <c r="C693" s="123" t="s">
        <v>343</v>
      </c>
      <c r="D693" s="122" t="s">
        <v>367</v>
      </c>
      <c r="E693" s="122" t="s">
        <v>311</v>
      </c>
      <c r="F693" s="122" t="s">
        <v>342</v>
      </c>
      <c r="G693" s="122" t="s">
        <v>316</v>
      </c>
      <c r="H693" s="121" t="s">
        <v>334</v>
      </c>
      <c r="I693" s="115">
        <v>-65</v>
      </c>
      <c r="J693" s="115"/>
      <c r="K693" s="115"/>
      <c r="L693" s="115">
        <v>-39</v>
      </c>
      <c r="M693" s="115">
        <v>-39</v>
      </c>
      <c r="N693" s="115">
        <v>-40.299999999999997</v>
      </c>
      <c r="O693" s="115">
        <v>-169</v>
      </c>
      <c r="P693" s="115">
        <v>-135.75</v>
      </c>
      <c r="Q693" s="115">
        <v>-557.88</v>
      </c>
      <c r="R693" s="115">
        <v>-742.01</v>
      </c>
      <c r="S693" s="115">
        <v>-463.71</v>
      </c>
      <c r="T693" s="115">
        <v>-495.58</v>
      </c>
      <c r="U693" s="115">
        <v>-652.79</v>
      </c>
      <c r="V693" s="115">
        <v>-500.94</v>
      </c>
      <c r="W693" s="115">
        <v>-250.24</v>
      </c>
      <c r="X693" s="115">
        <v>-153.32</v>
      </c>
      <c r="Y693" s="115">
        <v>-150.78</v>
      </c>
      <c r="Z693" s="115">
        <v>-78.66</v>
      </c>
      <c r="AA693" s="115">
        <v>-39.65</v>
      </c>
      <c r="AB693" s="115">
        <v>-132.94999999999999</v>
      </c>
      <c r="AC693" s="115">
        <v>-40.07</v>
      </c>
      <c r="AD693" s="115">
        <v>-124.47</v>
      </c>
      <c r="AE693" s="115">
        <v>-169.76</v>
      </c>
      <c r="AF693" s="115">
        <v>-118.67</v>
      </c>
      <c r="AG693" s="115">
        <v>-10.87</v>
      </c>
      <c r="AH693" s="115">
        <v>-12.24</v>
      </c>
      <c r="AI693" s="115">
        <v>-3.05</v>
      </c>
      <c r="AJ693" s="115">
        <v>-1.33</v>
      </c>
      <c r="AK693" s="115">
        <v>-0.28999999999999998</v>
      </c>
      <c r="AL693" s="115">
        <v>-3.84</v>
      </c>
      <c r="AM693" s="115">
        <v>-2.92</v>
      </c>
      <c r="AN693" s="115">
        <v>-0.32</v>
      </c>
      <c r="AO693" s="115">
        <v>-0.28999999999999998</v>
      </c>
      <c r="AP693" s="115">
        <v>0</v>
      </c>
      <c r="AQ693" s="115">
        <v>-0.16</v>
      </c>
      <c r="AR693" s="115">
        <v>-0.28999999999999998</v>
      </c>
      <c r="AS693" s="115">
        <v>-0.05</v>
      </c>
      <c r="AT693" s="115">
        <v>-0.15</v>
      </c>
      <c r="AU693" s="115">
        <v>-0.24</v>
      </c>
      <c r="AV693" s="115">
        <v>0</v>
      </c>
      <c r="AW693" s="115">
        <v>0</v>
      </c>
      <c r="AX693" s="115">
        <v>0</v>
      </c>
      <c r="AY693" s="115">
        <v>0</v>
      </c>
      <c r="AZ693" s="116">
        <v>0</v>
      </c>
      <c r="BA693" s="115">
        <v>0</v>
      </c>
      <c r="BB693" s="115">
        <v>0</v>
      </c>
      <c r="BC693" s="115">
        <v>0</v>
      </c>
      <c r="BD693" s="114"/>
      <c r="BE693" s="114"/>
      <c r="BF693" s="114"/>
      <c r="BG693" s="120"/>
    </row>
    <row r="694" spans="2:59" hidden="1">
      <c r="B694" s="124" t="s">
        <v>340</v>
      </c>
      <c r="C694" s="123" t="s">
        <v>339</v>
      </c>
      <c r="D694" s="122" t="s">
        <v>367</v>
      </c>
      <c r="E694" s="122" t="s">
        <v>311</v>
      </c>
      <c r="F694" s="122" t="s">
        <v>338</v>
      </c>
      <c r="G694" s="122" t="s">
        <v>316</v>
      </c>
      <c r="H694" s="121" t="s">
        <v>334</v>
      </c>
      <c r="I694" s="115">
        <v>-462.4</v>
      </c>
      <c r="J694" s="115"/>
      <c r="K694" s="115"/>
      <c r="L694" s="115">
        <v>-289</v>
      </c>
      <c r="M694" s="115">
        <v>-404.6</v>
      </c>
      <c r="N694" s="115">
        <v>-598.84</v>
      </c>
      <c r="O694" s="115">
        <v>-349.98</v>
      </c>
      <c r="P694" s="115">
        <v>-581.61</v>
      </c>
      <c r="Q694" s="115">
        <v>-534.65</v>
      </c>
      <c r="R694" s="115">
        <v>-643.63</v>
      </c>
      <c r="S694" s="115">
        <v>-802</v>
      </c>
      <c r="T694" s="115">
        <v>-529.67999999999995</v>
      </c>
      <c r="U694" s="115">
        <v>-321.70999999999998</v>
      </c>
      <c r="V694" s="115">
        <v>-428.75</v>
      </c>
      <c r="W694" s="115">
        <v>-299.66000000000003</v>
      </c>
      <c r="X694" s="115">
        <v>-269.33999999999997</v>
      </c>
      <c r="Y694" s="115">
        <v>-128.87</v>
      </c>
      <c r="Z694" s="115">
        <v>-81.3</v>
      </c>
      <c r="AA694" s="115">
        <v>-57.81</v>
      </c>
      <c r="AB694" s="115">
        <v>-57.66</v>
      </c>
      <c r="AC694" s="115">
        <v>-60.42</v>
      </c>
      <c r="AD694" s="115">
        <v>-43.35</v>
      </c>
      <c r="AE694" s="115">
        <v>-33.01</v>
      </c>
      <c r="AF694" s="115">
        <v>-25.99</v>
      </c>
      <c r="AG694" s="115">
        <v>-19.53</v>
      </c>
      <c r="AH694" s="115">
        <v>-14.55</v>
      </c>
      <c r="AI694" s="115">
        <v>-10.62</v>
      </c>
      <c r="AJ694" s="115">
        <v>-5.74</v>
      </c>
      <c r="AK694" s="115">
        <v>-2.5099999999999998</v>
      </c>
      <c r="AL694" s="115">
        <v>-1.44</v>
      </c>
      <c r="AM694" s="115">
        <v>-1.41</v>
      </c>
      <c r="AN694" s="115">
        <v>-12.83</v>
      </c>
      <c r="AO694" s="115">
        <v>-13.3</v>
      </c>
      <c r="AP694" s="115">
        <v>-0.15</v>
      </c>
      <c r="AQ694" s="115">
        <v>-7.0000000000000007E-2</v>
      </c>
      <c r="AR694" s="115">
        <v>-0.92</v>
      </c>
      <c r="AS694" s="115">
        <v>-0.28999999999999998</v>
      </c>
      <c r="AT694" s="115">
        <v>-0.23</v>
      </c>
      <c r="AU694" s="115">
        <v>-0.1</v>
      </c>
      <c r="AV694" s="115">
        <v>-0.04</v>
      </c>
      <c r="AW694" s="115">
        <v>-0.03</v>
      </c>
      <c r="AX694" s="115">
        <v>0</v>
      </c>
      <c r="AY694" s="115">
        <v>-0.01</v>
      </c>
      <c r="AZ694" s="116">
        <v>0</v>
      </c>
      <c r="BA694" s="115">
        <v>0</v>
      </c>
      <c r="BB694" s="115">
        <v>0</v>
      </c>
      <c r="BC694" s="115">
        <v>0</v>
      </c>
      <c r="BD694" s="114"/>
      <c r="BE694" s="114"/>
      <c r="BF694" s="114"/>
      <c r="BG694" s="120"/>
    </row>
    <row r="695" spans="2:59" hidden="1">
      <c r="B695" s="124" t="s">
        <v>337</v>
      </c>
      <c r="C695" s="123" t="s">
        <v>336</v>
      </c>
      <c r="D695" s="122" t="s">
        <v>367</v>
      </c>
      <c r="E695" s="122" t="s">
        <v>311</v>
      </c>
      <c r="F695" s="122" t="s">
        <v>335</v>
      </c>
      <c r="G695" s="122" t="s">
        <v>316</v>
      </c>
      <c r="H695" s="121" t="s">
        <v>334</v>
      </c>
      <c r="I695" s="115">
        <v>-288.89999999999998</v>
      </c>
      <c r="J695" s="115"/>
      <c r="K695" s="115"/>
      <c r="L695" s="115">
        <v>-171</v>
      </c>
      <c r="M695" s="115">
        <v>-135</v>
      </c>
      <c r="N695" s="115">
        <v>-138.80000000000001</v>
      </c>
      <c r="O695" s="115">
        <v>-122.4</v>
      </c>
      <c r="P695" s="115">
        <v>-167.35</v>
      </c>
      <c r="Q695" s="115">
        <v>-190.93</v>
      </c>
      <c r="R695" s="115">
        <v>-239.42</v>
      </c>
      <c r="S695" s="115">
        <v>-404.5</v>
      </c>
      <c r="T695" s="115">
        <v>-332.44</v>
      </c>
      <c r="U695" s="115">
        <v>-298.13</v>
      </c>
      <c r="V695" s="115">
        <v>-302.12</v>
      </c>
      <c r="W695" s="115">
        <v>-138.22999999999999</v>
      </c>
      <c r="X695" s="115">
        <v>-123.25</v>
      </c>
      <c r="Y695" s="115">
        <v>-74.7</v>
      </c>
      <c r="Z695" s="115">
        <v>-46.67</v>
      </c>
      <c r="AA695" s="115">
        <v>-25.29</v>
      </c>
      <c r="AB695" s="115">
        <v>-33.340000000000003</v>
      </c>
      <c r="AC695" s="115">
        <v>-19.55</v>
      </c>
      <c r="AD695" s="115">
        <v>-40.1</v>
      </c>
      <c r="AE695" s="115">
        <v>-37.979999999999997</v>
      </c>
      <c r="AF695" s="115">
        <v>-31.2</v>
      </c>
      <c r="AG695" s="115">
        <v>-23.66</v>
      </c>
      <c r="AH695" s="115">
        <v>-24.27</v>
      </c>
      <c r="AI695" s="115">
        <v>-21.92</v>
      </c>
      <c r="AJ695" s="115">
        <v>-18.8</v>
      </c>
      <c r="AK695" s="115">
        <v>-12.87</v>
      </c>
      <c r="AL695" s="115">
        <v>-16.45</v>
      </c>
      <c r="AM695" s="115">
        <v>-9.4600000000000009</v>
      </c>
      <c r="AN695" s="115">
        <v>-1.53</v>
      </c>
      <c r="AO695" s="115">
        <v>0</v>
      </c>
      <c r="AP695" s="115">
        <v>0</v>
      </c>
      <c r="AQ695" s="115">
        <v>0</v>
      </c>
      <c r="AR695" s="115">
        <v>0</v>
      </c>
      <c r="AS695" s="115">
        <v>-6.23</v>
      </c>
      <c r="AT695" s="115">
        <v>-5.86</v>
      </c>
      <c r="AU695" s="115">
        <v>-13.62</v>
      </c>
      <c r="AV695" s="115">
        <v>-10.02</v>
      </c>
      <c r="AW695" s="115">
        <v>-7.45</v>
      </c>
      <c r="AX695" s="115">
        <v>-9.19</v>
      </c>
      <c r="AY695" s="115">
        <v>-0.19</v>
      </c>
      <c r="AZ695" s="116">
        <v>0</v>
      </c>
      <c r="BA695" s="115">
        <v>-0.41</v>
      </c>
      <c r="BB695" s="115">
        <v>0</v>
      </c>
      <c r="BC695" s="115">
        <v>0</v>
      </c>
      <c r="BD695" s="114"/>
      <c r="BE695" s="114"/>
      <c r="BF695" s="114"/>
      <c r="BG695" s="120"/>
    </row>
    <row r="696" spans="2:59" hidden="1">
      <c r="B696" s="124" t="s">
        <v>333</v>
      </c>
      <c r="C696" s="123" t="s">
        <v>332</v>
      </c>
      <c r="D696" s="122" t="s">
        <v>367</v>
      </c>
      <c r="E696" s="122" t="s">
        <v>311</v>
      </c>
      <c r="F696" s="122" t="s">
        <v>331</v>
      </c>
      <c r="G696" s="122" t="s">
        <v>330</v>
      </c>
      <c r="H696" s="121" t="s">
        <v>329</v>
      </c>
      <c r="I696" s="115">
        <v>0</v>
      </c>
      <c r="J696" s="115"/>
      <c r="K696" s="115"/>
      <c r="L696" s="115">
        <v>0</v>
      </c>
      <c r="M696" s="115">
        <v>0</v>
      </c>
      <c r="N696" s="115">
        <v>0</v>
      </c>
      <c r="O696" s="115">
        <v>-7.56</v>
      </c>
      <c r="P696" s="115">
        <v>-25.2</v>
      </c>
      <c r="Q696" s="115">
        <v>-35.28</v>
      </c>
      <c r="R696" s="115">
        <v>-35.28</v>
      </c>
      <c r="S696" s="115">
        <v>-37.799999999999997</v>
      </c>
      <c r="T696" s="115">
        <v>-37.799999999999997</v>
      </c>
      <c r="U696" s="115">
        <v>-37.799999999999997</v>
      </c>
      <c r="V696" s="115">
        <v>-40.32</v>
      </c>
      <c r="W696" s="115">
        <v>-42.84</v>
      </c>
      <c r="X696" s="115">
        <v>-42.84</v>
      </c>
      <c r="Y696" s="115">
        <v>-42.84</v>
      </c>
      <c r="Z696" s="115">
        <v>-52.85</v>
      </c>
      <c r="AA696" s="115">
        <v>-65.66</v>
      </c>
      <c r="AB696" s="115">
        <v>-79.52</v>
      </c>
      <c r="AC696" s="115">
        <v>-93.17</v>
      </c>
      <c r="AD696" s="115">
        <v>-108.01</v>
      </c>
      <c r="AE696" s="115">
        <v>-125.34</v>
      </c>
      <c r="AF696" s="115">
        <v>-144.16</v>
      </c>
      <c r="AG696" s="115">
        <v>-174.02</v>
      </c>
      <c r="AH696" s="115">
        <v>-182.95</v>
      </c>
      <c r="AI696" s="115">
        <v>-198.63</v>
      </c>
      <c r="AJ696" s="115">
        <v>-206.1</v>
      </c>
      <c r="AK696" s="115">
        <v>-214.49</v>
      </c>
      <c r="AL696" s="115">
        <v>-219.67</v>
      </c>
      <c r="AM696" s="115">
        <v>-223.7</v>
      </c>
      <c r="AN696" s="115">
        <v>-227.73</v>
      </c>
      <c r="AO696" s="115">
        <v>-235.8</v>
      </c>
      <c r="AP696" s="115">
        <v>-250.95</v>
      </c>
      <c r="AQ696" s="115">
        <v>-267.04000000000002</v>
      </c>
      <c r="AR696" s="115">
        <v>-287.2</v>
      </c>
      <c r="AS696" s="115">
        <v>-309.38</v>
      </c>
      <c r="AT696" s="115">
        <v>-330.55</v>
      </c>
      <c r="AU696" s="115">
        <v>-344.66</v>
      </c>
      <c r="AV696" s="115">
        <v>-362.8</v>
      </c>
      <c r="AW696" s="115">
        <v>-374.01</v>
      </c>
      <c r="AX696" s="115">
        <v>-386.11</v>
      </c>
      <c r="AY696" s="115">
        <v>-395.18</v>
      </c>
      <c r="AZ696" s="116">
        <v>-406.52</v>
      </c>
      <c r="BA696" s="115">
        <v>-412.19</v>
      </c>
      <c r="BB696" s="115">
        <v>-417.86</v>
      </c>
      <c r="BC696" s="115">
        <v>-422.4</v>
      </c>
      <c r="BD696" s="114"/>
      <c r="BE696" s="114"/>
      <c r="BF696" s="114"/>
      <c r="BG696" s="120"/>
    </row>
    <row r="697" spans="2:59" hidden="1">
      <c r="B697" s="124" t="s">
        <v>388</v>
      </c>
      <c r="C697" s="123" t="s">
        <v>387</v>
      </c>
      <c r="D697" s="122" t="s">
        <v>367</v>
      </c>
      <c r="E697" s="122" t="s">
        <v>311</v>
      </c>
      <c r="F697" s="122" t="s">
        <v>386</v>
      </c>
      <c r="G697" s="122" t="s">
        <v>316</v>
      </c>
      <c r="H697" s="121" t="s">
        <v>382</v>
      </c>
      <c r="I697" s="115">
        <v>-435</v>
      </c>
      <c r="J697" s="115"/>
      <c r="K697" s="115"/>
      <c r="L697" s="115">
        <v>-435</v>
      </c>
      <c r="M697" s="115">
        <v>-435</v>
      </c>
      <c r="N697" s="115">
        <v>-652.5</v>
      </c>
      <c r="O697" s="115">
        <v>-870</v>
      </c>
      <c r="P697" s="115">
        <v>-1305</v>
      </c>
      <c r="Q697" s="115">
        <v>-2730.06</v>
      </c>
      <c r="R697" s="115">
        <v>-3814.08</v>
      </c>
      <c r="S697" s="115">
        <v>-4269.53</v>
      </c>
      <c r="T697" s="115">
        <v>-4660.59</v>
      </c>
      <c r="U697" s="115">
        <v>-5051.66</v>
      </c>
      <c r="V697" s="115">
        <v>-5029.91</v>
      </c>
      <c r="W697" s="115">
        <v>-5068.1899999999996</v>
      </c>
      <c r="X697" s="115">
        <v>-5106.47</v>
      </c>
      <c r="Y697" s="115">
        <v>-5145.18</v>
      </c>
      <c r="Z697" s="115">
        <v>-5116.04</v>
      </c>
      <c r="AA697" s="115">
        <v>-5086.8900000000003</v>
      </c>
      <c r="AB697" s="115">
        <v>-5086.8900000000003</v>
      </c>
      <c r="AC697" s="115">
        <v>-5086.8900000000003</v>
      </c>
      <c r="AD697" s="115">
        <v>-4750.2</v>
      </c>
      <c r="AE697" s="115">
        <v>-4413.51</v>
      </c>
      <c r="AF697" s="115">
        <v>-4076.82</v>
      </c>
      <c r="AG697" s="115">
        <v>-3633.12</v>
      </c>
      <c r="AH697" s="115">
        <v>-3891.95</v>
      </c>
      <c r="AI697" s="115">
        <v>-3773.19</v>
      </c>
      <c r="AJ697" s="115">
        <v>-3442.59</v>
      </c>
      <c r="AK697" s="115">
        <v>-3111.56</v>
      </c>
      <c r="AL697" s="115">
        <v>-2901.45</v>
      </c>
      <c r="AM697" s="115">
        <v>-2901.45</v>
      </c>
      <c r="AN697" s="115">
        <v>-2901.45</v>
      </c>
      <c r="AO697" s="115">
        <v>-2901.45</v>
      </c>
      <c r="AP697" s="115">
        <v>-2901.45</v>
      </c>
      <c r="AQ697" s="115">
        <v>-2904.93</v>
      </c>
      <c r="AR697" s="115">
        <v>-2904.93</v>
      </c>
      <c r="AS697" s="115">
        <v>-2904.93</v>
      </c>
      <c r="AT697" s="115">
        <v>-2904.93</v>
      </c>
      <c r="AU697" s="115">
        <v>-2904.93</v>
      </c>
      <c r="AV697" s="115">
        <v>-2890.52</v>
      </c>
      <c r="AW697" s="115">
        <v>-2891.5</v>
      </c>
      <c r="AX697" s="115">
        <v>-2893.15</v>
      </c>
      <c r="AY697" s="115">
        <v>-2892.92</v>
      </c>
      <c r="AZ697" s="116">
        <v>-2948.55</v>
      </c>
      <c r="BA697" s="115">
        <v>-2975.08</v>
      </c>
      <c r="BB697" s="115">
        <v>-2974.42</v>
      </c>
      <c r="BC697" s="115">
        <v>-2947.59</v>
      </c>
      <c r="BD697" s="114"/>
      <c r="BE697" s="114"/>
      <c r="BF697" s="114"/>
      <c r="BG697" s="120"/>
    </row>
    <row r="698" spans="2:59" hidden="1">
      <c r="B698" s="124" t="s">
        <v>385</v>
      </c>
      <c r="C698" s="123" t="s">
        <v>384</v>
      </c>
      <c r="D698" s="122" t="s">
        <v>367</v>
      </c>
      <c r="E698" s="122" t="s">
        <v>311</v>
      </c>
      <c r="F698" s="122" t="s">
        <v>383</v>
      </c>
      <c r="G698" s="122" t="s">
        <v>316</v>
      </c>
      <c r="H698" s="121" t="s">
        <v>382</v>
      </c>
      <c r="I698" s="115">
        <v>-2998.8</v>
      </c>
      <c r="J698" s="115"/>
      <c r="K698" s="115"/>
      <c r="L698" s="115">
        <v>-2191.56</v>
      </c>
      <c r="M698" s="115">
        <v>-1982.04</v>
      </c>
      <c r="N698" s="115">
        <v>-1403.04</v>
      </c>
      <c r="O698" s="115">
        <v>-2494.92</v>
      </c>
      <c r="P698" s="115">
        <v>-4986</v>
      </c>
      <c r="Q698" s="115">
        <v>-7621.44</v>
      </c>
      <c r="R698" s="115">
        <v>-9746.16</v>
      </c>
      <c r="S698" s="115">
        <v>-10551.72</v>
      </c>
      <c r="T698" s="115">
        <v>-10217.76</v>
      </c>
      <c r="U698" s="115">
        <v>-9881.76</v>
      </c>
      <c r="V698" s="115">
        <v>-9626.2800000000007</v>
      </c>
      <c r="W698" s="115">
        <v>-9887.0400000000009</v>
      </c>
      <c r="X698" s="115">
        <v>-10515.6</v>
      </c>
      <c r="Y698" s="115">
        <v>-9747.9599999999991</v>
      </c>
      <c r="Z698" s="115">
        <v>-8771.52</v>
      </c>
      <c r="AA698" s="115">
        <v>-8757.1200000000008</v>
      </c>
      <c r="AB698" s="115">
        <v>-10215.120000000001</v>
      </c>
      <c r="AC698" s="115">
        <v>-10523.16</v>
      </c>
      <c r="AD698" s="115">
        <v>-11662.32</v>
      </c>
      <c r="AE698" s="115">
        <v>-11343.6</v>
      </c>
      <c r="AF698" s="115">
        <v>-11478.6</v>
      </c>
      <c r="AG698" s="115">
        <v>-12196.32</v>
      </c>
      <c r="AH698" s="115">
        <v>-11967.24</v>
      </c>
      <c r="AI698" s="115">
        <v>-10410.36</v>
      </c>
      <c r="AJ698" s="115">
        <v>-10231.799999999999</v>
      </c>
      <c r="AK698" s="115">
        <v>-12431.62</v>
      </c>
      <c r="AL698" s="115">
        <v>-13506.7</v>
      </c>
      <c r="AM698" s="115">
        <v>-13559.47</v>
      </c>
      <c r="AN698" s="115">
        <v>-15816.82</v>
      </c>
      <c r="AO698" s="115">
        <v>-17028.310000000001</v>
      </c>
      <c r="AP698" s="115">
        <v>-19629.72</v>
      </c>
      <c r="AQ698" s="115">
        <v>-21129.7</v>
      </c>
      <c r="AR698" s="115">
        <v>-27197.61</v>
      </c>
      <c r="AS698" s="115">
        <v>-26128.13</v>
      </c>
      <c r="AT698" s="115">
        <v>-25058.639999999999</v>
      </c>
      <c r="AU698" s="115">
        <v>-26717.53</v>
      </c>
      <c r="AV698" s="115">
        <v>-23800.66</v>
      </c>
      <c r="AW698" s="115">
        <v>-22860.18</v>
      </c>
      <c r="AX698" s="115">
        <v>-22966.69</v>
      </c>
      <c r="AY698" s="115">
        <v>-20879.87</v>
      </c>
      <c r="AZ698" s="116">
        <v>-24490</v>
      </c>
      <c r="BA698" s="115">
        <v>-25102.25</v>
      </c>
      <c r="BB698" s="115">
        <v>-25102.25</v>
      </c>
      <c r="BC698" s="115">
        <v>-24788.47</v>
      </c>
      <c r="BD698" s="114"/>
      <c r="BE698" s="114"/>
      <c r="BF698" s="114"/>
      <c r="BG698" s="120"/>
    </row>
    <row r="699" spans="2:59" hidden="1">
      <c r="B699" s="124" t="s">
        <v>381</v>
      </c>
      <c r="C699" s="123" t="s">
        <v>380</v>
      </c>
      <c r="D699" s="122" t="s">
        <v>367</v>
      </c>
      <c r="E699" s="122" t="s">
        <v>311</v>
      </c>
      <c r="F699" s="122" t="s">
        <v>379</v>
      </c>
      <c r="G699" s="122" t="s">
        <v>316</v>
      </c>
      <c r="H699" s="121" t="s">
        <v>357</v>
      </c>
      <c r="I699" s="115">
        <v>0</v>
      </c>
      <c r="J699" s="115"/>
      <c r="K699" s="115"/>
      <c r="L699" s="115">
        <v>0</v>
      </c>
      <c r="M699" s="115">
        <v>0</v>
      </c>
      <c r="N699" s="115">
        <v>0</v>
      </c>
      <c r="O699" s="115">
        <v>0</v>
      </c>
      <c r="P699" s="115">
        <v>0</v>
      </c>
      <c r="Q699" s="115">
        <v>0</v>
      </c>
      <c r="R699" s="115">
        <v>0</v>
      </c>
      <c r="S699" s="115">
        <v>0</v>
      </c>
      <c r="T699" s="115">
        <v>0</v>
      </c>
      <c r="U699" s="115">
        <v>0</v>
      </c>
      <c r="V699" s="115">
        <v>0</v>
      </c>
      <c r="W699" s="115">
        <v>-31.08</v>
      </c>
      <c r="X699" s="115">
        <v>-31.08</v>
      </c>
      <c r="Y699" s="115">
        <v>-31.08</v>
      </c>
      <c r="Z699" s="115">
        <v>-80.64</v>
      </c>
      <c r="AA699" s="115">
        <v>-80.64</v>
      </c>
      <c r="AB699" s="115">
        <v>-80.64</v>
      </c>
      <c r="AC699" s="115">
        <v>-80.64</v>
      </c>
      <c r="AD699" s="115">
        <v>-80.64</v>
      </c>
      <c r="AE699" s="115">
        <v>-80.64</v>
      </c>
      <c r="AF699" s="115">
        <v>-80.64</v>
      </c>
      <c r="AG699" s="115">
        <v>-80.64</v>
      </c>
      <c r="AH699" s="115">
        <v>-80.64</v>
      </c>
      <c r="AI699" s="115">
        <v>-80.64</v>
      </c>
      <c r="AJ699" s="115">
        <v>-80.64</v>
      </c>
      <c r="AK699" s="115">
        <v>-80.64</v>
      </c>
      <c r="AL699" s="115">
        <v>-80.64</v>
      </c>
      <c r="AM699" s="115">
        <v>-80.64</v>
      </c>
      <c r="AN699" s="115">
        <v>-80.64</v>
      </c>
      <c r="AO699" s="115">
        <v>-80.64</v>
      </c>
      <c r="AP699" s="115">
        <v>-80.64</v>
      </c>
      <c r="AQ699" s="115">
        <v>-80.64</v>
      </c>
      <c r="AR699" s="115">
        <v>-80.64</v>
      </c>
      <c r="AS699" s="115">
        <v>-80.64</v>
      </c>
      <c r="AT699" s="115">
        <v>-80.64</v>
      </c>
      <c r="AU699" s="115">
        <v>-80.64</v>
      </c>
      <c r="AV699" s="115">
        <v>-80.64</v>
      </c>
      <c r="AW699" s="115">
        <v>-80.64</v>
      </c>
      <c r="AX699" s="115">
        <v>-84.67</v>
      </c>
      <c r="AY699" s="115">
        <v>-76.459999999999994</v>
      </c>
      <c r="AZ699" s="116">
        <v>-81.2</v>
      </c>
      <c r="BA699" s="115">
        <v>-83.23</v>
      </c>
      <c r="BB699" s="115">
        <v>-83.23</v>
      </c>
      <c r="BC699" s="115">
        <v>-82.4</v>
      </c>
      <c r="BD699" s="114"/>
      <c r="BE699" s="114"/>
      <c r="BF699" s="114"/>
      <c r="BG699" s="120"/>
    </row>
    <row r="700" spans="2:59" hidden="1">
      <c r="B700" s="124" t="s">
        <v>378</v>
      </c>
      <c r="C700" s="123" t="s">
        <v>377</v>
      </c>
      <c r="D700" s="122" t="s">
        <v>367</v>
      </c>
      <c r="E700" s="122" t="s">
        <v>311</v>
      </c>
      <c r="F700" s="122" t="s">
        <v>376</v>
      </c>
      <c r="G700" s="122" t="s">
        <v>316</v>
      </c>
      <c r="H700" s="121" t="s">
        <v>357</v>
      </c>
      <c r="I700" s="115">
        <v>0</v>
      </c>
      <c r="J700" s="115"/>
      <c r="K700" s="115"/>
      <c r="L700" s="115">
        <v>0</v>
      </c>
      <c r="M700" s="115">
        <v>0</v>
      </c>
      <c r="N700" s="115">
        <v>0</v>
      </c>
      <c r="O700" s="115">
        <v>0</v>
      </c>
      <c r="P700" s="115">
        <v>0</v>
      </c>
      <c r="Q700" s="115">
        <v>0</v>
      </c>
      <c r="R700" s="115">
        <v>0</v>
      </c>
      <c r="S700" s="115">
        <v>0</v>
      </c>
      <c r="T700" s="115">
        <v>0</v>
      </c>
      <c r="U700" s="115">
        <v>0</v>
      </c>
      <c r="V700" s="115">
        <v>0</v>
      </c>
      <c r="W700" s="115">
        <v>-3.64</v>
      </c>
      <c r="X700" s="115">
        <v>-3.64</v>
      </c>
      <c r="Y700" s="115">
        <v>-3.64</v>
      </c>
      <c r="Z700" s="115">
        <v>-35</v>
      </c>
      <c r="AA700" s="115">
        <v>-116.67</v>
      </c>
      <c r="AB700" s="115">
        <v>-116.67</v>
      </c>
      <c r="AC700" s="115">
        <v>-116.67</v>
      </c>
      <c r="AD700" s="115">
        <v>-116.67</v>
      </c>
      <c r="AE700" s="115">
        <v>-140</v>
      </c>
      <c r="AF700" s="115">
        <v>-201.43</v>
      </c>
      <c r="AG700" s="115">
        <v>-391.93</v>
      </c>
      <c r="AH700" s="115">
        <v>-521.20000000000005</v>
      </c>
      <c r="AI700" s="115">
        <v>-643.27</v>
      </c>
      <c r="AJ700" s="115">
        <v>-1302.74</v>
      </c>
      <c r="AK700" s="115">
        <v>-2112.27</v>
      </c>
      <c r="AL700" s="115">
        <v>-3896.52</v>
      </c>
      <c r="AM700" s="115">
        <v>-4427.05</v>
      </c>
      <c r="AN700" s="115">
        <v>-4957.58</v>
      </c>
      <c r="AO700" s="115">
        <v>-5165.53</v>
      </c>
      <c r="AP700" s="115">
        <v>-6689.52</v>
      </c>
      <c r="AQ700" s="115">
        <v>-8213.5</v>
      </c>
      <c r="AR700" s="115">
        <v>-8229.08</v>
      </c>
      <c r="AS700" s="115">
        <v>-8244.65</v>
      </c>
      <c r="AT700" s="115">
        <v>-9175.0400000000009</v>
      </c>
      <c r="AU700" s="115">
        <v>-10105.43</v>
      </c>
      <c r="AV700" s="115">
        <v>-9094.8799999999992</v>
      </c>
      <c r="AW700" s="115">
        <v>-8747.76</v>
      </c>
      <c r="AX700" s="115">
        <v>-9939.9699999999993</v>
      </c>
      <c r="AY700" s="115">
        <v>-11132.17</v>
      </c>
      <c r="AZ700" s="116">
        <v>-12998.69</v>
      </c>
      <c r="BA700" s="115">
        <v>-14607.81</v>
      </c>
      <c r="BB700" s="115">
        <v>-15046.04</v>
      </c>
      <c r="BC700" s="115">
        <v>-16196.86</v>
      </c>
      <c r="BD700" s="114"/>
      <c r="BE700" s="114"/>
      <c r="BF700" s="114"/>
      <c r="BG700" s="120"/>
    </row>
    <row r="701" spans="2:59" hidden="1">
      <c r="B701" s="124" t="s">
        <v>328</v>
      </c>
      <c r="C701" s="125" t="s">
        <v>327</v>
      </c>
      <c r="D701" s="122" t="s">
        <v>367</v>
      </c>
      <c r="E701" s="122" t="s">
        <v>311</v>
      </c>
      <c r="F701" s="122" t="s">
        <v>326</v>
      </c>
      <c r="G701" s="122" t="s">
        <v>316</v>
      </c>
      <c r="H701" s="121" t="s">
        <v>375</v>
      </c>
      <c r="I701" s="115">
        <v>0</v>
      </c>
      <c r="J701" s="115"/>
      <c r="K701" s="115"/>
      <c r="L701" s="115">
        <v>0</v>
      </c>
      <c r="M701" s="115">
        <v>0</v>
      </c>
      <c r="N701" s="115">
        <v>0</v>
      </c>
      <c r="O701" s="115">
        <v>0</v>
      </c>
      <c r="P701" s="115">
        <v>0</v>
      </c>
      <c r="Q701" s="115">
        <v>0</v>
      </c>
      <c r="R701" s="115">
        <v>0</v>
      </c>
      <c r="S701" s="115">
        <v>0</v>
      </c>
      <c r="T701" s="115">
        <v>0</v>
      </c>
      <c r="U701" s="115">
        <v>0</v>
      </c>
      <c r="V701" s="115">
        <v>0</v>
      </c>
      <c r="W701" s="115">
        <v>0</v>
      </c>
      <c r="X701" s="115">
        <v>0</v>
      </c>
      <c r="Y701" s="115">
        <v>0</v>
      </c>
      <c r="Z701" s="115">
        <v>0</v>
      </c>
      <c r="AA701" s="115">
        <v>0</v>
      </c>
      <c r="AB701" s="115">
        <v>0</v>
      </c>
      <c r="AC701" s="115">
        <v>0</v>
      </c>
      <c r="AD701" s="115">
        <v>0</v>
      </c>
      <c r="AE701" s="115">
        <v>0</v>
      </c>
      <c r="AF701" s="115">
        <v>0</v>
      </c>
      <c r="AG701" s="115">
        <v>0</v>
      </c>
      <c r="AH701" s="115">
        <v>0</v>
      </c>
      <c r="AI701" s="115">
        <v>0</v>
      </c>
      <c r="AJ701" s="115">
        <v>0</v>
      </c>
      <c r="AK701" s="115">
        <v>0</v>
      </c>
      <c r="AL701" s="115">
        <v>0</v>
      </c>
      <c r="AM701" s="115">
        <v>0</v>
      </c>
      <c r="AN701" s="115">
        <v>0</v>
      </c>
      <c r="AO701" s="115">
        <v>0</v>
      </c>
      <c r="AP701" s="115">
        <v>0</v>
      </c>
      <c r="AQ701" s="115">
        <v>0</v>
      </c>
      <c r="AR701" s="115">
        <v>0</v>
      </c>
      <c r="AS701" s="115">
        <v>0</v>
      </c>
      <c r="AT701" s="115">
        <v>0</v>
      </c>
      <c r="AU701" s="115">
        <v>0</v>
      </c>
      <c r="AV701" s="115">
        <v>0</v>
      </c>
      <c r="AW701" s="115">
        <v>0</v>
      </c>
      <c r="AX701" s="115">
        <v>0</v>
      </c>
      <c r="AY701" s="115">
        <v>-68.900000000000006</v>
      </c>
      <c r="AZ701" s="116">
        <v>-217.63</v>
      </c>
      <c r="BA701" s="115">
        <v>-671.85</v>
      </c>
      <c r="BB701" s="115">
        <v>-1125.3800000000001</v>
      </c>
      <c r="BC701" s="115">
        <v>-1523.92</v>
      </c>
      <c r="BD701" s="114"/>
      <c r="BE701" s="114"/>
      <c r="BF701" s="114"/>
      <c r="BG701" s="120"/>
    </row>
    <row r="702" spans="2:59" hidden="1">
      <c r="B702" s="124" t="s">
        <v>374</v>
      </c>
      <c r="C702" s="123" t="s">
        <v>374</v>
      </c>
      <c r="D702" s="122" t="s">
        <v>367</v>
      </c>
      <c r="E702" s="122" t="s">
        <v>311</v>
      </c>
      <c r="F702" s="122" t="s">
        <v>373</v>
      </c>
      <c r="G702" s="122" t="s">
        <v>316</v>
      </c>
      <c r="H702" s="121" t="s">
        <v>357</v>
      </c>
      <c r="I702" s="115">
        <v>0</v>
      </c>
      <c r="J702" s="115"/>
      <c r="K702" s="115"/>
      <c r="L702" s="115">
        <v>0</v>
      </c>
      <c r="M702" s="115">
        <v>0</v>
      </c>
      <c r="N702" s="115">
        <v>0</v>
      </c>
      <c r="O702" s="115">
        <v>0</v>
      </c>
      <c r="P702" s="115">
        <v>0</v>
      </c>
      <c r="Q702" s="115">
        <v>0</v>
      </c>
      <c r="R702" s="115">
        <v>0</v>
      </c>
      <c r="S702" s="115">
        <v>0</v>
      </c>
      <c r="T702" s="115">
        <v>0</v>
      </c>
      <c r="U702" s="115">
        <v>0</v>
      </c>
      <c r="V702" s="115">
        <v>0</v>
      </c>
      <c r="W702" s="115">
        <v>0</v>
      </c>
      <c r="X702" s="115">
        <v>0</v>
      </c>
      <c r="Y702" s="115">
        <v>0</v>
      </c>
      <c r="Z702" s="115">
        <v>0</v>
      </c>
      <c r="AA702" s="115">
        <v>0</v>
      </c>
      <c r="AB702" s="115">
        <v>0</v>
      </c>
      <c r="AC702" s="115">
        <v>0</v>
      </c>
      <c r="AD702" s="115">
        <v>0</v>
      </c>
      <c r="AE702" s="115">
        <v>0</v>
      </c>
      <c r="AF702" s="115">
        <v>0</v>
      </c>
      <c r="AG702" s="115">
        <v>0</v>
      </c>
      <c r="AH702" s="115">
        <v>0</v>
      </c>
      <c r="AI702" s="115">
        <v>0</v>
      </c>
      <c r="AJ702" s="115">
        <v>0</v>
      </c>
      <c r="AK702" s="115">
        <v>0</v>
      </c>
      <c r="AL702" s="115">
        <v>0</v>
      </c>
      <c r="AM702" s="115">
        <v>0</v>
      </c>
      <c r="AN702" s="115">
        <v>0</v>
      </c>
      <c r="AO702" s="115">
        <v>0</v>
      </c>
      <c r="AP702" s="115">
        <v>0</v>
      </c>
      <c r="AQ702" s="115">
        <v>0</v>
      </c>
      <c r="AR702" s="115">
        <v>-4.78</v>
      </c>
      <c r="AS702" s="115">
        <v>-41.59</v>
      </c>
      <c r="AT702" s="115">
        <v>-41.59</v>
      </c>
      <c r="AU702" s="115">
        <v>-24.04</v>
      </c>
      <c r="AV702" s="115">
        <v>-9.08</v>
      </c>
      <c r="AW702" s="115">
        <v>-131.55000000000001</v>
      </c>
      <c r="AX702" s="115">
        <v>-47.59</v>
      </c>
      <c r="AY702" s="115">
        <v>-8.83</v>
      </c>
      <c r="AZ702" s="116">
        <v>-6.81</v>
      </c>
      <c r="BA702" s="115">
        <v>-0.9</v>
      </c>
      <c r="BB702" s="115">
        <v>0</v>
      </c>
      <c r="BC702" s="115">
        <v>0</v>
      </c>
      <c r="BD702" s="114"/>
      <c r="BE702" s="114"/>
      <c r="BF702" s="114"/>
      <c r="BG702" s="120"/>
    </row>
    <row r="703" spans="2:59" hidden="1">
      <c r="B703" s="124" t="s">
        <v>372</v>
      </c>
      <c r="C703" s="123" t="s">
        <v>371</v>
      </c>
      <c r="D703" s="122" t="s">
        <v>367</v>
      </c>
      <c r="E703" s="122" t="s">
        <v>311</v>
      </c>
      <c r="F703" s="122" t="s">
        <v>370</v>
      </c>
      <c r="G703" s="122" t="s">
        <v>316</v>
      </c>
      <c r="H703" s="121" t="s">
        <v>329</v>
      </c>
      <c r="I703" s="115">
        <v>-2.29</v>
      </c>
      <c r="J703" s="115"/>
      <c r="K703" s="115"/>
      <c r="L703" s="115">
        <v>-6.88</v>
      </c>
      <c r="M703" s="115">
        <v>-9.18</v>
      </c>
      <c r="N703" s="115">
        <v>-11.47</v>
      </c>
      <c r="O703" s="115">
        <v>-36.71</v>
      </c>
      <c r="P703" s="115">
        <v>-107.84</v>
      </c>
      <c r="Q703" s="115">
        <v>-195.03</v>
      </c>
      <c r="R703" s="115">
        <v>-768.65</v>
      </c>
      <c r="S703" s="115">
        <v>-1048.58</v>
      </c>
      <c r="T703" s="115">
        <v>-1236.72</v>
      </c>
      <c r="U703" s="115">
        <v>-1330.8</v>
      </c>
      <c r="V703" s="115">
        <v>-1417.99</v>
      </c>
      <c r="W703" s="115">
        <v>-1516.65</v>
      </c>
      <c r="X703" s="115">
        <v>-1564.83</v>
      </c>
      <c r="Y703" s="115">
        <v>-1585.48</v>
      </c>
      <c r="Z703" s="115">
        <v>-1583.19</v>
      </c>
      <c r="AA703" s="115">
        <v>-1569.42</v>
      </c>
      <c r="AB703" s="115">
        <v>-1537.3</v>
      </c>
      <c r="AC703" s="115">
        <v>-1619.9</v>
      </c>
      <c r="AD703" s="115">
        <v>-1752.98</v>
      </c>
      <c r="AE703" s="115">
        <v>-1817.22</v>
      </c>
      <c r="AF703" s="115">
        <v>-1897.53</v>
      </c>
      <c r="AG703" s="115">
        <v>-1980.13</v>
      </c>
      <c r="AH703" s="115">
        <v>-2085.6799999999998</v>
      </c>
      <c r="AI703" s="115">
        <v>-2182.0500000000002</v>
      </c>
      <c r="AJ703" s="115">
        <v>-2269.2399999999998</v>
      </c>
      <c r="AK703" s="115">
        <v>-2332.33</v>
      </c>
      <c r="AL703" s="115">
        <v>-2380.52</v>
      </c>
      <c r="AM703" s="115">
        <v>-2394.29</v>
      </c>
      <c r="AN703" s="115">
        <v>-2412.64</v>
      </c>
      <c r="AO703" s="115">
        <v>-2465.41</v>
      </c>
      <c r="AP703" s="115">
        <v>-2635.21</v>
      </c>
      <c r="AQ703" s="115">
        <v>-2936.93</v>
      </c>
      <c r="AR703" s="115">
        <v>-2909.88</v>
      </c>
      <c r="AS703" s="115">
        <v>-3188.77</v>
      </c>
      <c r="AT703" s="115">
        <v>-3469.12</v>
      </c>
      <c r="AU703" s="115">
        <v>-3757.89</v>
      </c>
      <c r="AV703" s="115">
        <v>-4055.29</v>
      </c>
      <c r="AW703" s="115">
        <v>-4368.07</v>
      </c>
      <c r="AX703" s="115">
        <v>-4674.2700000000004</v>
      </c>
      <c r="AY703" s="115">
        <v>-4929.62</v>
      </c>
      <c r="AZ703" s="116">
        <v>-5523.75</v>
      </c>
      <c r="BA703" s="115">
        <v>-6200.55</v>
      </c>
      <c r="BB703" s="115">
        <v>-6366.15</v>
      </c>
      <c r="BC703" s="115">
        <v>-7259.79</v>
      </c>
      <c r="BD703" s="114"/>
      <c r="BE703" s="114"/>
      <c r="BF703" s="114"/>
      <c r="BG703" s="120"/>
    </row>
    <row r="704" spans="2:59" hidden="1">
      <c r="B704" s="124" t="s">
        <v>324</v>
      </c>
      <c r="C704" s="123" t="s">
        <v>323</v>
      </c>
      <c r="D704" s="122" t="s">
        <v>367</v>
      </c>
      <c r="E704" s="122" t="s">
        <v>311</v>
      </c>
      <c r="F704" s="122" t="s">
        <v>322</v>
      </c>
      <c r="G704" s="122" t="s">
        <v>369</v>
      </c>
      <c r="H704" s="121" t="s">
        <v>368</v>
      </c>
      <c r="I704" s="115">
        <v>-16310.05</v>
      </c>
      <c r="J704" s="115"/>
      <c r="K704" s="115"/>
      <c r="L704" s="115">
        <v>-16014.29</v>
      </c>
      <c r="M704" s="115">
        <v>-16779.400000000001</v>
      </c>
      <c r="N704" s="115">
        <v>-18231.77</v>
      </c>
      <c r="O704" s="115">
        <v>-20259.43</v>
      </c>
      <c r="P704" s="115">
        <v>-21848.74</v>
      </c>
      <c r="Q704" s="115">
        <v>-21598.23</v>
      </c>
      <c r="R704" s="115">
        <v>-21377.3</v>
      </c>
      <c r="S704" s="115">
        <v>-21667.18</v>
      </c>
      <c r="T704" s="115">
        <v>-21618.16</v>
      </c>
      <c r="U704" s="115">
        <v>-22968.11</v>
      </c>
      <c r="V704" s="115">
        <v>-25129.87</v>
      </c>
      <c r="W704" s="115">
        <v>-26675.17</v>
      </c>
      <c r="X704" s="115">
        <v>-27860.55</v>
      </c>
      <c r="Y704" s="115">
        <v>-27601.45</v>
      </c>
      <c r="Z704" s="115">
        <v>-27290.22</v>
      </c>
      <c r="AA704" s="115">
        <v>-26243.94</v>
      </c>
      <c r="AB704" s="115">
        <v>-27764.49</v>
      </c>
      <c r="AC704" s="115">
        <v>-27750.05</v>
      </c>
      <c r="AD704" s="115">
        <v>-28207.360000000001</v>
      </c>
      <c r="AE704" s="115">
        <v>-28424.99</v>
      </c>
      <c r="AF704" s="115">
        <v>-28100.79</v>
      </c>
      <c r="AG704" s="115">
        <v>-29070.49</v>
      </c>
      <c r="AH704" s="115">
        <v>-28051.63</v>
      </c>
      <c r="AI704" s="115">
        <v>-27918.29</v>
      </c>
      <c r="AJ704" s="115">
        <v>-28024.12</v>
      </c>
      <c r="AK704" s="115">
        <v>-27717.98</v>
      </c>
      <c r="AL704" s="115">
        <v>-27462.49</v>
      </c>
      <c r="AM704" s="115">
        <v>-27488.28</v>
      </c>
      <c r="AN704" s="115">
        <v>-27824.58</v>
      </c>
      <c r="AO704" s="115">
        <v>-27908.81</v>
      </c>
      <c r="AP704" s="115">
        <v>-28111.03</v>
      </c>
      <c r="AQ704" s="115">
        <v>-28451.599999999999</v>
      </c>
      <c r="AR704" s="115">
        <v>-27682.45</v>
      </c>
      <c r="AS704" s="115">
        <v>-27531.39</v>
      </c>
      <c r="AT704" s="115">
        <v>-27127.79</v>
      </c>
      <c r="AU704" s="115">
        <v>-27927.24</v>
      </c>
      <c r="AV704" s="115">
        <v>-27039.03</v>
      </c>
      <c r="AW704" s="115">
        <v>-26693.8</v>
      </c>
      <c r="AX704" s="115">
        <v>-28048.31</v>
      </c>
      <c r="AY704" s="115">
        <v>-27383.85</v>
      </c>
      <c r="AZ704" s="116">
        <v>-27572.31</v>
      </c>
      <c r="BA704" s="115">
        <v>-27975.61</v>
      </c>
      <c r="BB704" s="115">
        <v>-27057.68</v>
      </c>
      <c r="BC704" s="115">
        <v>-26640.82</v>
      </c>
      <c r="BD704" s="114"/>
      <c r="BE704" s="114"/>
      <c r="BF704" s="114"/>
      <c r="BG704" s="120"/>
    </row>
    <row r="705" spans="2:65" ht="14.25" hidden="1" customHeight="1">
      <c r="B705" s="124" t="s">
        <v>319</v>
      </c>
      <c r="C705" s="123" t="s">
        <v>318</v>
      </c>
      <c r="D705" s="122" t="s">
        <v>367</v>
      </c>
      <c r="E705" s="122" t="s">
        <v>311</v>
      </c>
      <c r="F705" s="122" t="s">
        <v>317</v>
      </c>
      <c r="G705" s="122" t="s">
        <v>316</v>
      </c>
      <c r="H705" s="121" t="s">
        <v>315</v>
      </c>
      <c r="I705" s="115">
        <v>-18963.669999999998</v>
      </c>
      <c r="J705" s="115"/>
      <c r="K705" s="115"/>
      <c r="L705" s="115">
        <v>-16059.23</v>
      </c>
      <c r="M705" s="115">
        <v>-17607.09</v>
      </c>
      <c r="N705" s="115">
        <v>-17813.03</v>
      </c>
      <c r="O705" s="115">
        <v>-18656.86</v>
      </c>
      <c r="P705" s="115">
        <v>-19736.28</v>
      </c>
      <c r="Q705" s="115">
        <v>-18693.41</v>
      </c>
      <c r="R705" s="115">
        <v>-18233.3</v>
      </c>
      <c r="S705" s="115">
        <v>-18601.46</v>
      </c>
      <c r="T705" s="115">
        <v>-18995.03</v>
      </c>
      <c r="U705" s="115">
        <v>-19492.12</v>
      </c>
      <c r="V705" s="115">
        <v>-22651.74</v>
      </c>
      <c r="W705" s="115">
        <v>-23079.34</v>
      </c>
      <c r="X705" s="115">
        <v>-24440.21</v>
      </c>
      <c r="Y705" s="115">
        <v>-23554.15</v>
      </c>
      <c r="Z705" s="115">
        <v>-21946.37</v>
      </c>
      <c r="AA705" s="115">
        <v>-22205.54</v>
      </c>
      <c r="AB705" s="115">
        <v>-25580.720000000001</v>
      </c>
      <c r="AC705" s="115">
        <v>-25545.87</v>
      </c>
      <c r="AD705" s="115">
        <v>-26991.52</v>
      </c>
      <c r="AE705" s="115">
        <v>-27182.37</v>
      </c>
      <c r="AF705" s="115">
        <v>-28794.02</v>
      </c>
      <c r="AG705" s="115">
        <v>-31539.48</v>
      </c>
      <c r="AH705" s="115">
        <v>-29831.040000000001</v>
      </c>
      <c r="AI705" s="115">
        <v>-31019.32</v>
      </c>
      <c r="AJ705" s="115">
        <v>-30013.75</v>
      </c>
      <c r="AK705" s="115">
        <v>-28883.13</v>
      </c>
      <c r="AL705" s="115">
        <v>-31386.89</v>
      </c>
      <c r="AM705" s="115">
        <v>-30416.54</v>
      </c>
      <c r="AN705" s="115">
        <v>-31351.919999999998</v>
      </c>
      <c r="AO705" s="115">
        <v>-31334.99</v>
      </c>
      <c r="AP705" s="115">
        <v>-30978.29</v>
      </c>
      <c r="AQ705" s="115">
        <v>-30826.18</v>
      </c>
      <c r="AR705" s="115">
        <v>-30228.42</v>
      </c>
      <c r="AS705" s="115">
        <v>-31076.59</v>
      </c>
      <c r="AT705" s="115">
        <v>-31955.11</v>
      </c>
      <c r="AU705" s="115">
        <v>-37403.83</v>
      </c>
      <c r="AV705" s="115">
        <v>-32945.589999999997</v>
      </c>
      <c r="AW705" s="115">
        <v>-33796.400000000001</v>
      </c>
      <c r="AX705" s="115">
        <v>-33632.49</v>
      </c>
      <c r="AY705" s="115">
        <v>-30860.5</v>
      </c>
      <c r="AZ705" s="116">
        <v>-33104.949999999997</v>
      </c>
      <c r="BA705" s="115">
        <v>-34002.69</v>
      </c>
      <c r="BB705" s="115">
        <v>-34209.97</v>
      </c>
      <c r="BC705" s="115">
        <v>-33968.44</v>
      </c>
      <c r="BD705" s="114"/>
      <c r="BE705" s="114"/>
      <c r="BF705" s="114"/>
      <c r="BG705" s="120"/>
    </row>
    <row r="706" spans="2:65" hidden="1">
      <c r="B706" s="124" t="s">
        <v>314</v>
      </c>
      <c r="C706" s="123" t="s">
        <v>313</v>
      </c>
      <c r="D706" s="122" t="s">
        <v>367</v>
      </c>
      <c r="E706" s="122" t="s">
        <v>311</v>
      </c>
      <c r="F706" s="122" t="s">
        <v>310</v>
      </c>
      <c r="G706" s="122" t="s">
        <v>366</v>
      </c>
      <c r="H706" s="121" t="s">
        <v>365</v>
      </c>
      <c r="I706" s="115">
        <v>-2747.81</v>
      </c>
      <c r="J706" s="115"/>
      <c r="K706" s="115"/>
      <c r="L706" s="115">
        <v>-2374.6</v>
      </c>
      <c r="M706" s="115">
        <v>-2410.13</v>
      </c>
      <c r="N706" s="115">
        <v>-2337.94</v>
      </c>
      <c r="O706" s="115">
        <v>-2288.09</v>
      </c>
      <c r="P706" s="115">
        <v>-2432.8200000000002</v>
      </c>
      <c r="Q706" s="115">
        <v>-2305.17</v>
      </c>
      <c r="R706" s="115">
        <v>-2128.5500000000002</v>
      </c>
      <c r="S706" s="115">
        <v>-1995.04</v>
      </c>
      <c r="T706" s="115">
        <v>-1887.74</v>
      </c>
      <c r="U706" s="115">
        <v>-1940.45</v>
      </c>
      <c r="V706" s="115">
        <v>-1837.71</v>
      </c>
      <c r="W706" s="115">
        <v>-1176.69</v>
      </c>
      <c r="X706" s="115">
        <v>-1035.1500000000001</v>
      </c>
      <c r="Y706" s="115">
        <v>-853.19</v>
      </c>
      <c r="Z706" s="115">
        <v>-719.37</v>
      </c>
      <c r="AA706" s="115">
        <v>-696.45</v>
      </c>
      <c r="AB706" s="115">
        <v>-721.24</v>
      </c>
      <c r="AC706" s="115">
        <v>-667.04</v>
      </c>
      <c r="AD706" s="115">
        <v>-660.05</v>
      </c>
      <c r="AE706" s="115">
        <v>-574.91999999999996</v>
      </c>
      <c r="AF706" s="115">
        <v>-547.23</v>
      </c>
      <c r="AG706" s="115">
        <v>-513.54</v>
      </c>
      <c r="AH706" s="115">
        <v>-431.37</v>
      </c>
      <c r="AI706" s="115">
        <v>-353.45</v>
      </c>
      <c r="AJ706" s="115">
        <v>-330.12</v>
      </c>
      <c r="AK706" s="115">
        <v>-303.92</v>
      </c>
      <c r="AL706" s="115">
        <v>-321.83</v>
      </c>
      <c r="AM706" s="115">
        <v>-277.77999999999997</v>
      </c>
      <c r="AN706" s="115">
        <v>-285.39</v>
      </c>
      <c r="AO706" s="115">
        <v>-282.61</v>
      </c>
      <c r="AP706" s="115">
        <v>-257.99</v>
      </c>
      <c r="AQ706" s="115">
        <v>-230.19</v>
      </c>
      <c r="AR706" s="115">
        <v>-193.28</v>
      </c>
      <c r="AS706" s="115">
        <v>-193.71</v>
      </c>
      <c r="AT706" s="115">
        <v>-219.97</v>
      </c>
      <c r="AU706" s="115">
        <v>-241.1</v>
      </c>
      <c r="AV706" s="115">
        <v>-244.87</v>
      </c>
      <c r="AW706" s="115">
        <v>-189.61</v>
      </c>
      <c r="AX706" s="115">
        <v>-215.93</v>
      </c>
      <c r="AY706" s="115">
        <v>-221.36</v>
      </c>
      <c r="AZ706" s="116">
        <v>-226.5</v>
      </c>
      <c r="BA706" s="115">
        <v>-249.79</v>
      </c>
      <c r="BB706" s="115">
        <v>-191.63</v>
      </c>
      <c r="BC706" s="115">
        <v>-200.57</v>
      </c>
      <c r="BD706" s="114"/>
      <c r="BE706" s="114"/>
      <c r="BF706" s="114"/>
      <c r="BG706" s="120"/>
    </row>
    <row r="707" spans="2:65" hidden="1">
      <c r="B707" s="131" t="s">
        <v>80</v>
      </c>
      <c r="C707" s="130" t="s">
        <v>364</v>
      </c>
      <c r="D707" s="129"/>
      <c r="E707" s="129"/>
      <c r="F707" s="129"/>
      <c r="G707" s="129"/>
      <c r="H707" s="128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  <c r="AA707" s="115"/>
      <c r="AB707" s="115"/>
      <c r="AC707" s="115"/>
      <c r="AD707" s="115"/>
      <c r="AE707" s="115"/>
      <c r="AF707" s="115"/>
      <c r="AG707" s="115"/>
      <c r="AH707" s="115"/>
      <c r="AI707" s="115"/>
      <c r="AJ707" s="115"/>
      <c r="AK707" s="115"/>
      <c r="AL707" s="115"/>
      <c r="AM707" s="115"/>
      <c r="AN707" s="115"/>
      <c r="AO707" s="115"/>
      <c r="AP707" s="115"/>
      <c r="AQ707" s="115"/>
      <c r="AR707" s="115"/>
      <c r="AS707" s="115"/>
      <c r="AT707" s="115"/>
      <c r="AU707" s="115"/>
      <c r="AV707" s="115"/>
      <c r="AW707" s="115"/>
      <c r="AX707" s="115"/>
      <c r="AY707" s="115"/>
      <c r="AZ707" s="116"/>
      <c r="BA707" s="115"/>
      <c r="BB707" s="115"/>
      <c r="BC707" s="115"/>
      <c r="BD707" s="114"/>
      <c r="BE707" s="114"/>
      <c r="BF707" s="114"/>
      <c r="BG707" s="127"/>
    </row>
    <row r="708" spans="2:65" hidden="1">
      <c r="B708" s="124" t="s">
        <v>363</v>
      </c>
      <c r="C708" s="123" t="s">
        <v>363</v>
      </c>
      <c r="D708" s="122" t="s">
        <v>312</v>
      </c>
      <c r="E708" s="122" t="s">
        <v>311</v>
      </c>
      <c r="F708" s="122" t="s">
        <v>362</v>
      </c>
      <c r="G708" s="122" t="s">
        <v>309</v>
      </c>
      <c r="H708" s="121" t="s">
        <v>361</v>
      </c>
      <c r="I708" s="115">
        <v>-2085.38</v>
      </c>
      <c r="J708" s="115"/>
      <c r="K708" s="115"/>
      <c r="L708" s="115">
        <v>-1762.92</v>
      </c>
      <c r="M708" s="115">
        <v>-1867.68</v>
      </c>
      <c r="N708" s="115">
        <v>-1395.6</v>
      </c>
      <c r="O708" s="115">
        <v>-763.96</v>
      </c>
      <c r="P708" s="115">
        <v>-880.18</v>
      </c>
      <c r="Q708" s="115">
        <v>-810.29</v>
      </c>
      <c r="R708" s="115">
        <v>-786.19</v>
      </c>
      <c r="S708" s="115">
        <v>-843.45</v>
      </c>
      <c r="T708" s="115">
        <v>-803.8</v>
      </c>
      <c r="U708" s="115">
        <v>-1377.12</v>
      </c>
      <c r="V708" s="115">
        <v>-1245.48</v>
      </c>
      <c r="W708" s="115">
        <v>-1088.3399999999999</v>
      </c>
      <c r="X708" s="115">
        <v>-198.43</v>
      </c>
      <c r="Y708" s="115">
        <v>-153.62</v>
      </c>
      <c r="Z708" s="115">
        <v>-117.52</v>
      </c>
      <c r="AA708" s="115">
        <v>-62.47</v>
      </c>
      <c r="AB708" s="115">
        <v>-45.77</v>
      </c>
      <c r="AC708" s="115">
        <v>-44.55</v>
      </c>
      <c r="AD708" s="115">
        <v>-55.08</v>
      </c>
      <c r="AE708" s="115">
        <v>-63.1</v>
      </c>
      <c r="AF708" s="115">
        <v>-66.569999999999993</v>
      </c>
      <c r="AG708" s="115">
        <v>-68.83</v>
      </c>
      <c r="AH708" s="115">
        <v>-61.01</v>
      </c>
      <c r="AI708" s="115">
        <v>-57.8</v>
      </c>
      <c r="AJ708" s="115">
        <v>-58.56</v>
      </c>
      <c r="AK708" s="115">
        <v>-67.02</v>
      </c>
      <c r="AL708" s="115">
        <v>-60.06</v>
      </c>
      <c r="AM708" s="115">
        <v>-74.45</v>
      </c>
      <c r="AN708" s="115">
        <v>-74.69</v>
      </c>
      <c r="AO708" s="115">
        <v>-113.05</v>
      </c>
      <c r="AP708" s="115">
        <v>-170.11</v>
      </c>
      <c r="AQ708" s="115">
        <v>-192.76</v>
      </c>
      <c r="AR708" s="115">
        <v>-192.19</v>
      </c>
      <c r="AS708" s="115">
        <v>-197.32</v>
      </c>
      <c r="AT708" s="115">
        <v>-201.25</v>
      </c>
      <c r="AU708" s="115">
        <v>-231.99</v>
      </c>
      <c r="AV708" s="115">
        <v>-234.82</v>
      </c>
      <c r="AW708" s="115">
        <v>-196.06</v>
      </c>
      <c r="AX708" s="115">
        <v>-227.45</v>
      </c>
      <c r="AY708" s="115">
        <v>-118.24</v>
      </c>
      <c r="AZ708" s="116">
        <v>-267.38</v>
      </c>
      <c r="BA708" s="115">
        <v>-278.02</v>
      </c>
      <c r="BB708" s="115">
        <v>-269.20999999999998</v>
      </c>
      <c r="BC708" s="115">
        <v>-280.70999999999998</v>
      </c>
      <c r="BD708" s="114"/>
      <c r="BE708" s="114"/>
      <c r="BF708" s="114"/>
      <c r="BG708" s="120"/>
    </row>
    <row r="709" spans="2:65" hidden="1">
      <c r="B709" s="124" t="s">
        <v>360</v>
      </c>
      <c r="C709" s="123" t="s">
        <v>359</v>
      </c>
      <c r="D709" s="122" t="s">
        <v>312</v>
      </c>
      <c r="E709" s="122" t="s">
        <v>311</v>
      </c>
      <c r="F709" s="122" t="s">
        <v>358</v>
      </c>
      <c r="G709" s="122" t="s">
        <v>316</v>
      </c>
      <c r="H709" s="121" t="s">
        <v>357</v>
      </c>
      <c r="I709" s="115">
        <v>-2884.1</v>
      </c>
      <c r="J709" s="115"/>
      <c r="K709" s="115"/>
      <c r="L709" s="115">
        <v>-1715.65</v>
      </c>
      <c r="M709" s="115">
        <v>-1856.34</v>
      </c>
      <c r="N709" s="115">
        <v>-1820.73</v>
      </c>
      <c r="O709" s="115">
        <v>-1876.37</v>
      </c>
      <c r="P709" s="115">
        <v>-1515.18</v>
      </c>
      <c r="Q709" s="115">
        <v>-1188.05</v>
      </c>
      <c r="R709" s="115">
        <v>-1027.8499999999999</v>
      </c>
      <c r="S709" s="115">
        <v>-974.62</v>
      </c>
      <c r="T709" s="115">
        <v>-989.52</v>
      </c>
      <c r="U709" s="115">
        <v>-984.14</v>
      </c>
      <c r="V709" s="115">
        <v>-1518.09</v>
      </c>
      <c r="W709" s="115">
        <v>-960.54</v>
      </c>
      <c r="X709" s="115">
        <v>-587.22</v>
      </c>
      <c r="Y709" s="115">
        <v>-466.97</v>
      </c>
      <c r="Z709" s="115">
        <v>-402.32</v>
      </c>
      <c r="AA709" s="115">
        <v>-465.17</v>
      </c>
      <c r="AB709" s="115">
        <v>-158.38</v>
      </c>
      <c r="AC709" s="115">
        <v>-153.19999999999999</v>
      </c>
      <c r="AD709" s="115">
        <v>-150.74</v>
      </c>
      <c r="AE709" s="115">
        <v>-114.32</v>
      </c>
      <c r="AF709" s="115">
        <v>-106.83</v>
      </c>
      <c r="AG709" s="115">
        <v>-88.75</v>
      </c>
      <c r="AH709" s="115">
        <v>-78.790000000000006</v>
      </c>
      <c r="AI709" s="115">
        <v>-62.25</v>
      </c>
      <c r="AJ709" s="115">
        <v>-40.93</v>
      </c>
      <c r="AK709" s="115">
        <v>-30.85</v>
      </c>
      <c r="AL709" s="115">
        <v>-36.42</v>
      </c>
      <c r="AM709" s="115">
        <v>-34.590000000000003</v>
      </c>
      <c r="AN709" s="115">
        <v>-40.01</v>
      </c>
      <c r="AO709" s="115">
        <v>-47.81</v>
      </c>
      <c r="AP709" s="115">
        <v>-76.89</v>
      </c>
      <c r="AQ709" s="115">
        <v>-41.52</v>
      </c>
      <c r="AR709" s="115">
        <v>-12.2</v>
      </c>
      <c r="AS709" s="115">
        <v>-9.4</v>
      </c>
      <c r="AT709" s="115">
        <v>-4.83</v>
      </c>
      <c r="AU709" s="115">
        <v>-7.7</v>
      </c>
      <c r="AV709" s="115">
        <v>-4.24</v>
      </c>
      <c r="AW709" s="115">
        <v>-0.3</v>
      </c>
      <c r="AX709" s="115">
        <v>-8.43</v>
      </c>
      <c r="AY709" s="115">
        <v>-3.19</v>
      </c>
      <c r="AZ709" s="116">
        <v>-4.0199999999999996</v>
      </c>
      <c r="BA709" s="115">
        <v>-1.18</v>
      </c>
      <c r="BB709" s="115">
        <v>0</v>
      </c>
      <c r="BC709" s="115">
        <v>-46.19</v>
      </c>
      <c r="BD709" s="114"/>
      <c r="BE709" s="114"/>
      <c r="BF709" s="114"/>
      <c r="BG709" s="120"/>
    </row>
    <row r="710" spans="2:65" hidden="1">
      <c r="B710" s="124" t="s">
        <v>356</v>
      </c>
      <c r="C710" s="123" t="s">
        <v>355</v>
      </c>
      <c r="D710" s="122" t="s">
        <v>312</v>
      </c>
      <c r="E710" s="122" t="s">
        <v>311</v>
      </c>
      <c r="F710" s="122" t="s">
        <v>354</v>
      </c>
      <c r="G710" s="122" t="s">
        <v>316</v>
      </c>
      <c r="H710" s="121" t="s">
        <v>341</v>
      </c>
      <c r="I710" s="115">
        <v>-18124.68</v>
      </c>
      <c r="J710" s="115"/>
      <c r="K710" s="115"/>
      <c r="L710" s="115">
        <v>-16309.85</v>
      </c>
      <c r="M710" s="115">
        <v>-17203.349999999999</v>
      </c>
      <c r="N710" s="115">
        <v>-16189.98</v>
      </c>
      <c r="O710" s="115">
        <v>-11260.3</v>
      </c>
      <c r="P710" s="115">
        <v>-10830.97</v>
      </c>
      <c r="Q710" s="115">
        <v>-12407.25</v>
      </c>
      <c r="R710" s="115">
        <v>-10478.290000000001</v>
      </c>
      <c r="S710" s="115">
        <v>-9180.09</v>
      </c>
      <c r="T710" s="115">
        <v>-8559.61</v>
      </c>
      <c r="U710" s="115">
        <v>-8422.8700000000008</v>
      </c>
      <c r="V710" s="115">
        <v>-10583.69</v>
      </c>
      <c r="W710" s="115">
        <v>-9967.91</v>
      </c>
      <c r="X710" s="115">
        <v>-10111.86</v>
      </c>
      <c r="Y710" s="115">
        <v>-7265.59</v>
      </c>
      <c r="Z710" s="115">
        <v>-7349.9</v>
      </c>
      <c r="AA710" s="115">
        <v>-5310.85</v>
      </c>
      <c r="AB710" s="115">
        <v>-5419.86</v>
      </c>
      <c r="AC710" s="115">
        <v>-4507.49</v>
      </c>
      <c r="AD710" s="115">
        <v>-4938.32</v>
      </c>
      <c r="AE710" s="115">
        <v>-3908.61</v>
      </c>
      <c r="AF710" s="115">
        <v>-3283.54</v>
      </c>
      <c r="AG710" s="115">
        <v>-3459.78</v>
      </c>
      <c r="AH710" s="115">
        <v>-3104.65</v>
      </c>
      <c r="AI710" s="115">
        <v>-2948.1</v>
      </c>
      <c r="AJ710" s="115">
        <v>-2739.46</v>
      </c>
      <c r="AK710" s="115">
        <v>-2346.44</v>
      </c>
      <c r="AL710" s="115">
        <v>-2510.7600000000002</v>
      </c>
      <c r="AM710" s="115">
        <v>-2030.9</v>
      </c>
      <c r="AN710" s="115">
        <v>-2095.17</v>
      </c>
      <c r="AO710" s="115">
        <v>-2427.19</v>
      </c>
      <c r="AP710" s="115">
        <v>-2151.12</v>
      </c>
      <c r="AQ710" s="115">
        <v>-1625.47</v>
      </c>
      <c r="AR710" s="115">
        <v>-1411.02</v>
      </c>
      <c r="AS710" s="115">
        <v>-1609.86</v>
      </c>
      <c r="AT710" s="115">
        <v>-1657.69</v>
      </c>
      <c r="AU710" s="115">
        <v>-1629.77</v>
      </c>
      <c r="AV710" s="115">
        <v>-1304.7</v>
      </c>
      <c r="AW710" s="115">
        <v>-1388.27</v>
      </c>
      <c r="AX710" s="115">
        <v>-1348.47</v>
      </c>
      <c r="AY710" s="115">
        <v>-1289.6400000000001</v>
      </c>
      <c r="AZ710" s="116">
        <v>-1342.37</v>
      </c>
      <c r="BA710" s="115">
        <v>-1251.74</v>
      </c>
      <c r="BB710" s="115">
        <v>-1211.46</v>
      </c>
      <c r="BC710" s="115">
        <v>-1216.95</v>
      </c>
      <c r="BD710" s="114"/>
      <c r="BE710" s="114"/>
      <c r="BF710" s="114"/>
      <c r="BG710" s="120"/>
    </row>
    <row r="711" spans="2:65" hidden="1">
      <c r="B711" s="124" t="s">
        <v>353</v>
      </c>
      <c r="C711" s="123" t="s">
        <v>352</v>
      </c>
      <c r="D711" s="126" t="s">
        <v>312</v>
      </c>
      <c r="E711" s="122" t="s">
        <v>311</v>
      </c>
      <c r="F711" s="122" t="s">
        <v>351</v>
      </c>
      <c r="G711" s="122" t="s">
        <v>316</v>
      </c>
      <c r="H711" s="121" t="s">
        <v>341</v>
      </c>
      <c r="I711" s="115">
        <v>-8962.9500000000007</v>
      </c>
      <c r="J711" s="115"/>
      <c r="K711" s="115"/>
      <c r="L711" s="115">
        <v>-6539.41</v>
      </c>
      <c r="M711" s="115">
        <v>-6526.14</v>
      </c>
      <c r="N711" s="115">
        <v>-7174.95</v>
      </c>
      <c r="O711" s="115">
        <v>-5868.21</v>
      </c>
      <c r="P711" s="115">
        <v>-5576.98</v>
      </c>
      <c r="Q711" s="115">
        <v>-4847.1499999999996</v>
      </c>
      <c r="R711" s="115">
        <v>-4675.53</v>
      </c>
      <c r="S711" s="115">
        <v>-4888.42</v>
      </c>
      <c r="T711" s="115">
        <v>-3527.42</v>
      </c>
      <c r="U711" s="115">
        <v>-4239.67</v>
      </c>
      <c r="V711" s="115">
        <v>-2960.58</v>
      </c>
      <c r="W711" s="115">
        <v>-2541.8200000000002</v>
      </c>
      <c r="X711" s="115">
        <v>-1296.95</v>
      </c>
      <c r="Y711" s="115">
        <v>-461.01</v>
      </c>
      <c r="Z711" s="115">
        <v>-366.76</v>
      </c>
      <c r="AA711" s="115">
        <v>-216.93</v>
      </c>
      <c r="AB711" s="115">
        <v>-218.6</v>
      </c>
      <c r="AC711" s="115">
        <v>-167.75</v>
      </c>
      <c r="AD711" s="115">
        <v>-129.88</v>
      </c>
      <c r="AE711" s="115">
        <v>-95.25</v>
      </c>
      <c r="AF711" s="115">
        <v>-62.79</v>
      </c>
      <c r="AG711" s="115">
        <v>-66.25</v>
      </c>
      <c r="AH711" s="115">
        <v>-45.93</v>
      </c>
      <c r="AI711" s="115">
        <v>-43.27</v>
      </c>
      <c r="AJ711" s="115">
        <v>-50.37</v>
      </c>
      <c r="AK711" s="115">
        <v>-35.61</v>
      </c>
      <c r="AL711" s="115">
        <v>-26.88</v>
      </c>
      <c r="AM711" s="115">
        <v>-148.87</v>
      </c>
      <c r="AN711" s="115">
        <v>-47.43</v>
      </c>
      <c r="AO711" s="115">
        <v>-44.42</v>
      </c>
      <c r="AP711" s="115">
        <v>-48.5</v>
      </c>
      <c r="AQ711" s="115">
        <v>-195.01</v>
      </c>
      <c r="AR711" s="115">
        <v>-12.7</v>
      </c>
      <c r="AS711" s="115">
        <v>-12.87</v>
      </c>
      <c r="AT711" s="115">
        <v>-13.81</v>
      </c>
      <c r="AU711" s="115">
        <v>-5.22</v>
      </c>
      <c r="AV711" s="115">
        <v>-27.76</v>
      </c>
      <c r="AW711" s="115">
        <v>-131.24</v>
      </c>
      <c r="AX711" s="115">
        <v>-43.52</v>
      </c>
      <c r="AY711" s="115">
        <v>-144.25</v>
      </c>
      <c r="AZ711" s="116">
        <v>-14.68</v>
      </c>
      <c r="BA711" s="115">
        <v>-10.26</v>
      </c>
      <c r="BB711" s="115">
        <v>-9.92</v>
      </c>
      <c r="BC711" s="115">
        <v>0</v>
      </c>
      <c r="BD711" s="114"/>
      <c r="BE711" s="114"/>
      <c r="BF711" s="114"/>
      <c r="BG711" s="120"/>
    </row>
    <row r="712" spans="2:65" hidden="1">
      <c r="B712" s="124" t="s">
        <v>350</v>
      </c>
      <c r="C712" s="123" t="s">
        <v>349</v>
      </c>
      <c r="D712" s="126" t="s">
        <v>312</v>
      </c>
      <c r="E712" s="122" t="s">
        <v>311</v>
      </c>
      <c r="F712" s="122" t="s">
        <v>348</v>
      </c>
      <c r="G712" s="122" t="s">
        <v>316</v>
      </c>
      <c r="H712" s="121" t="s">
        <v>334</v>
      </c>
      <c r="I712" s="115">
        <v>0</v>
      </c>
      <c r="J712" s="115"/>
      <c r="K712" s="115"/>
      <c r="L712" s="115">
        <v>0</v>
      </c>
      <c r="M712" s="115">
        <v>0</v>
      </c>
      <c r="N712" s="115">
        <v>0</v>
      </c>
      <c r="O712" s="115">
        <v>0</v>
      </c>
      <c r="P712" s="115">
        <v>0</v>
      </c>
      <c r="Q712" s="115">
        <v>0</v>
      </c>
      <c r="R712" s="115">
        <v>0</v>
      </c>
      <c r="S712" s="115">
        <v>-115.61</v>
      </c>
      <c r="T712" s="115">
        <v>-61.48</v>
      </c>
      <c r="U712" s="115">
        <v>-90.15</v>
      </c>
      <c r="V712" s="115">
        <v>-195.64</v>
      </c>
      <c r="W712" s="115">
        <v>-39.770000000000003</v>
      </c>
      <c r="X712" s="115">
        <v>-321.05</v>
      </c>
      <c r="Y712" s="115">
        <v>-300.27999999999997</v>
      </c>
      <c r="Z712" s="115">
        <v>-36.78</v>
      </c>
      <c r="AA712" s="115">
        <v>-32.43</v>
      </c>
      <c r="AB712" s="115">
        <v>-76.3</v>
      </c>
      <c r="AC712" s="115">
        <v>-50.3</v>
      </c>
      <c r="AD712" s="115">
        <v>-51.67</v>
      </c>
      <c r="AE712" s="115">
        <v>-73.33</v>
      </c>
      <c r="AF712" s="115">
        <v>-55.06</v>
      </c>
      <c r="AG712" s="115">
        <v>-71.5</v>
      </c>
      <c r="AH712" s="115">
        <v>-77.38</v>
      </c>
      <c r="AI712" s="115">
        <v>-63.06</v>
      </c>
      <c r="AJ712" s="115">
        <v>-45.08</v>
      </c>
      <c r="AK712" s="115">
        <v>-10.79</v>
      </c>
      <c r="AL712" s="115">
        <v>-10.8</v>
      </c>
      <c r="AM712" s="115">
        <v>-4.79</v>
      </c>
      <c r="AN712" s="115">
        <v>-8.0500000000000007</v>
      </c>
      <c r="AO712" s="115">
        <v>0</v>
      </c>
      <c r="AP712" s="115">
        <v>-58.51</v>
      </c>
      <c r="AQ712" s="115">
        <v>-7.84</v>
      </c>
      <c r="AR712" s="115">
        <v>-36.340000000000003</v>
      </c>
      <c r="AS712" s="115">
        <v>-58.05</v>
      </c>
      <c r="AT712" s="115">
        <v>-7.0000000000000007E-2</v>
      </c>
      <c r="AU712" s="115">
        <v>-0.47</v>
      </c>
      <c r="AV712" s="115">
        <v>-0.47</v>
      </c>
      <c r="AW712" s="115">
        <v>0</v>
      </c>
      <c r="AX712" s="115">
        <v>0</v>
      </c>
      <c r="AY712" s="115">
        <v>-4.1500000000000004</v>
      </c>
      <c r="AZ712" s="116">
        <v>-3.53</v>
      </c>
      <c r="BA712" s="115">
        <v>-3.51</v>
      </c>
      <c r="BB712" s="115">
        <v>-6.2</v>
      </c>
      <c r="BC712" s="115">
        <v>-14.47</v>
      </c>
      <c r="BD712" s="114"/>
      <c r="BE712" s="114"/>
      <c r="BF712" s="114"/>
      <c r="BG712" s="120"/>
    </row>
    <row r="713" spans="2:65" hidden="1">
      <c r="B713" s="124" t="s">
        <v>347</v>
      </c>
      <c r="C713" s="123" t="s">
        <v>346</v>
      </c>
      <c r="D713" s="126" t="s">
        <v>312</v>
      </c>
      <c r="E713" s="122" t="s">
        <v>311</v>
      </c>
      <c r="F713" s="122" t="s">
        <v>345</v>
      </c>
      <c r="G713" s="122" t="s">
        <v>316</v>
      </c>
      <c r="H713" s="121" t="s">
        <v>325</v>
      </c>
      <c r="I713" s="115">
        <v>0</v>
      </c>
      <c r="J713" s="115"/>
      <c r="K713" s="115"/>
      <c r="L713" s="115">
        <v>0</v>
      </c>
      <c r="M713" s="115">
        <v>0</v>
      </c>
      <c r="N713" s="115">
        <v>0</v>
      </c>
      <c r="O713" s="115">
        <v>0</v>
      </c>
      <c r="P713" s="115">
        <v>0</v>
      </c>
      <c r="Q713" s="115">
        <v>0</v>
      </c>
      <c r="R713" s="115">
        <v>0</v>
      </c>
      <c r="S713" s="115">
        <v>-0.63</v>
      </c>
      <c r="T713" s="115">
        <v>-15.85</v>
      </c>
      <c r="U713" s="115">
        <v>-123.86</v>
      </c>
      <c r="V713" s="115">
        <v>-845.24</v>
      </c>
      <c r="W713" s="115">
        <v>-1550.49</v>
      </c>
      <c r="X713" s="115">
        <v>-2028.36</v>
      </c>
      <c r="Y713" s="115">
        <v>-2269.1</v>
      </c>
      <c r="Z713" s="115">
        <v>-2737.59</v>
      </c>
      <c r="AA713" s="115">
        <v>-2458.54</v>
      </c>
      <c r="AB713" s="115">
        <v>-2863.54</v>
      </c>
      <c r="AC713" s="115">
        <v>-2960.03</v>
      </c>
      <c r="AD713" s="115">
        <v>-3552.72</v>
      </c>
      <c r="AE713" s="115">
        <v>-3596.74</v>
      </c>
      <c r="AF713" s="115">
        <v>-3781.19</v>
      </c>
      <c r="AG713" s="115">
        <v>-4158.88</v>
      </c>
      <c r="AH713" s="115">
        <v>-4266.22</v>
      </c>
      <c r="AI713" s="115">
        <v>-4335.8999999999996</v>
      </c>
      <c r="AJ713" s="115">
        <v>-4314.3900000000003</v>
      </c>
      <c r="AK713" s="115">
        <v>-4072.62</v>
      </c>
      <c r="AL713" s="115">
        <v>-4436.3900000000003</v>
      </c>
      <c r="AM713" s="115">
        <v>-4282.01</v>
      </c>
      <c r="AN713" s="115">
        <v>-4409.72</v>
      </c>
      <c r="AO713" s="115">
        <v>-4356.03</v>
      </c>
      <c r="AP713" s="115">
        <v>-4379.21</v>
      </c>
      <c r="AQ713" s="115">
        <v>-4311.49</v>
      </c>
      <c r="AR713" s="115">
        <v>-4335.6099999999997</v>
      </c>
      <c r="AS713" s="115">
        <v>-4343.03</v>
      </c>
      <c r="AT713" s="115">
        <v>-3980.58</v>
      </c>
      <c r="AU713" s="115">
        <v>-4699.01</v>
      </c>
      <c r="AV713" s="115">
        <v>-4080.94</v>
      </c>
      <c r="AW713" s="115">
        <v>-4091.96</v>
      </c>
      <c r="AX713" s="115">
        <v>-4121.47</v>
      </c>
      <c r="AY713" s="115">
        <v>-3581.53</v>
      </c>
      <c r="AZ713" s="116">
        <v>-3808.15</v>
      </c>
      <c r="BA713" s="115">
        <v>-4065.9</v>
      </c>
      <c r="BB713" s="115">
        <v>-3888.63</v>
      </c>
      <c r="BC713" s="115">
        <v>-3754.94</v>
      </c>
      <c r="BD713" s="114"/>
      <c r="BE713" s="114"/>
      <c r="BF713" s="114"/>
      <c r="BG713" s="120"/>
    </row>
    <row r="714" spans="2:65" hidden="1">
      <c r="B714" s="124" t="s">
        <v>344</v>
      </c>
      <c r="C714" s="123" t="s">
        <v>343</v>
      </c>
      <c r="D714" s="126" t="s">
        <v>312</v>
      </c>
      <c r="E714" s="122" t="s">
        <v>311</v>
      </c>
      <c r="F714" s="122" t="s">
        <v>342</v>
      </c>
      <c r="G714" s="122" t="s">
        <v>316</v>
      </c>
      <c r="H714" s="121" t="s">
        <v>341</v>
      </c>
      <c r="I714" s="115">
        <v>-65</v>
      </c>
      <c r="J714" s="115"/>
      <c r="K714" s="115"/>
      <c r="L714" s="115">
        <v>-39</v>
      </c>
      <c r="M714" s="115">
        <v>-39</v>
      </c>
      <c r="N714" s="115">
        <v>-40.299999999999997</v>
      </c>
      <c r="O714" s="115">
        <v>-169</v>
      </c>
      <c r="P714" s="115">
        <v>-135.75</v>
      </c>
      <c r="Q714" s="115">
        <v>-557.88</v>
      </c>
      <c r="R714" s="115">
        <v>-742.01</v>
      </c>
      <c r="S714" s="115">
        <v>-463.68</v>
      </c>
      <c r="T714" s="115">
        <v>-495.56</v>
      </c>
      <c r="U714" s="115">
        <v>-652.79</v>
      </c>
      <c r="V714" s="115">
        <v>-500.94</v>
      </c>
      <c r="W714" s="115">
        <v>-650.24</v>
      </c>
      <c r="X714" s="115">
        <v>-153.35</v>
      </c>
      <c r="Y714" s="115">
        <v>-150.78</v>
      </c>
      <c r="Z714" s="115">
        <v>-356.98</v>
      </c>
      <c r="AA714" s="115">
        <v>-549.41</v>
      </c>
      <c r="AB714" s="115">
        <v>-992.29</v>
      </c>
      <c r="AC714" s="115">
        <v>-826.22</v>
      </c>
      <c r="AD714" s="115">
        <v>-661.18</v>
      </c>
      <c r="AE714" s="115">
        <v>-448.94</v>
      </c>
      <c r="AF714" s="115">
        <v>-257.98</v>
      </c>
      <c r="AG714" s="115">
        <v>-74.73</v>
      </c>
      <c r="AH714" s="115">
        <v>-74.23</v>
      </c>
      <c r="AI714" s="115">
        <v>-124.1</v>
      </c>
      <c r="AJ714" s="115">
        <v>-77.94</v>
      </c>
      <c r="AK714" s="115">
        <v>-14.15</v>
      </c>
      <c r="AL714" s="115">
        <v>-9.06</v>
      </c>
      <c r="AM714" s="115">
        <v>-12.46</v>
      </c>
      <c r="AN714" s="115">
        <v>0</v>
      </c>
      <c r="AO714" s="115">
        <v>0</v>
      </c>
      <c r="AP714" s="115">
        <v>-7.74</v>
      </c>
      <c r="AQ714" s="115">
        <v>-3.82</v>
      </c>
      <c r="AR714" s="115">
        <v>-6.28</v>
      </c>
      <c r="AS714" s="115">
        <v>-5.14</v>
      </c>
      <c r="AT714" s="115">
        <v>-8.75</v>
      </c>
      <c r="AU714" s="115">
        <v>-3.42</v>
      </c>
      <c r="AV714" s="115">
        <v>-8.9</v>
      </c>
      <c r="AW714" s="115">
        <v>-8.89</v>
      </c>
      <c r="AX714" s="115">
        <v>0</v>
      </c>
      <c r="AY714" s="115">
        <v>0</v>
      </c>
      <c r="AZ714" s="116">
        <v>0</v>
      </c>
      <c r="BA714" s="115">
        <v>0</v>
      </c>
      <c r="BB714" s="115">
        <v>0</v>
      </c>
      <c r="BC714" s="115">
        <v>0</v>
      </c>
      <c r="BD714" s="114"/>
      <c r="BE714" s="114"/>
      <c r="BF714" s="114"/>
      <c r="BG714" s="120"/>
    </row>
    <row r="715" spans="2:65" hidden="1">
      <c r="B715" s="124" t="s">
        <v>340</v>
      </c>
      <c r="C715" s="123" t="s">
        <v>339</v>
      </c>
      <c r="D715" s="126" t="s">
        <v>312</v>
      </c>
      <c r="E715" s="122" t="s">
        <v>311</v>
      </c>
      <c r="F715" s="122" t="s">
        <v>338</v>
      </c>
      <c r="G715" s="122" t="s">
        <v>316</v>
      </c>
      <c r="H715" s="121" t="s">
        <v>334</v>
      </c>
      <c r="I715" s="115">
        <v>-462.4</v>
      </c>
      <c r="J715" s="115"/>
      <c r="K715" s="115"/>
      <c r="L715" s="115">
        <v>-289</v>
      </c>
      <c r="M715" s="115">
        <v>-404.6</v>
      </c>
      <c r="N715" s="115">
        <v>-500.58</v>
      </c>
      <c r="O715" s="115">
        <v>-349.98</v>
      </c>
      <c r="P715" s="115">
        <v>-581.58000000000004</v>
      </c>
      <c r="Q715" s="115">
        <v>-534.65</v>
      </c>
      <c r="R715" s="115">
        <v>-642.16</v>
      </c>
      <c r="S715" s="115">
        <v>-802</v>
      </c>
      <c r="T715" s="115">
        <v>-517.08000000000004</v>
      </c>
      <c r="U715" s="115">
        <v>-321.69</v>
      </c>
      <c r="V715" s="115">
        <v>-224.49</v>
      </c>
      <c r="W715" s="115">
        <v>-166.26</v>
      </c>
      <c r="X715" s="115">
        <v>-163.30000000000001</v>
      </c>
      <c r="Y715" s="115">
        <v>-69.739999999999995</v>
      </c>
      <c r="Z715" s="115">
        <v>-42.11</v>
      </c>
      <c r="AA715" s="115">
        <v>-48.78</v>
      </c>
      <c r="AB715" s="115">
        <v>-41.02</v>
      </c>
      <c r="AC715" s="115">
        <v>-42.98</v>
      </c>
      <c r="AD715" s="115">
        <v>-37.869999999999997</v>
      </c>
      <c r="AE715" s="115">
        <v>-29.99</v>
      </c>
      <c r="AF715" s="115">
        <v>-22.8</v>
      </c>
      <c r="AG715" s="115">
        <v>-17.21</v>
      </c>
      <c r="AH715" s="115">
        <v>-12.09</v>
      </c>
      <c r="AI715" s="115">
        <v>-9.74</v>
      </c>
      <c r="AJ715" s="115">
        <v>-5.74</v>
      </c>
      <c r="AK715" s="115">
        <v>-2.5099999999999998</v>
      </c>
      <c r="AL715" s="115">
        <v>-1.44</v>
      </c>
      <c r="AM715" s="115">
        <v>-1.41</v>
      </c>
      <c r="AN715" s="115">
        <v>-12.83</v>
      </c>
      <c r="AO715" s="115">
        <v>-13.3</v>
      </c>
      <c r="AP715" s="115">
        <v>-0.15</v>
      </c>
      <c r="AQ715" s="115">
        <v>-7.0000000000000007E-2</v>
      </c>
      <c r="AR715" s="115">
        <v>-0.92</v>
      </c>
      <c r="AS715" s="115">
        <v>-0.28999999999999998</v>
      </c>
      <c r="AT715" s="115">
        <v>-0.23</v>
      </c>
      <c r="AU715" s="115">
        <v>-0.1</v>
      </c>
      <c r="AV715" s="115">
        <v>-0.04</v>
      </c>
      <c r="AW715" s="115">
        <v>-0.03</v>
      </c>
      <c r="AX715" s="115">
        <v>0</v>
      </c>
      <c r="AY715" s="115">
        <v>-0.01</v>
      </c>
      <c r="AZ715" s="116">
        <v>0</v>
      </c>
      <c r="BA715" s="115">
        <v>0</v>
      </c>
      <c r="BB715" s="115">
        <v>0</v>
      </c>
      <c r="BC715" s="115">
        <v>0</v>
      </c>
      <c r="BD715" s="114"/>
      <c r="BE715" s="114"/>
      <c r="BF715" s="114"/>
      <c r="BG715" s="120"/>
    </row>
    <row r="716" spans="2:65" hidden="1">
      <c r="B716" s="124" t="s">
        <v>337</v>
      </c>
      <c r="C716" s="123" t="s">
        <v>336</v>
      </c>
      <c r="D716" s="122" t="s">
        <v>312</v>
      </c>
      <c r="E716" s="122" t="s">
        <v>311</v>
      </c>
      <c r="F716" s="122" t="s">
        <v>335</v>
      </c>
      <c r="G716" s="122" t="s">
        <v>316</v>
      </c>
      <c r="H716" s="121" t="s">
        <v>334</v>
      </c>
      <c r="I716" s="115">
        <v>-288.89999999999998</v>
      </c>
      <c r="J716" s="115"/>
      <c r="K716" s="115"/>
      <c r="L716" s="115">
        <v>-171</v>
      </c>
      <c r="M716" s="115">
        <v>-135</v>
      </c>
      <c r="N716" s="115">
        <v>-138.78</v>
      </c>
      <c r="O716" s="115">
        <v>-122.4</v>
      </c>
      <c r="P716" s="115">
        <v>-167.35</v>
      </c>
      <c r="Q716" s="115">
        <v>-190.93</v>
      </c>
      <c r="R716" s="115">
        <v>-239.42</v>
      </c>
      <c r="S716" s="115">
        <v>-404.5</v>
      </c>
      <c r="T716" s="115">
        <v>-332.44</v>
      </c>
      <c r="U716" s="115">
        <v>-298.12</v>
      </c>
      <c r="V716" s="115">
        <v>-302.12</v>
      </c>
      <c r="W716" s="115">
        <v>-138.22999999999999</v>
      </c>
      <c r="X716" s="115">
        <v>-123.27</v>
      </c>
      <c r="Y716" s="115">
        <v>-74.7</v>
      </c>
      <c r="Z716" s="115">
        <v>-46.67</v>
      </c>
      <c r="AA716" s="115">
        <v>-25.31</v>
      </c>
      <c r="AB716" s="115">
        <v>-33.340000000000003</v>
      </c>
      <c r="AC716" s="115">
        <v>-19.55</v>
      </c>
      <c r="AD716" s="115">
        <v>-40.1</v>
      </c>
      <c r="AE716" s="115">
        <v>-37.979999999999997</v>
      </c>
      <c r="AF716" s="115">
        <v>-31.2</v>
      </c>
      <c r="AG716" s="115">
        <v>-23.66</v>
      </c>
      <c r="AH716" s="115">
        <v>-24.27</v>
      </c>
      <c r="AI716" s="115">
        <v>-21.92</v>
      </c>
      <c r="AJ716" s="115">
        <v>-18.8</v>
      </c>
      <c r="AK716" s="115">
        <v>-12.87</v>
      </c>
      <c r="AL716" s="115">
        <v>-16.45</v>
      </c>
      <c r="AM716" s="115">
        <v>-9.4600000000000009</v>
      </c>
      <c r="AN716" s="115">
        <v>-1.53</v>
      </c>
      <c r="AO716" s="115">
        <v>0</v>
      </c>
      <c r="AP716" s="115">
        <v>0</v>
      </c>
      <c r="AQ716" s="115">
        <v>0</v>
      </c>
      <c r="AR716" s="115">
        <v>0</v>
      </c>
      <c r="AS716" s="115">
        <v>-6.23</v>
      </c>
      <c r="AT716" s="115">
        <v>-5.86</v>
      </c>
      <c r="AU716" s="115">
        <v>-13.62</v>
      </c>
      <c r="AV716" s="115">
        <v>-10.02</v>
      </c>
      <c r="AW716" s="115">
        <v>-7.45</v>
      </c>
      <c r="AX716" s="115">
        <v>-9.19</v>
      </c>
      <c r="AY716" s="115">
        <v>-0.19</v>
      </c>
      <c r="AZ716" s="116">
        <v>0</v>
      </c>
      <c r="BA716" s="115">
        <v>-0.41</v>
      </c>
      <c r="BB716" s="115">
        <v>0</v>
      </c>
      <c r="BC716" s="115">
        <v>0</v>
      </c>
      <c r="BD716" s="114"/>
      <c r="BE716" s="114"/>
      <c r="BF716" s="114"/>
      <c r="BG716" s="120"/>
    </row>
    <row r="717" spans="2:65" hidden="1">
      <c r="B717" s="124" t="s">
        <v>333</v>
      </c>
      <c r="C717" s="123" t="s">
        <v>332</v>
      </c>
      <c r="D717" s="122" t="s">
        <v>312</v>
      </c>
      <c r="E717" s="122" t="s">
        <v>311</v>
      </c>
      <c r="F717" s="122" t="s">
        <v>331</v>
      </c>
      <c r="G717" s="122" t="s">
        <v>330</v>
      </c>
      <c r="H717" s="121" t="s">
        <v>329</v>
      </c>
      <c r="I717" s="115">
        <v>0</v>
      </c>
      <c r="J717" s="115"/>
      <c r="K717" s="115"/>
      <c r="L717" s="115">
        <v>0</v>
      </c>
      <c r="M717" s="115">
        <v>0</v>
      </c>
      <c r="N717" s="115">
        <v>0</v>
      </c>
      <c r="O717" s="115">
        <v>-1.62</v>
      </c>
      <c r="P717" s="115">
        <v>-5.4</v>
      </c>
      <c r="Q717" s="115">
        <v>-7.56</v>
      </c>
      <c r="R717" s="115">
        <v>-7.56</v>
      </c>
      <c r="S717" s="115">
        <v>-8.1</v>
      </c>
      <c r="T717" s="115">
        <v>-8.1</v>
      </c>
      <c r="U717" s="115">
        <v>-8.1</v>
      </c>
      <c r="V717" s="115">
        <v>-8.64</v>
      </c>
      <c r="W717" s="115">
        <v>-9.18</v>
      </c>
      <c r="X717" s="115">
        <v>-9.18</v>
      </c>
      <c r="Y717" s="115">
        <v>-9.18</v>
      </c>
      <c r="Z717" s="115">
        <v>-11.33</v>
      </c>
      <c r="AA717" s="115">
        <v>-14.07</v>
      </c>
      <c r="AB717" s="115">
        <v>-17.04</v>
      </c>
      <c r="AC717" s="115">
        <v>-19.97</v>
      </c>
      <c r="AD717" s="115">
        <v>-23.15</v>
      </c>
      <c r="AE717" s="115">
        <v>-26.86</v>
      </c>
      <c r="AF717" s="115">
        <v>-30.89</v>
      </c>
      <c r="AG717" s="115">
        <v>-37.29</v>
      </c>
      <c r="AH717" s="115">
        <v>-39.200000000000003</v>
      </c>
      <c r="AI717" s="115">
        <v>-42.56</v>
      </c>
      <c r="AJ717" s="115">
        <v>-44.16</v>
      </c>
      <c r="AK717" s="115">
        <v>-45.96</v>
      </c>
      <c r="AL717" s="115">
        <v>-47.07</v>
      </c>
      <c r="AM717" s="115">
        <v>-47.94</v>
      </c>
      <c r="AN717" s="115">
        <v>-48.8</v>
      </c>
      <c r="AO717" s="115">
        <v>-50.53</v>
      </c>
      <c r="AP717" s="115">
        <v>-53.78</v>
      </c>
      <c r="AQ717" s="115">
        <v>-57.22</v>
      </c>
      <c r="AR717" s="115">
        <v>-61.54</v>
      </c>
      <c r="AS717" s="115">
        <v>-66.3</v>
      </c>
      <c r="AT717" s="115">
        <v>-70.83</v>
      </c>
      <c r="AU717" s="115">
        <v>-73.86</v>
      </c>
      <c r="AV717" s="115">
        <v>-77.739999999999995</v>
      </c>
      <c r="AW717" s="115">
        <v>-80.150000000000006</v>
      </c>
      <c r="AX717" s="115">
        <v>-82.74</v>
      </c>
      <c r="AY717" s="115">
        <v>-84.68</v>
      </c>
      <c r="AZ717" s="116">
        <v>-87.11</v>
      </c>
      <c r="BA717" s="115">
        <v>-88.33</v>
      </c>
      <c r="BB717" s="115">
        <v>-89.54</v>
      </c>
      <c r="BC717" s="115">
        <v>-90.51</v>
      </c>
      <c r="BD717" s="114"/>
      <c r="BE717" s="114"/>
      <c r="BF717" s="114"/>
      <c r="BG717" s="120"/>
    </row>
    <row r="718" spans="2:65" hidden="1">
      <c r="B718" s="124" t="s">
        <v>328</v>
      </c>
      <c r="C718" s="125" t="s">
        <v>327</v>
      </c>
      <c r="D718" s="122" t="s">
        <v>312</v>
      </c>
      <c r="E718" s="122" t="s">
        <v>311</v>
      </c>
      <c r="F718" s="122" t="s">
        <v>326</v>
      </c>
      <c r="G718" s="122" t="s">
        <v>316</v>
      </c>
      <c r="H718" s="121" t="s">
        <v>325</v>
      </c>
      <c r="I718" s="115">
        <v>0</v>
      </c>
      <c r="J718" s="115"/>
      <c r="K718" s="115"/>
      <c r="L718" s="115">
        <v>0</v>
      </c>
      <c r="M718" s="115">
        <v>0</v>
      </c>
      <c r="N718" s="115">
        <v>0</v>
      </c>
      <c r="O718" s="115">
        <v>0</v>
      </c>
      <c r="P718" s="115">
        <v>0</v>
      </c>
      <c r="Q718" s="115">
        <v>0</v>
      </c>
      <c r="R718" s="115">
        <v>0</v>
      </c>
      <c r="S718" s="115">
        <v>0</v>
      </c>
      <c r="T718" s="115">
        <v>0</v>
      </c>
      <c r="U718" s="115">
        <v>0</v>
      </c>
      <c r="V718" s="115">
        <v>0</v>
      </c>
      <c r="W718" s="115">
        <v>0</v>
      </c>
      <c r="X718" s="115">
        <v>0</v>
      </c>
      <c r="Y718" s="115">
        <v>0</v>
      </c>
      <c r="Z718" s="115">
        <v>0</v>
      </c>
      <c r="AA718" s="115">
        <v>0</v>
      </c>
      <c r="AB718" s="115">
        <v>0</v>
      </c>
      <c r="AC718" s="115">
        <v>0</v>
      </c>
      <c r="AD718" s="115">
        <v>0</v>
      </c>
      <c r="AE718" s="115">
        <v>0</v>
      </c>
      <c r="AF718" s="115">
        <v>0</v>
      </c>
      <c r="AG718" s="115">
        <v>0</v>
      </c>
      <c r="AH718" s="115">
        <v>0</v>
      </c>
      <c r="AI718" s="115">
        <v>0</v>
      </c>
      <c r="AJ718" s="115">
        <v>0</v>
      </c>
      <c r="AK718" s="115">
        <v>0</v>
      </c>
      <c r="AL718" s="115">
        <v>0</v>
      </c>
      <c r="AM718" s="115">
        <v>0</v>
      </c>
      <c r="AN718" s="115">
        <v>0</v>
      </c>
      <c r="AO718" s="115">
        <v>0</v>
      </c>
      <c r="AP718" s="115">
        <v>0</v>
      </c>
      <c r="AQ718" s="115">
        <v>0</v>
      </c>
      <c r="AR718" s="115">
        <v>0</v>
      </c>
      <c r="AS718" s="115">
        <v>0</v>
      </c>
      <c r="AT718" s="115">
        <v>0</v>
      </c>
      <c r="AU718" s="115">
        <v>0</v>
      </c>
      <c r="AV718" s="115">
        <v>0</v>
      </c>
      <c r="AW718" s="115">
        <v>0</v>
      </c>
      <c r="AX718" s="115">
        <v>0</v>
      </c>
      <c r="AY718" s="115">
        <v>-12.51</v>
      </c>
      <c r="AZ718" s="116">
        <v>-40.090000000000003</v>
      </c>
      <c r="BA718" s="115">
        <v>-126.61</v>
      </c>
      <c r="BB718" s="115">
        <v>-213.83</v>
      </c>
      <c r="BC718" s="115">
        <v>-288.79000000000002</v>
      </c>
      <c r="BD718" s="114"/>
      <c r="BE718" s="114"/>
      <c r="BF718" s="114"/>
      <c r="BG718" s="120"/>
    </row>
    <row r="719" spans="2:65" hidden="1">
      <c r="B719" s="124" t="s">
        <v>324</v>
      </c>
      <c r="C719" s="123" t="s">
        <v>323</v>
      </c>
      <c r="D719" s="122" t="s">
        <v>312</v>
      </c>
      <c r="E719" s="122" t="s">
        <v>311</v>
      </c>
      <c r="F719" s="122" t="s">
        <v>322</v>
      </c>
      <c r="G719" s="122" t="s">
        <v>321</v>
      </c>
      <c r="H719" s="121" t="s">
        <v>320</v>
      </c>
      <c r="I719" s="115">
        <v>-5715.49</v>
      </c>
      <c r="J719" s="115"/>
      <c r="K719" s="115"/>
      <c r="L719" s="115">
        <v>-6494.53</v>
      </c>
      <c r="M719" s="115">
        <v>-6917.2</v>
      </c>
      <c r="N719" s="115">
        <v>-7218</v>
      </c>
      <c r="O719" s="115">
        <v>-6836.4</v>
      </c>
      <c r="P719" s="115">
        <v>-7099.2</v>
      </c>
      <c r="Q719" s="115">
        <v>-6984</v>
      </c>
      <c r="R719" s="115">
        <v>-7048.8</v>
      </c>
      <c r="S719" s="115">
        <v>-7156.8</v>
      </c>
      <c r="T719" s="115">
        <v>-7326</v>
      </c>
      <c r="U719" s="115">
        <v>-7495.2</v>
      </c>
      <c r="V719" s="115">
        <v>-7758</v>
      </c>
      <c r="W719" s="115">
        <v>-7815.6</v>
      </c>
      <c r="X719" s="115">
        <v>-8013.6</v>
      </c>
      <c r="Y719" s="115">
        <v>-8190</v>
      </c>
      <c r="Z719" s="115">
        <v>-8352</v>
      </c>
      <c r="AA719" s="115">
        <v>-8568</v>
      </c>
      <c r="AB719" s="115">
        <v>-8722.44</v>
      </c>
      <c r="AC719" s="115">
        <v>-9001.08</v>
      </c>
      <c r="AD719" s="115">
        <v>-8986.68</v>
      </c>
      <c r="AE719" s="115">
        <v>-9116.31</v>
      </c>
      <c r="AF719" s="115">
        <v>-8961.2099999999991</v>
      </c>
      <c r="AG719" s="115">
        <v>-9074.75</v>
      </c>
      <c r="AH719" s="115">
        <v>-9090.89</v>
      </c>
      <c r="AI719" s="115">
        <v>-9028.69</v>
      </c>
      <c r="AJ719" s="115">
        <v>-8996.99</v>
      </c>
      <c r="AK719" s="115">
        <v>-9055.2800000000007</v>
      </c>
      <c r="AL719" s="115">
        <v>-9110.69</v>
      </c>
      <c r="AM719" s="115">
        <v>-9194.08</v>
      </c>
      <c r="AN719" s="115">
        <v>-9118.3700000000008</v>
      </c>
      <c r="AO719" s="115">
        <v>-9286.17</v>
      </c>
      <c r="AP719" s="115">
        <v>-9506.94</v>
      </c>
      <c r="AQ719" s="115">
        <v>-9612.17</v>
      </c>
      <c r="AR719" s="115">
        <v>-9573.92</v>
      </c>
      <c r="AS719" s="115">
        <v>-9475.51</v>
      </c>
      <c r="AT719" s="115">
        <v>-9219.5300000000007</v>
      </c>
      <c r="AU719" s="115">
        <v>-9473.4</v>
      </c>
      <c r="AV719" s="115">
        <v>-9359.64</v>
      </c>
      <c r="AW719" s="115">
        <v>-9266.7199999999993</v>
      </c>
      <c r="AX719" s="115">
        <v>-9057.4699999999993</v>
      </c>
      <c r="AY719" s="115">
        <v>-8989.76</v>
      </c>
      <c r="AZ719" s="116">
        <v>-9063.64</v>
      </c>
      <c r="BA719" s="115">
        <v>-9090.6</v>
      </c>
      <c r="BB719" s="115">
        <v>-8452.4599999999991</v>
      </c>
      <c r="BC719" s="115">
        <v>-8541.74</v>
      </c>
      <c r="BD719" s="114"/>
      <c r="BE719" s="114"/>
      <c r="BF719" s="114"/>
      <c r="BG719" s="120"/>
      <c r="BH719" s="114"/>
      <c r="BI719" s="114"/>
      <c r="BJ719" s="114"/>
      <c r="BK719" s="114"/>
      <c r="BL719" s="114"/>
      <c r="BM719" s="114"/>
    </row>
    <row r="720" spans="2:65" hidden="1">
      <c r="B720" s="124" t="s">
        <v>319</v>
      </c>
      <c r="C720" s="123" t="s">
        <v>318</v>
      </c>
      <c r="D720" s="122" t="s">
        <v>312</v>
      </c>
      <c r="E720" s="122" t="s">
        <v>311</v>
      </c>
      <c r="F720" s="122" t="s">
        <v>317</v>
      </c>
      <c r="G720" s="122" t="s">
        <v>316</v>
      </c>
      <c r="H720" s="121" t="s">
        <v>315</v>
      </c>
      <c r="I720" s="115">
        <v>-20286.97</v>
      </c>
      <c r="J720" s="115"/>
      <c r="K720" s="115"/>
      <c r="L720" s="115">
        <v>-17179.849999999999</v>
      </c>
      <c r="M720" s="115">
        <v>-18835.72</v>
      </c>
      <c r="N720" s="115">
        <v>-19056.03</v>
      </c>
      <c r="O720" s="115">
        <v>-19958.75</v>
      </c>
      <c r="P720" s="115">
        <v>-21113.49</v>
      </c>
      <c r="Q720" s="115">
        <v>-19997.849999999999</v>
      </c>
      <c r="R720" s="115">
        <v>-19505.63</v>
      </c>
      <c r="S720" s="115">
        <v>-19899.48</v>
      </c>
      <c r="T720" s="115">
        <v>-20320.52</v>
      </c>
      <c r="U720" s="115">
        <v>-20852.29</v>
      </c>
      <c r="V720" s="115">
        <v>-24232.39</v>
      </c>
      <c r="W720" s="115">
        <v>-24689.83</v>
      </c>
      <c r="X720" s="115">
        <v>-26145.66</v>
      </c>
      <c r="Y720" s="115">
        <v>-25197.77</v>
      </c>
      <c r="Z720" s="115">
        <v>-25075.3</v>
      </c>
      <c r="AA720" s="115">
        <v>-25308.14</v>
      </c>
      <c r="AB720" s="115">
        <v>-29071.15</v>
      </c>
      <c r="AC720" s="115">
        <v>-28942.79</v>
      </c>
      <c r="AD720" s="115">
        <v>-30494.98</v>
      </c>
      <c r="AE720" s="115">
        <v>-30621.41</v>
      </c>
      <c r="AF720" s="115">
        <v>-32334.05</v>
      </c>
      <c r="AG720" s="115">
        <v>-35329.620000000003</v>
      </c>
      <c r="AH720" s="115">
        <v>-32916.910000000003</v>
      </c>
      <c r="AI720" s="115">
        <v>-33696.769999999997</v>
      </c>
      <c r="AJ720" s="115">
        <v>-32081.63</v>
      </c>
      <c r="AK720" s="115">
        <v>-30484.93</v>
      </c>
      <c r="AL720" s="115">
        <v>-32994.949999999997</v>
      </c>
      <c r="AM720" s="115">
        <v>-32514.1</v>
      </c>
      <c r="AN720" s="115">
        <v>-33136.400000000001</v>
      </c>
      <c r="AO720" s="115">
        <v>-32956.69</v>
      </c>
      <c r="AP720" s="115">
        <v>-32494.2</v>
      </c>
      <c r="AQ720" s="115">
        <v>-32334.65</v>
      </c>
      <c r="AR720" s="115">
        <v>-31707.64</v>
      </c>
      <c r="AS720" s="115">
        <v>-32597.31</v>
      </c>
      <c r="AT720" s="115">
        <v>-33518.82</v>
      </c>
      <c r="AU720" s="115">
        <v>-39234.17</v>
      </c>
      <c r="AV720" s="115">
        <v>-34557.769999999997</v>
      </c>
      <c r="AW720" s="115">
        <v>-35450.22</v>
      </c>
      <c r="AX720" s="115">
        <v>-35278.28</v>
      </c>
      <c r="AY720" s="115">
        <v>-32370.65</v>
      </c>
      <c r="AZ720" s="116">
        <v>-34724.93</v>
      </c>
      <c r="BA720" s="115">
        <v>-35666.61</v>
      </c>
      <c r="BB720" s="115">
        <v>-35884.019999999997</v>
      </c>
      <c r="BC720" s="115">
        <v>-35630.68</v>
      </c>
      <c r="BD720" s="114"/>
      <c r="BE720" s="114"/>
      <c r="BF720" s="114"/>
      <c r="BG720" s="120"/>
      <c r="BH720" s="114"/>
      <c r="BI720" s="114"/>
      <c r="BJ720" s="114"/>
      <c r="BK720" s="114"/>
      <c r="BL720" s="114"/>
      <c r="BM720" s="114"/>
    </row>
    <row r="721" spans="2:65" hidden="1">
      <c r="B721" s="124" t="s">
        <v>314</v>
      </c>
      <c r="C721" s="123" t="s">
        <v>313</v>
      </c>
      <c r="D721" s="122" t="s">
        <v>312</v>
      </c>
      <c r="E721" s="122" t="s">
        <v>311</v>
      </c>
      <c r="F721" s="122" t="s">
        <v>310</v>
      </c>
      <c r="G721" s="122" t="s">
        <v>309</v>
      </c>
      <c r="H721" s="121" t="s">
        <v>308</v>
      </c>
      <c r="I721" s="115">
        <v>-2308.16</v>
      </c>
      <c r="J721" s="115"/>
      <c r="K721" s="115"/>
      <c r="L721" s="115">
        <v>-1994.67</v>
      </c>
      <c r="M721" s="115">
        <v>-2024.51</v>
      </c>
      <c r="N721" s="115">
        <v>-1963.87</v>
      </c>
      <c r="O721" s="115">
        <v>-1921.99</v>
      </c>
      <c r="P721" s="115">
        <v>-2043.57</v>
      </c>
      <c r="Q721" s="115">
        <v>-1936.34</v>
      </c>
      <c r="R721" s="115">
        <v>-1787.98</v>
      </c>
      <c r="S721" s="115">
        <v>-1675.84</v>
      </c>
      <c r="T721" s="115">
        <v>-1585.7</v>
      </c>
      <c r="U721" s="115">
        <v>-1629.98</v>
      </c>
      <c r="V721" s="115">
        <v>-1543.67</v>
      </c>
      <c r="W721" s="115">
        <v>-988.42</v>
      </c>
      <c r="X721" s="115">
        <v>-869.53</v>
      </c>
      <c r="Y721" s="115">
        <v>-716.68</v>
      </c>
      <c r="Z721" s="115">
        <v>-604.27</v>
      </c>
      <c r="AA721" s="115">
        <v>-585.02</v>
      </c>
      <c r="AB721" s="115">
        <v>-605.84</v>
      </c>
      <c r="AC721" s="115">
        <v>-560.30999999999995</v>
      </c>
      <c r="AD721" s="115">
        <v>-554.44000000000005</v>
      </c>
      <c r="AE721" s="115">
        <v>-482.94</v>
      </c>
      <c r="AF721" s="115">
        <v>-459.67</v>
      </c>
      <c r="AG721" s="115">
        <v>-431.37</v>
      </c>
      <c r="AH721" s="115">
        <v>-362.35</v>
      </c>
      <c r="AI721" s="115">
        <v>-296.89999999999998</v>
      </c>
      <c r="AJ721" s="115">
        <v>-277.3</v>
      </c>
      <c r="AK721" s="115">
        <v>-255.29</v>
      </c>
      <c r="AL721" s="115">
        <v>-270.33</v>
      </c>
      <c r="AM721" s="115">
        <v>-233.34</v>
      </c>
      <c r="AN721" s="115">
        <v>-239.72</v>
      </c>
      <c r="AO721" s="115">
        <v>-237.39</v>
      </c>
      <c r="AP721" s="115">
        <v>-216.71</v>
      </c>
      <c r="AQ721" s="115">
        <v>-193.36</v>
      </c>
      <c r="AR721" s="115">
        <v>-162.36000000000001</v>
      </c>
      <c r="AS721" s="115">
        <v>-162.72</v>
      </c>
      <c r="AT721" s="115">
        <v>-184.78</v>
      </c>
      <c r="AU721" s="115">
        <v>-202.52</v>
      </c>
      <c r="AV721" s="115">
        <v>-205.69</v>
      </c>
      <c r="AW721" s="115">
        <v>-159.27000000000001</v>
      </c>
      <c r="AX721" s="115">
        <v>-181.38</v>
      </c>
      <c r="AY721" s="115">
        <v>-185.94</v>
      </c>
      <c r="AZ721" s="116">
        <v>-190.26</v>
      </c>
      <c r="BA721" s="115">
        <v>-209.82</v>
      </c>
      <c r="BB721" s="115">
        <v>-160.97</v>
      </c>
      <c r="BC721" s="115">
        <v>-168.48</v>
      </c>
      <c r="BD721" s="114"/>
      <c r="BE721" s="114"/>
      <c r="BF721" s="114"/>
      <c r="BG721" s="120"/>
      <c r="BH721" s="114"/>
      <c r="BI721" s="114"/>
      <c r="BJ721" s="114"/>
      <c r="BK721" s="114"/>
      <c r="BL721" s="114"/>
      <c r="BM721" s="114"/>
    </row>
    <row r="722" spans="2:65">
      <c r="B722" s="119"/>
      <c r="C722" s="118"/>
      <c r="D722" s="118"/>
      <c r="E722" s="118"/>
      <c r="F722" s="114"/>
      <c r="G722" s="114"/>
      <c r="H722" s="117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  <c r="AA722" s="114"/>
      <c r="AB722" s="114"/>
      <c r="AC722" s="114"/>
      <c r="AD722" s="114"/>
      <c r="AE722" s="114"/>
      <c r="AF722" s="114"/>
      <c r="AG722" s="114"/>
      <c r="AH722" s="114"/>
      <c r="AI722" s="114"/>
      <c r="AJ722" s="115"/>
      <c r="AK722" s="115"/>
      <c r="AL722" s="115"/>
      <c r="AM722" s="115"/>
      <c r="AN722" s="115"/>
      <c r="AO722" s="115"/>
      <c r="AP722" s="115"/>
      <c r="AQ722" s="115"/>
      <c r="AR722" s="115"/>
      <c r="AS722" s="115"/>
      <c r="AT722" s="115"/>
      <c r="AU722" s="115"/>
      <c r="AV722" s="115"/>
      <c r="AW722" s="115"/>
      <c r="AX722" s="115"/>
      <c r="AY722" s="115"/>
      <c r="AZ722" s="116"/>
      <c r="BA722" s="115"/>
      <c r="BB722" s="115"/>
      <c r="BC722" s="114"/>
      <c r="BD722" s="114"/>
      <c r="BE722" s="114"/>
      <c r="BF722" s="114"/>
      <c r="BG722" s="114"/>
      <c r="BH722" s="114"/>
      <c r="BI722" s="114"/>
      <c r="BJ722" s="114"/>
      <c r="BK722" s="114"/>
      <c r="BL722" s="114"/>
      <c r="BM722" s="114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71613-804E-4C49-BC26-C9EFFDD6C348}">
  <dimension ref="A6:O48"/>
  <sheetViews>
    <sheetView showGridLines="0" topLeftCell="A13" workbookViewId="0">
      <selection activeCell="B23" sqref="B23"/>
    </sheetView>
  </sheetViews>
  <sheetFormatPr defaultRowHeight="14.4"/>
  <cols>
    <col min="1" max="1" width="19.88671875" style="256" customWidth="1"/>
    <col min="2" max="2" width="10.44140625" style="256" customWidth="1"/>
    <col min="3" max="3" width="17.77734375" style="256" customWidth="1"/>
    <col min="4" max="4" width="17.21875" style="256" customWidth="1"/>
    <col min="5" max="5" width="61.109375" style="256" customWidth="1"/>
    <col min="6" max="16384" width="8.88671875" style="256"/>
  </cols>
  <sheetData>
    <row r="6" spans="1:15">
      <c r="A6" s="255" t="s">
        <v>895</v>
      </c>
    </row>
    <row r="7" spans="1:15">
      <c r="A7" s="257" t="s">
        <v>896</v>
      </c>
      <c r="B7" s="257" t="s">
        <v>897</v>
      </c>
    </row>
    <row r="8" spans="1:15" ht="42.75" customHeight="1">
      <c r="A8" s="258" t="s">
        <v>898</v>
      </c>
      <c r="B8" s="294" t="s">
        <v>899</v>
      </c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</row>
    <row r="10" spans="1:15">
      <c r="A10" s="259" t="s">
        <v>900</v>
      </c>
      <c r="D10" s="259" t="s">
        <v>901</v>
      </c>
    </row>
    <row r="11" spans="1:15">
      <c r="A11" s="259" t="s">
        <v>902</v>
      </c>
      <c r="D11" s="259" t="s">
        <v>901</v>
      </c>
    </row>
    <row r="13" spans="1:15">
      <c r="B13" s="260" t="s">
        <v>903</v>
      </c>
    </row>
    <row r="14" spans="1:15">
      <c r="C14" s="259" t="s">
        <v>904</v>
      </c>
    </row>
    <row r="16" spans="1:15">
      <c r="B16" s="255" t="s">
        <v>905</v>
      </c>
      <c r="C16" s="255" t="s">
        <v>906</v>
      </c>
      <c r="D16" s="255" t="s">
        <v>907</v>
      </c>
      <c r="E16" s="255" t="s">
        <v>908</v>
      </c>
    </row>
    <row r="17" spans="2:5">
      <c r="B17" s="257" t="s">
        <v>909</v>
      </c>
      <c r="C17" s="261" t="s">
        <v>910</v>
      </c>
      <c r="D17" s="261" t="s">
        <v>911</v>
      </c>
      <c r="E17" s="261" t="s">
        <v>912</v>
      </c>
    </row>
    <row r="18" spans="2:5">
      <c r="B18" s="262" t="s">
        <v>913</v>
      </c>
      <c r="C18" s="259" t="s">
        <v>910</v>
      </c>
      <c r="D18" s="259" t="s">
        <v>911</v>
      </c>
      <c r="E18" s="259" t="s">
        <v>914</v>
      </c>
    </row>
    <row r="19" spans="2:5">
      <c r="B19" s="257" t="s">
        <v>915</v>
      </c>
      <c r="C19" s="261" t="s">
        <v>910</v>
      </c>
      <c r="D19" s="261" t="s">
        <v>911</v>
      </c>
      <c r="E19" s="261" t="s">
        <v>916</v>
      </c>
    </row>
    <row r="20" spans="2:5">
      <c r="B20" s="262" t="s">
        <v>917</v>
      </c>
      <c r="C20" s="259" t="s">
        <v>910</v>
      </c>
      <c r="D20" s="259" t="s">
        <v>911</v>
      </c>
      <c r="E20" s="259" t="s">
        <v>918</v>
      </c>
    </row>
    <row r="21" spans="2:5">
      <c r="B21" s="257" t="s">
        <v>919</v>
      </c>
      <c r="C21" s="261" t="s">
        <v>910</v>
      </c>
      <c r="D21" s="261" t="s">
        <v>911</v>
      </c>
      <c r="E21" s="261" t="s">
        <v>920</v>
      </c>
    </row>
    <row r="22" spans="2:5">
      <c r="B22" s="262" t="s">
        <v>921</v>
      </c>
      <c r="C22" s="259" t="s">
        <v>910</v>
      </c>
      <c r="D22" s="259" t="s">
        <v>911</v>
      </c>
      <c r="E22" s="259" t="s">
        <v>922</v>
      </c>
    </row>
    <row r="23" spans="2:5">
      <c r="B23" s="257" t="s">
        <v>923</v>
      </c>
      <c r="C23" s="261" t="s">
        <v>910</v>
      </c>
      <c r="D23" s="261" t="s">
        <v>911</v>
      </c>
      <c r="E23" s="261" t="s">
        <v>924</v>
      </c>
    </row>
    <row r="24" spans="2:5">
      <c r="B24" s="262" t="s">
        <v>925</v>
      </c>
      <c r="C24" s="259" t="s">
        <v>910</v>
      </c>
      <c r="D24" s="259" t="s">
        <v>911</v>
      </c>
      <c r="E24" s="259" t="s">
        <v>926</v>
      </c>
    </row>
    <row r="25" spans="2:5">
      <c r="B25" s="257" t="s">
        <v>927</v>
      </c>
      <c r="C25" s="261" t="s">
        <v>910</v>
      </c>
      <c r="D25" s="261" t="s">
        <v>911</v>
      </c>
      <c r="E25" s="261" t="s">
        <v>928</v>
      </c>
    </row>
    <row r="26" spans="2:5">
      <c r="B26" s="262" t="s">
        <v>929</v>
      </c>
      <c r="C26" s="259" t="s">
        <v>910</v>
      </c>
      <c r="D26" s="259" t="s">
        <v>911</v>
      </c>
      <c r="E26" s="259" t="s">
        <v>930</v>
      </c>
    </row>
    <row r="27" spans="2:5">
      <c r="B27" s="257" t="s">
        <v>931</v>
      </c>
      <c r="C27" s="261" t="s">
        <v>910</v>
      </c>
      <c r="D27" s="261" t="s">
        <v>911</v>
      </c>
      <c r="E27" s="261" t="s">
        <v>932</v>
      </c>
    </row>
    <row r="28" spans="2:5">
      <c r="B28" s="262" t="s">
        <v>933</v>
      </c>
      <c r="C28" s="259" t="s">
        <v>910</v>
      </c>
      <c r="D28" s="259" t="s">
        <v>911</v>
      </c>
      <c r="E28" s="259" t="s">
        <v>934</v>
      </c>
    </row>
    <row r="29" spans="2:5">
      <c r="B29" s="257" t="s">
        <v>935</v>
      </c>
      <c r="C29" s="261" t="s">
        <v>910</v>
      </c>
      <c r="D29" s="261" t="s">
        <v>911</v>
      </c>
      <c r="E29" s="261" t="s">
        <v>936</v>
      </c>
    </row>
    <row r="30" spans="2:5">
      <c r="B30" s="262" t="s">
        <v>937</v>
      </c>
      <c r="C30" s="259" t="s">
        <v>910</v>
      </c>
      <c r="D30" s="259" t="s">
        <v>911</v>
      </c>
      <c r="E30" s="259" t="s">
        <v>938</v>
      </c>
    </row>
    <row r="31" spans="2:5">
      <c r="B31" s="257" t="s">
        <v>939</v>
      </c>
      <c r="C31" s="261" t="s">
        <v>910</v>
      </c>
      <c r="D31" s="261" t="s">
        <v>911</v>
      </c>
      <c r="E31" s="261" t="s">
        <v>940</v>
      </c>
    </row>
    <row r="32" spans="2:5">
      <c r="B32" s="262" t="s">
        <v>941</v>
      </c>
      <c r="C32" s="259" t="s">
        <v>910</v>
      </c>
      <c r="D32" s="259" t="s">
        <v>911</v>
      </c>
      <c r="E32" s="259" t="s">
        <v>942</v>
      </c>
    </row>
    <row r="33" spans="2:5">
      <c r="B33" s="257" t="s">
        <v>943</v>
      </c>
      <c r="C33" s="261" t="s">
        <v>910</v>
      </c>
      <c r="D33" s="261" t="s">
        <v>911</v>
      </c>
      <c r="E33" s="261" t="s">
        <v>944</v>
      </c>
    </row>
    <row r="34" spans="2:5">
      <c r="B34" s="262" t="s">
        <v>945</v>
      </c>
      <c r="C34" s="259" t="s">
        <v>910</v>
      </c>
      <c r="D34" s="259" t="s">
        <v>911</v>
      </c>
      <c r="E34" s="259" t="s">
        <v>946</v>
      </c>
    </row>
    <row r="35" spans="2:5">
      <c r="B35" s="257" t="s">
        <v>947</v>
      </c>
      <c r="C35" s="261" t="s">
        <v>910</v>
      </c>
      <c r="D35" s="261" t="s">
        <v>911</v>
      </c>
      <c r="E35" s="261" t="s">
        <v>948</v>
      </c>
    </row>
    <row r="36" spans="2:5">
      <c r="B36" s="262" t="s">
        <v>949</v>
      </c>
      <c r="C36" s="259" t="s">
        <v>910</v>
      </c>
      <c r="D36" s="259" t="s">
        <v>911</v>
      </c>
      <c r="E36" s="259" t="s">
        <v>950</v>
      </c>
    </row>
    <row r="37" spans="2:5">
      <c r="B37" s="257" t="s">
        <v>951</v>
      </c>
      <c r="C37" s="261" t="s">
        <v>910</v>
      </c>
      <c r="D37" s="261" t="s">
        <v>911</v>
      </c>
      <c r="E37" s="261" t="s">
        <v>952</v>
      </c>
    </row>
    <row r="38" spans="2:5">
      <c r="B38" s="262" t="s">
        <v>953</v>
      </c>
      <c r="C38" s="259" t="s">
        <v>910</v>
      </c>
      <c r="D38" s="259" t="s">
        <v>911</v>
      </c>
      <c r="E38" s="259" t="s">
        <v>954</v>
      </c>
    </row>
    <row r="39" spans="2:5">
      <c r="B39" s="257" t="s">
        <v>955</v>
      </c>
      <c r="C39" s="261" t="s">
        <v>910</v>
      </c>
      <c r="D39" s="261" t="s">
        <v>911</v>
      </c>
      <c r="E39" s="261" t="s">
        <v>956</v>
      </c>
    </row>
    <row r="40" spans="2:5">
      <c r="B40" s="262" t="s">
        <v>957</v>
      </c>
      <c r="C40" s="259" t="s">
        <v>910</v>
      </c>
      <c r="D40" s="259" t="s">
        <v>911</v>
      </c>
      <c r="E40" s="259" t="s">
        <v>958</v>
      </c>
    </row>
    <row r="41" spans="2:5">
      <c r="B41" s="257" t="s">
        <v>959</v>
      </c>
      <c r="C41" s="261" t="s">
        <v>910</v>
      </c>
      <c r="D41" s="261" t="s">
        <v>911</v>
      </c>
      <c r="E41" s="261" t="s">
        <v>960</v>
      </c>
    </row>
    <row r="42" spans="2:5">
      <c r="B42" s="262" t="s">
        <v>961</v>
      </c>
      <c r="C42" s="259" t="s">
        <v>910</v>
      </c>
      <c r="D42" s="259" t="s">
        <v>911</v>
      </c>
      <c r="E42" s="259" t="s">
        <v>962</v>
      </c>
    </row>
    <row r="43" spans="2:5">
      <c r="B43" s="257" t="s">
        <v>963</v>
      </c>
      <c r="C43" s="261" t="s">
        <v>910</v>
      </c>
      <c r="D43" s="261" t="s">
        <v>911</v>
      </c>
      <c r="E43" s="261" t="s">
        <v>964</v>
      </c>
    </row>
    <row r="44" spans="2:5">
      <c r="B44" s="262" t="s">
        <v>965</v>
      </c>
      <c r="C44" s="259" t="s">
        <v>910</v>
      </c>
      <c r="D44" s="259" t="s">
        <v>911</v>
      </c>
      <c r="E44" s="259" t="s">
        <v>966</v>
      </c>
    </row>
    <row r="45" spans="2:5">
      <c r="B45" s="257" t="s">
        <v>967</v>
      </c>
      <c r="C45" s="261" t="s">
        <v>910</v>
      </c>
      <c r="D45" s="261" t="s">
        <v>911</v>
      </c>
      <c r="E45" s="261" t="s">
        <v>968</v>
      </c>
    </row>
    <row r="46" spans="2:5">
      <c r="B46" s="262" t="s">
        <v>969</v>
      </c>
      <c r="C46" s="259" t="s">
        <v>910</v>
      </c>
      <c r="D46" s="259" t="s">
        <v>911</v>
      </c>
      <c r="E46" s="259" t="s">
        <v>970</v>
      </c>
    </row>
    <row r="47" spans="2:5">
      <c r="B47" s="257" t="s">
        <v>971</v>
      </c>
      <c r="C47" s="261" t="s">
        <v>910</v>
      </c>
      <c r="D47" s="261" t="s">
        <v>911</v>
      </c>
      <c r="E47" s="261" t="s">
        <v>972</v>
      </c>
    </row>
    <row r="48" spans="2:5">
      <c r="B48" s="262" t="s">
        <v>973</v>
      </c>
      <c r="C48" s="259" t="s">
        <v>910</v>
      </c>
      <c r="D48" s="259" t="s">
        <v>911</v>
      </c>
      <c r="E48" s="259" t="s">
        <v>974</v>
      </c>
    </row>
  </sheetData>
  <mergeCells count="1">
    <mergeCell ref="B8:O8"/>
  </mergeCells>
  <hyperlinks>
    <hyperlink ref="A7" r:id="rId1" xr:uid="{4A247320-6841-4654-8BDF-C2760F80FE8F}"/>
    <hyperlink ref="B7" r:id="rId2" xr:uid="{9A6445CE-2A6D-45DE-B699-0B7F3D2776C1}"/>
    <hyperlink ref="B17" location="'Sheet 1'!A1" display="Sheet 1" xr:uid="{DEE9FC16-C50E-4429-9560-EFFEF0D5EF11}"/>
    <hyperlink ref="B18" location="'Sheet 2'!A1" display="Sheet 2" xr:uid="{E7E561D2-D883-49F5-A917-374775808580}"/>
    <hyperlink ref="B19" location="'Sheet 3'!A1" display="Sheet 3" xr:uid="{71C3581E-A1F1-4670-AA8B-1A7BFA124D1D}"/>
    <hyperlink ref="B20" location="'Sheet 4'!A1" display="Sheet 4" xr:uid="{96E1381B-9CEE-47F6-B8D5-D7F538AF7BA1}"/>
    <hyperlink ref="B21" location="'Sheet 5'!A1" display="Sheet 5" xr:uid="{06102165-8156-4BA3-942E-4FBE892F5D12}"/>
    <hyperlink ref="B22" location="'Sheet 6'!A1" display="Sheet 6" xr:uid="{C484E210-0601-4EF3-A0A3-2C8456B87670}"/>
    <hyperlink ref="B23" location="'Sheet 7'!A1" display="Sheet 7" xr:uid="{13EF5E8C-123A-49A9-A1E0-639A756AE632}"/>
    <hyperlink ref="B24" location="'Sheet 8'!A1" display="Sheet 8" xr:uid="{D5D7C49E-C37A-4990-91B1-145BAC9A8C47}"/>
    <hyperlink ref="B25" location="'Sheet 9'!A1" display="Sheet 9" xr:uid="{0C09AD13-CD73-4CC2-BC86-166D77596023}"/>
    <hyperlink ref="B26" location="'Sheet 10'!A1" display="Sheet 10" xr:uid="{361486AB-6191-4188-B21E-AB9A53853D73}"/>
    <hyperlink ref="B27" location="'Sheet 11'!A1" display="Sheet 11" xr:uid="{133EC216-2BC7-411F-A64C-7E0D50913127}"/>
    <hyperlink ref="B28" location="'Sheet 12'!A1" display="Sheet 12" xr:uid="{0D7185CA-43BD-4BEE-AF75-DE41A70E1052}"/>
    <hyperlink ref="B29" location="'Sheet 13'!A1" display="Sheet 13" xr:uid="{DE552AAF-3770-440A-851E-3B0DDD542687}"/>
    <hyperlink ref="B30" location="'Sheet 14'!A1" display="Sheet 14" xr:uid="{682B9A76-417B-4F3F-9A8A-4C9D2212A233}"/>
    <hyperlink ref="B31" location="'Sheet 15'!A1" display="Sheet 15" xr:uid="{C10228D5-1238-4D4E-86C5-8792F0632404}"/>
    <hyperlink ref="B32" location="'Sheet 16'!A1" display="Sheet 16" xr:uid="{3BA62825-821B-4D32-B794-1853DE1CD75E}"/>
    <hyperlink ref="B33" location="'Sheet 17'!A1" display="Sheet 17" xr:uid="{187EF41C-13FE-4CE6-BA7E-D2FEBD4B9FF8}"/>
    <hyperlink ref="B34" location="'Sheet 18'!A1" display="Sheet 18" xr:uid="{E9724308-5310-4148-9C10-BE0F1131BAD9}"/>
    <hyperlink ref="B35" location="'Sheet 19'!A1" display="Sheet 19" xr:uid="{E573110E-A4D7-4D60-9EB7-149B6529766C}"/>
    <hyperlink ref="B36" location="'Sheet 20'!A1" display="Sheet 20" xr:uid="{7F99B025-E9A9-4F80-B0FB-99FC28AAE395}"/>
    <hyperlink ref="B37" location="'Sheet 21'!A1" display="Sheet 21" xr:uid="{869AABB0-BDD9-467E-904D-FC7579EF8D1E}"/>
    <hyperlink ref="B38" location="'Sheet 22'!A1" display="Sheet 22" xr:uid="{6622B6E0-20B4-4A05-B34F-398103944800}"/>
    <hyperlink ref="B39" location="'Sheet 23'!A1" display="Sheet 23" xr:uid="{61FCE21F-479A-4168-A844-C178C1016C73}"/>
    <hyperlink ref="B40" location="'Sheet 24'!A1" display="Sheet 24" xr:uid="{E540A3FE-C29C-4DEC-914B-B96B876420AA}"/>
    <hyperlink ref="B41" location="'Sheet 25'!A1" display="Sheet 25" xr:uid="{000854C6-8A1F-48FC-A303-3DC694EAC578}"/>
    <hyperlink ref="B42" location="'Sheet 26'!A1" display="Sheet 26" xr:uid="{49E2A5DF-0111-4E5A-9BA9-5B51CBF4E594}"/>
    <hyperlink ref="B43" location="'Sheet 27'!A1" display="Sheet 27" xr:uid="{54561B69-A93E-4B5B-B644-D5A827945E0B}"/>
    <hyperlink ref="B44" location="'Sheet 28'!A1" display="Sheet 28" xr:uid="{DB307021-5924-46EB-8522-5D1C4A2A90DB}"/>
    <hyperlink ref="B45" location="'Sheet 29'!A1" display="Sheet 29" xr:uid="{A8C58295-82F4-4F99-B13B-C1AE4338BFB2}"/>
    <hyperlink ref="B46" location="'Sheet 30'!A1" display="Sheet 30" xr:uid="{F5A783F9-BF94-4BBA-B8E9-70AFAC135575}"/>
    <hyperlink ref="B47" location="'Sheet 31'!A1" display="Sheet 31" xr:uid="{EACD1690-2222-4F27-90F6-CC0BB07FF5CD}"/>
    <hyperlink ref="B48" location="'Sheet 32'!A1" display="Sheet 32" xr:uid="{F9DAA9E5-22DB-47C6-9DA5-ABB543B3B855}"/>
  </hyperlinks>
  <pageMargins left="0.7" right="0.7" top="0.75" bottom="0.75" header="0.3" footer="0.3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7B0CA-3B43-42B9-A033-D5657EDAFA79}">
  <dimension ref="A1:C59"/>
  <sheetViews>
    <sheetView showGridLines="0" topLeftCell="A5" workbookViewId="0">
      <selection activeCell="B23" sqref="B23"/>
    </sheetView>
  </sheetViews>
  <sheetFormatPr defaultRowHeight="14.4"/>
  <cols>
    <col min="1" max="1" width="8.88671875" style="256"/>
    <col min="2" max="2" width="45" style="256" customWidth="1"/>
    <col min="3" max="3" width="61.109375" style="256" customWidth="1"/>
    <col min="4" max="16384" width="8.88671875" style="256"/>
  </cols>
  <sheetData>
    <row r="1" spans="1:3">
      <c r="A1" s="260" t="s">
        <v>975</v>
      </c>
    </row>
    <row r="2" spans="1:3">
      <c r="B2" s="263" t="s">
        <v>976</v>
      </c>
      <c r="C2" s="263" t="s">
        <v>977</v>
      </c>
    </row>
    <row r="3" spans="1:3">
      <c r="B3" s="264" t="s">
        <v>978</v>
      </c>
      <c r="C3" s="264" t="s">
        <v>978</v>
      </c>
    </row>
    <row r="4" spans="1:3">
      <c r="B4" s="259" t="s">
        <v>979</v>
      </c>
      <c r="C4" s="259" t="s">
        <v>980</v>
      </c>
    </row>
    <row r="5" spans="1:3">
      <c r="B5" s="261" t="s">
        <v>979</v>
      </c>
      <c r="C5" s="261" t="s">
        <v>981</v>
      </c>
    </row>
    <row r="6" spans="1:3">
      <c r="B6" s="259" t="s">
        <v>979</v>
      </c>
      <c r="C6" s="259" t="s">
        <v>982</v>
      </c>
    </row>
    <row r="7" spans="1:3">
      <c r="B7" s="261" t="s">
        <v>979</v>
      </c>
      <c r="C7" s="261" t="s">
        <v>983</v>
      </c>
    </row>
    <row r="8" spans="1:3">
      <c r="B8" s="259" t="s">
        <v>979</v>
      </c>
      <c r="C8" s="259" t="s">
        <v>984</v>
      </c>
    </row>
    <row r="9" spans="1:3">
      <c r="B9" s="261" t="s">
        <v>985</v>
      </c>
      <c r="C9" s="261" t="s">
        <v>839</v>
      </c>
    </row>
    <row r="10" spans="1:3">
      <c r="B10" s="259" t="s">
        <v>985</v>
      </c>
      <c r="C10" s="259" t="s">
        <v>986</v>
      </c>
    </row>
    <row r="11" spans="1:3">
      <c r="B11" s="261" t="s">
        <v>985</v>
      </c>
      <c r="C11" s="261" t="s">
        <v>987</v>
      </c>
    </row>
    <row r="12" spans="1:3">
      <c r="B12" s="259" t="s">
        <v>985</v>
      </c>
      <c r="C12" s="259" t="s">
        <v>988</v>
      </c>
    </row>
    <row r="13" spans="1:3">
      <c r="B13" s="261" t="s">
        <v>985</v>
      </c>
      <c r="C13" s="261" t="s">
        <v>989</v>
      </c>
    </row>
    <row r="14" spans="1:3">
      <c r="B14" s="259" t="s">
        <v>985</v>
      </c>
      <c r="C14" s="259" t="s">
        <v>990</v>
      </c>
    </row>
    <row r="15" spans="1:3">
      <c r="B15" s="261" t="s">
        <v>985</v>
      </c>
      <c r="C15" s="261" t="s">
        <v>991</v>
      </c>
    </row>
    <row r="16" spans="1:3">
      <c r="B16" s="259" t="s">
        <v>985</v>
      </c>
      <c r="C16" s="259" t="s">
        <v>992</v>
      </c>
    </row>
    <row r="17" spans="2:3">
      <c r="B17" s="261" t="s">
        <v>985</v>
      </c>
      <c r="C17" s="261" t="s">
        <v>993</v>
      </c>
    </row>
    <row r="18" spans="2:3">
      <c r="B18" s="259" t="s">
        <v>985</v>
      </c>
      <c r="C18" s="259" t="s">
        <v>994</v>
      </c>
    </row>
    <row r="19" spans="2:3">
      <c r="B19" s="261" t="s">
        <v>985</v>
      </c>
      <c r="C19" s="261" t="s">
        <v>198</v>
      </c>
    </row>
    <row r="20" spans="2:3">
      <c r="B20" s="259" t="s">
        <v>985</v>
      </c>
      <c r="C20" s="259" t="s">
        <v>995</v>
      </c>
    </row>
    <row r="21" spans="2:3">
      <c r="B21" s="261" t="s">
        <v>906</v>
      </c>
      <c r="C21" s="261" t="s">
        <v>910</v>
      </c>
    </row>
    <row r="22" spans="2:3">
      <c r="B22" s="259" t="s">
        <v>907</v>
      </c>
      <c r="C22" s="259" t="s">
        <v>911</v>
      </c>
    </row>
    <row r="23" spans="2:3">
      <c r="B23" s="261" t="s">
        <v>996</v>
      </c>
      <c r="C23" s="261" t="s">
        <v>997</v>
      </c>
    </row>
    <row r="24" spans="2:3">
      <c r="B24" s="259" t="s">
        <v>996</v>
      </c>
      <c r="C24" s="259" t="s">
        <v>998</v>
      </c>
    </row>
    <row r="25" spans="2:3">
      <c r="B25" s="261" t="s">
        <v>996</v>
      </c>
      <c r="C25" s="261" t="s">
        <v>999</v>
      </c>
    </row>
    <row r="26" spans="2:3">
      <c r="B26" s="259" t="s">
        <v>996</v>
      </c>
      <c r="C26" s="259" t="s">
        <v>1000</v>
      </c>
    </row>
    <row r="27" spans="2:3">
      <c r="B27" s="261" t="s">
        <v>996</v>
      </c>
      <c r="C27" s="261" t="s">
        <v>1001</v>
      </c>
    </row>
    <row r="28" spans="2:3">
      <c r="B28" s="259" t="s">
        <v>908</v>
      </c>
      <c r="C28" s="259" t="s">
        <v>912</v>
      </c>
    </row>
    <row r="29" spans="2:3">
      <c r="B29" s="261" t="s">
        <v>908</v>
      </c>
      <c r="C29" s="261" t="s">
        <v>914</v>
      </c>
    </row>
    <row r="30" spans="2:3">
      <c r="B30" s="259" t="s">
        <v>908</v>
      </c>
      <c r="C30" s="259" t="s">
        <v>916</v>
      </c>
    </row>
    <row r="31" spans="2:3">
      <c r="B31" s="261" t="s">
        <v>908</v>
      </c>
      <c r="C31" s="261" t="s">
        <v>918</v>
      </c>
    </row>
    <row r="32" spans="2:3">
      <c r="B32" s="259" t="s">
        <v>908</v>
      </c>
      <c r="C32" s="259" t="s">
        <v>920</v>
      </c>
    </row>
    <row r="33" spans="2:3">
      <c r="B33" s="261" t="s">
        <v>908</v>
      </c>
      <c r="C33" s="261" t="s">
        <v>922</v>
      </c>
    </row>
    <row r="34" spans="2:3">
      <c r="B34" s="259" t="s">
        <v>908</v>
      </c>
      <c r="C34" s="259" t="s">
        <v>924</v>
      </c>
    </row>
    <row r="35" spans="2:3">
      <c r="B35" s="261" t="s">
        <v>908</v>
      </c>
      <c r="C35" s="261" t="s">
        <v>926</v>
      </c>
    </row>
    <row r="36" spans="2:3">
      <c r="B36" s="259" t="s">
        <v>908</v>
      </c>
      <c r="C36" s="259" t="s">
        <v>928</v>
      </c>
    </row>
    <row r="37" spans="2:3">
      <c r="B37" s="261" t="s">
        <v>908</v>
      </c>
      <c r="C37" s="261" t="s">
        <v>930</v>
      </c>
    </row>
    <row r="38" spans="2:3">
      <c r="B38" s="259" t="s">
        <v>908</v>
      </c>
      <c r="C38" s="259" t="s">
        <v>932</v>
      </c>
    </row>
    <row r="39" spans="2:3">
      <c r="B39" s="261" t="s">
        <v>908</v>
      </c>
      <c r="C39" s="261" t="s">
        <v>934</v>
      </c>
    </row>
    <row r="40" spans="2:3">
      <c r="B40" s="259" t="s">
        <v>908</v>
      </c>
      <c r="C40" s="259" t="s">
        <v>936</v>
      </c>
    </row>
    <row r="41" spans="2:3">
      <c r="B41" s="261" t="s">
        <v>908</v>
      </c>
      <c r="C41" s="261" t="s">
        <v>938</v>
      </c>
    </row>
    <row r="42" spans="2:3">
      <c r="B42" s="259" t="s">
        <v>908</v>
      </c>
      <c r="C42" s="259" t="s">
        <v>940</v>
      </c>
    </row>
    <row r="43" spans="2:3">
      <c r="B43" s="261" t="s">
        <v>908</v>
      </c>
      <c r="C43" s="261" t="s">
        <v>942</v>
      </c>
    </row>
    <row r="44" spans="2:3">
      <c r="B44" s="259" t="s">
        <v>908</v>
      </c>
      <c r="C44" s="259" t="s">
        <v>944</v>
      </c>
    </row>
    <row r="45" spans="2:3">
      <c r="B45" s="261" t="s">
        <v>908</v>
      </c>
      <c r="C45" s="261" t="s">
        <v>946</v>
      </c>
    </row>
    <row r="46" spans="2:3">
      <c r="B46" s="259" t="s">
        <v>908</v>
      </c>
      <c r="C46" s="259" t="s">
        <v>948</v>
      </c>
    </row>
    <row r="47" spans="2:3">
      <c r="B47" s="261" t="s">
        <v>908</v>
      </c>
      <c r="C47" s="261" t="s">
        <v>950</v>
      </c>
    </row>
    <row r="48" spans="2:3">
      <c r="B48" s="259" t="s">
        <v>908</v>
      </c>
      <c r="C48" s="259" t="s">
        <v>952</v>
      </c>
    </row>
    <row r="49" spans="2:3">
      <c r="B49" s="261" t="s">
        <v>908</v>
      </c>
      <c r="C49" s="261" t="s">
        <v>954</v>
      </c>
    </row>
    <row r="50" spans="2:3">
      <c r="B50" s="259" t="s">
        <v>908</v>
      </c>
      <c r="C50" s="259" t="s">
        <v>956</v>
      </c>
    </row>
    <row r="51" spans="2:3">
      <c r="B51" s="261" t="s">
        <v>908</v>
      </c>
      <c r="C51" s="261" t="s">
        <v>958</v>
      </c>
    </row>
    <row r="52" spans="2:3">
      <c r="B52" s="259" t="s">
        <v>908</v>
      </c>
      <c r="C52" s="259" t="s">
        <v>960</v>
      </c>
    </row>
    <row r="53" spans="2:3">
      <c r="B53" s="261" t="s">
        <v>908</v>
      </c>
      <c r="C53" s="261" t="s">
        <v>962</v>
      </c>
    </row>
    <row r="54" spans="2:3">
      <c r="B54" s="259" t="s">
        <v>908</v>
      </c>
      <c r="C54" s="259" t="s">
        <v>964</v>
      </c>
    </row>
    <row r="55" spans="2:3">
      <c r="B55" s="261" t="s">
        <v>908</v>
      </c>
      <c r="C55" s="261" t="s">
        <v>966</v>
      </c>
    </row>
    <row r="56" spans="2:3">
      <c r="B56" s="259" t="s">
        <v>908</v>
      </c>
      <c r="C56" s="259" t="s">
        <v>968</v>
      </c>
    </row>
    <row r="57" spans="2:3">
      <c r="B57" s="261" t="s">
        <v>908</v>
      </c>
      <c r="C57" s="261" t="s">
        <v>970</v>
      </c>
    </row>
    <row r="58" spans="2:3">
      <c r="B58" s="259" t="s">
        <v>908</v>
      </c>
      <c r="C58" s="259" t="s">
        <v>972</v>
      </c>
    </row>
    <row r="59" spans="2:3">
      <c r="B59" s="261" t="s">
        <v>908</v>
      </c>
      <c r="C59" s="261" t="s">
        <v>974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32822-2154-4753-8FC8-E974EC1B7D3E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912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980067.62300000002</v>
      </c>
      <c r="D11" s="269" t="s">
        <v>502</v>
      </c>
      <c r="E11" s="268">
        <v>791000.10499999998</v>
      </c>
      <c r="F11" s="269" t="s">
        <v>502</v>
      </c>
      <c r="G11" s="268">
        <v>679670.35699999996</v>
      </c>
      <c r="H11" s="269" t="s">
        <v>502</v>
      </c>
      <c r="I11" s="268">
        <v>581116.07700000005</v>
      </c>
      <c r="J11" s="269" t="s">
        <v>502</v>
      </c>
      <c r="K11" s="268">
        <v>523764.94199999998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69" t="s">
        <v>1008</v>
      </c>
      <c r="D13" s="269" t="s">
        <v>1009</v>
      </c>
      <c r="E13" s="269" t="s">
        <v>1008</v>
      </c>
      <c r="F13" s="269" t="s">
        <v>1009</v>
      </c>
      <c r="G13" s="269" t="s">
        <v>1008</v>
      </c>
      <c r="H13" s="269" t="s">
        <v>1009</v>
      </c>
      <c r="I13" s="269" t="s">
        <v>1008</v>
      </c>
      <c r="J13" s="269" t="s">
        <v>1009</v>
      </c>
      <c r="K13" s="269" t="s">
        <v>1008</v>
      </c>
      <c r="L13" s="269" t="s">
        <v>1009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307427.16600000003</v>
      </c>
      <c r="D16" s="271" t="s">
        <v>502</v>
      </c>
      <c r="E16" s="273">
        <v>216002.88099999999</v>
      </c>
      <c r="F16" s="271" t="s">
        <v>502</v>
      </c>
      <c r="G16" s="273">
        <v>173509.95300000001</v>
      </c>
      <c r="H16" s="271" t="s">
        <v>502</v>
      </c>
      <c r="I16" s="273">
        <v>155071.34099999999</v>
      </c>
      <c r="J16" s="271" t="s">
        <v>502</v>
      </c>
      <c r="K16" s="270">
        <v>115740.38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522751</v>
      </c>
      <c r="D17" s="269" t="s">
        <v>502</v>
      </c>
      <c r="E17" s="272">
        <v>429140</v>
      </c>
      <c r="F17" s="269" t="s">
        <v>502</v>
      </c>
      <c r="G17" s="268">
        <v>330661.91600000003</v>
      </c>
      <c r="H17" s="269" t="s">
        <v>502</v>
      </c>
      <c r="I17" s="268">
        <v>243628.84099999999</v>
      </c>
      <c r="J17" s="269" t="s">
        <v>502</v>
      </c>
      <c r="K17" s="268">
        <v>215741.06200000001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132741.505</v>
      </c>
      <c r="D18" s="271" t="s">
        <v>502</v>
      </c>
      <c r="E18" s="273">
        <v>129828.50599999999</v>
      </c>
      <c r="F18" s="271" t="s">
        <v>502</v>
      </c>
      <c r="G18" s="273">
        <v>159833.054</v>
      </c>
      <c r="H18" s="271" t="s">
        <v>502</v>
      </c>
      <c r="I18" s="273">
        <v>167296.807</v>
      </c>
      <c r="J18" s="271" t="s">
        <v>502</v>
      </c>
      <c r="K18" s="273">
        <v>177023.00700000001</v>
      </c>
      <c r="L18" s="271" t="s">
        <v>502</v>
      </c>
    </row>
    <row r="19" spans="1:12">
      <c r="A19" s="267" t="s">
        <v>980</v>
      </c>
      <c r="B19" s="267" t="s">
        <v>993</v>
      </c>
      <c r="C19" s="268">
        <v>17147.953000000001</v>
      </c>
      <c r="D19" s="269" t="s">
        <v>502</v>
      </c>
      <c r="E19" s="268">
        <v>16028.718999999999</v>
      </c>
      <c r="F19" s="269" t="s">
        <v>502</v>
      </c>
      <c r="G19" s="268">
        <v>15665.433000000001</v>
      </c>
      <c r="H19" s="269" t="s">
        <v>502</v>
      </c>
      <c r="I19" s="268">
        <v>15119.088</v>
      </c>
      <c r="J19" s="269" t="s">
        <v>502</v>
      </c>
      <c r="K19" s="268">
        <v>15260.493</v>
      </c>
      <c r="L19" s="269" t="s">
        <v>502</v>
      </c>
    </row>
    <row r="20" spans="1:12">
      <c r="A20" s="267" t="s">
        <v>980</v>
      </c>
      <c r="B20" s="267" t="s">
        <v>994</v>
      </c>
      <c r="C20" s="270">
        <v>0</v>
      </c>
      <c r="D20" s="271" t="s">
        <v>502</v>
      </c>
      <c r="E20" s="270">
        <v>0</v>
      </c>
      <c r="F20" s="271" t="s">
        <v>502</v>
      </c>
      <c r="G20" s="270">
        <v>0</v>
      </c>
      <c r="H20" s="271" t="s">
        <v>502</v>
      </c>
      <c r="I20" s="270">
        <v>0</v>
      </c>
      <c r="J20" s="271" t="s">
        <v>502</v>
      </c>
      <c r="K20" s="270">
        <v>0</v>
      </c>
      <c r="L20" s="271" t="s">
        <v>502</v>
      </c>
    </row>
    <row r="21" spans="1:12">
      <c r="A21" s="267" t="s">
        <v>980</v>
      </c>
      <c r="B21" s="267" t="s">
        <v>198</v>
      </c>
      <c r="C21" s="269" t="s">
        <v>1008</v>
      </c>
      <c r="D21" s="269" t="s">
        <v>1009</v>
      </c>
      <c r="E21" s="269" t="s">
        <v>1008</v>
      </c>
      <c r="F21" s="269" t="s">
        <v>1009</v>
      </c>
      <c r="G21" s="269" t="s">
        <v>1008</v>
      </c>
      <c r="H21" s="269" t="s">
        <v>1009</v>
      </c>
      <c r="I21" s="269" t="s">
        <v>1008</v>
      </c>
      <c r="J21" s="269" t="s">
        <v>1009</v>
      </c>
      <c r="K21" s="269" t="s">
        <v>1008</v>
      </c>
      <c r="L21" s="269" t="s">
        <v>1009</v>
      </c>
    </row>
    <row r="22" spans="1:12">
      <c r="A22" s="267" t="s">
        <v>980</v>
      </c>
      <c r="B22" s="267" t="s">
        <v>995</v>
      </c>
      <c r="C22" s="270">
        <v>0</v>
      </c>
      <c r="D22" s="271" t="s">
        <v>502</v>
      </c>
      <c r="E22" s="270">
        <v>0</v>
      </c>
      <c r="F22" s="271" t="s">
        <v>502</v>
      </c>
      <c r="G22" s="270">
        <v>0</v>
      </c>
      <c r="H22" s="271" t="s">
        <v>502</v>
      </c>
      <c r="I22" s="270">
        <v>0</v>
      </c>
      <c r="J22" s="271" t="s">
        <v>502</v>
      </c>
      <c r="K22" s="270">
        <v>0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715282.33799999999</v>
      </c>
      <c r="D23" s="269" t="s">
        <v>502</v>
      </c>
      <c r="E23" s="268">
        <v>705771.45200000005</v>
      </c>
      <c r="F23" s="269" t="s">
        <v>502</v>
      </c>
      <c r="G23" s="268">
        <v>720679.88199999998</v>
      </c>
      <c r="H23" s="269" t="s">
        <v>502</v>
      </c>
      <c r="I23" s="268">
        <v>824702.24199999997</v>
      </c>
      <c r="J23" s="269" t="s">
        <v>502</v>
      </c>
      <c r="K23" s="268">
        <v>806751.37800000003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69" t="s">
        <v>1008</v>
      </c>
      <c r="D25" s="269" t="s">
        <v>1009</v>
      </c>
      <c r="E25" s="269" t="s">
        <v>1008</v>
      </c>
      <c r="F25" s="269" t="s">
        <v>1009</v>
      </c>
      <c r="G25" s="269" t="s">
        <v>1008</v>
      </c>
      <c r="H25" s="269" t="s">
        <v>1009</v>
      </c>
      <c r="I25" s="269" t="s">
        <v>1008</v>
      </c>
      <c r="J25" s="269" t="s">
        <v>1009</v>
      </c>
      <c r="K25" s="269" t="s">
        <v>1008</v>
      </c>
      <c r="L25" s="269" t="s">
        <v>1009</v>
      </c>
    </row>
    <row r="26" spans="1:12">
      <c r="A26" s="267" t="s">
        <v>981</v>
      </c>
      <c r="B26" s="267" t="s">
        <v>988</v>
      </c>
      <c r="C26" s="270">
        <v>75686.45</v>
      </c>
      <c r="D26" s="271" t="s">
        <v>502</v>
      </c>
      <c r="E26" s="270">
        <v>41542.019999999997</v>
      </c>
      <c r="F26" s="271" t="s">
        <v>502</v>
      </c>
      <c r="G26" s="270">
        <v>35064.449999999997</v>
      </c>
      <c r="H26" s="271" t="s">
        <v>502</v>
      </c>
      <c r="I26" s="270">
        <v>77759.820000000007</v>
      </c>
      <c r="J26" s="271" t="s">
        <v>502</v>
      </c>
      <c r="K26" s="270">
        <v>43921.08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0</v>
      </c>
      <c r="D28" s="271" t="s">
        <v>502</v>
      </c>
      <c r="E28" s="270">
        <v>0</v>
      </c>
      <c r="F28" s="271" t="s">
        <v>502</v>
      </c>
      <c r="G28" s="270">
        <v>0</v>
      </c>
      <c r="H28" s="271" t="s">
        <v>502</v>
      </c>
      <c r="I28" s="270">
        <v>0</v>
      </c>
      <c r="J28" s="271" t="s">
        <v>502</v>
      </c>
      <c r="K28" s="270">
        <v>0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2847.5</v>
      </c>
      <c r="D29" s="269" t="s">
        <v>502</v>
      </c>
      <c r="E29" s="272">
        <v>2975</v>
      </c>
      <c r="F29" s="269" t="s">
        <v>502</v>
      </c>
      <c r="G29" s="272">
        <v>0</v>
      </c>
      <c r="H29" s="269" t="s">
        <v>502</v>
      </c>
      <c r="I29" s="272">
        <v>0</v>
      </c>
      <c r="J29" s="269" t="s">
        <v>502</v>
      </c>
      <c r="K29" s="272">
        <v>0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392452.36800000002</v>
      </c>
      <c r="D30" s="271" t="s">
        <v>502</v>
      </c>
      <c r="E30" s="273">
        <v>416017.984</v>
      </c>
      <c r="F30" s="271" t="s">
        <v>502</v>
      </c>
      <c r="G30" s="273">
        <v>435220.451</v>
      </c>
      <c r="H30" s="271" t="s">
        <v>502</v>
      </c>
      <c r="I30" s="273">
        <v>500434.24300000002</v>
      </c>
      <c r="J30" s="271" t="s">
        <v>502</v>
      </c>
      <c r="K30" s="273">
        <v>506416.11599999998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6119</v>
      </c>
      <c r="D31" s="269" t="s">
        <v>502</v>
      </c>
      <c r="E31" s="272">
        <v>7698</v>
      </c>
      <c r="F31" s="269" t="s">
        <v>502</v>
      </c>
      <c r="G31" s="272">
        <v>10020</v>
      </c>
      <c r="H31" s="269" t="s">
        <v>502</v>
      </c>
      <c r="I31" s="272">
        <v>12307</v>
      </c>
      <c r="J31" s="269" t="s">
        <v>502</v>
      </c>
      <c r="K31" s="272">
        <v>12387</v>
      </c>
      <c r="L31" s="269" t="s">
        <v>502</v>
      </c>
    </row>
    <row r="32" spans="1:12">
      <c r="A32" s="267" t="s">
        <v>981</v>
      </c>
      <c r="B32" s="267" t="s">
        <v>994</v>
      </c>
      <c r="C32" s="270">
        <v>232995.42</v>
      </c>
      <c r="D32" s="271" t="s">
        <v>502</v>
      </c>
      <c r="E32" s="273">
        <v>231781.24799999999</v>
      </c>
      <c r="F32" s="271" t="s">
        <v>502</v>
      </c>
      <c r="G32" s="273">
        <v>234720.38200000001</v>
      </c>
      <c r="H32" s="271" t="s">
        <v>502</v>
      </c>
      <c r="I32" s="273">
        <v>227933.579</v>
      </c>
      <c r="J32" s="271" t="s">
        <v>502</v>
      </c>
      <c r="K32" s="273">
        <v>237638.58100000001</v>
      </c>
      <c r="L32" s="271" t="s">
        <v>502</v>
      </c>
    </row>
    <row r="33" spans="1:12">
      <c r="A33" s="267" t="s">
        <v>981</v>
      </c>
      <c r="B33" s="267" t="s">
        <v>198</v>
      </c>
      <c r="C33" s="269" t="s">
        <v>1008</v>
      </c>
      <c r="D33" s="269" t="s">
        <v>1009</v>
      </c>
      <c r="E33" s="269" t="s">
        <v>1008</v>
      </c>
      <c r="F33" s="269" t="s">
        <v>1009</v>
      </c>
      <c r="G33" s="269" t="s">
        <v>1008</v>
      </c>
      <c r="H33" s="269" t="s">
        <v>1009</v>
      </c>
      <c r="I33" s="269" t="s">
        <v>1008</v>
      </c>
      <c r="J33" s="269" t="s">
        <v>1009</v>
      </c>
      <c r="K33" s="269" t="s">
        <v>1008</v>
      </c>
      <c r="L33" s="269" t="s">
        <v>1009</v>
      </c>
    </row>
    <row r="34" spans="1:12">
      <c r="A34" s="267" t="s">
        <v>981</v>
      </c>
      <c r="B34" s="267" t="s">
        <v>995</v>
      </c>
      <c r="C34" s="270">
        <v>5181.6000000000004</v>
      </c>
      <c r="D34" s="271" t="s">
        <v>502</v>
      </c>
      <c r="E34" s="270">
        <v>5757.2</v>
      </c>
      <c r="F34" s="271" t="s">
        <v>502</v>
      </c>
      <c r="G34" s="270">
        <v>5654.6</v>
      </c>
      <c r="H34" s="271" t="s">
        <v>502</v>
      </c>
      <c r="I34" s="270">
        <v>6267.6</v>
      </c>
      <c r="J34" s="271" t="s">
        <v>502</v>
      </c>
      <c r="K34" s="270">
        <v>6388.6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1329599.8859999999</v>
      </c>
      <c r="D35" s="269" t="s">
        <v>502</v>
      </c>
      <c r="E35" s="268">
        <v>1489730.666</v>
      </c>
      <c r="F35" s="269" t="s">
        <v>502</v>
      </c>
      <c r="G35" s="268">
        <v>1499772.439</v>
      </c>
      <c r="H35" s="269" t="s">
        <v>502</v>
      </c>
      <c r="I35" s="268">
        <v>1532311.1259999999</v>
      </c>
      <c r="J35" s="269" t="s">
        <v>502</v>
      </c>
      <c r="K35" s="272">
        <v>1549915.55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69" t="s">
        <v>1008</v>
      </c>
      <c r="D37" s="269" t="s">
        <v>1009</v>
      </c>
      <c r="E37" s="269" t="s">
        <v>1008</v>
      </c>
      <c r="F37" s="269" t="s">
        <v>1009</v>
      </c>
      <c r="G37" s="269" t="s">
        <v>1008</v>
      </c>
      <c r="H37" s="269" t="s">
        <v>1009</v>
      </c>
      <c r="I37" s="269" t="s">
        <v>1008</v>
      </c>
      <c r="J37" s="269" t="s">
        <v>1009</v>
      </c>
      <c r="K37" s="269" t="s">
        <v>1008</v>
      </c>
      <c r="L37" s="269" t="s">
        <v>1009</v>
      </c>
    </row>
    <row r="38" spans="1:12">
      <c r="A38" s="267" t="s">
        <v>982</v>
      </c>
      <c r="B38" s="267" t="s">
        <v>988</v>
      </c>
      <c r="C38" s="270">
        <v>9962.5</v>
      </c>
      <c r="D38" s="271" t="s">
        <v>502</v>
      </c>
      <c r="E38" s="270">
        <v>5900</v>
      </c>
      <c r="F38" s="271" t="s">
        <v>502</v>
      </c>
      <c r="G38" s="270">
        <v>4612.5</v>
      </c>
      <c r="H38" s="271" t="s">
        <v>502</v>
      </c>
      <c r="I38" s="270">
        <v>6687.5</v>
      </c>
      <c r="J38" s="271" t="s">
        <v>502</v>
      </c>
      <c r="K38" s="270">
        <v>4437.5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0</v>
      </c>
      <c r="D40" s="271" t="s">
        <v>502</v>
      </c>
      <c r="E40" s="270">
        <v>0</v>
      </c>
      <c r="F40" s="271" t="s">
        <v>502</v>
      </c>
      <c r="G40" s="270">
        <v>0</v>
      </c>
      <c r="H40" s="271" t="s">
        <v>502</v>
      </c>
      <c r="I40" s="270">
        <v>0</v>
      </c>
      <c r="J40" s="271" t="s">
        <v>502</v>
      </c>
      <c r="K40" s="270">
        <v>0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0</v>
      </c>
      <c r="D41" s="269" t="s">
        <v>502</v>
      </c>
      <c r="E41" s="272">
        <v>0</v>
      </c>
      <c r="F41" s="269" t="s">
        <v>502</v>
      </c>
      <c r="G41" s="272">
        <v>0</v>
      </c>
      <c r="H41" s="269" t="s">
        <v>502</v>
      </c>
      <c r="I41" s="272">
        <v>0</v>
      </c>
      <c r="J41" s="269" t="s">
        <v>502</v>
      </c>
      <c r="K41" s="272">
        <v>0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692426.12199999997</v>
      </c>
      <c r="D42" s="271" t="s">
        <v>502</v>
      </c>
      <c r="E42" s="270">
        <v>809421.09</v>
      </c>
      <c r="F42" s="271" t="s">
        <v>502</v>
      </c>
      <c r="G42" s="273">
        <v>821745.16299999994</v>
      </c>
      <c r="H42" s="271" t="s">
        <v>502</v>
      </c>
      <c r="I42" s="270">
        <v>796560.59</v>
      </c>
      <c r="J42" s="271" t="s">
        <v>502</v>
      </c>
      <c r="K42" s="273">
        <v>834978.598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20209</v>
      </c>
      <c r="D43" s="269" t="s">
        <v>502</v>
      </c>
      <c r="E43" s="272">
        <v>19929</v>
      </c>
      <c r="F43" s="269" t="s">
        <v>502</v>
      </c>
      <c r="G43" s="272">
        <v>23121</v>
      </c>
      <c r="H43" s="269" t="s">
        <v>502</v>
      </c>
      <c r="I43" s="272">
        <v>28737</v>
      </c>
      <c r="J43" s="269" t="s">
        <v>502</v>
      </c>
      <c r="K43" s="272">
        <v>30605</v>
      </c>
      <c r="L43" s="269" t="s">
        <v>502</v>
      </c>
    </row>
    <row r="44" spans="1:12">
      <c r="A44" s="267" t="s">
        <v>982</v>
      </c>
      <c r="B44" s="267" t="s">
        <v>994</v>
      </c>
      <c r="C44" s="273">
        <v>607002.26399999997</v>
      </c>
      <c r="D44" s="271" t="s">
        <v>502</v>
      </c>
      <c r="E44" s="273">
        <v>654480.576</v>
      </c>
      <c r="F44" s="271" t="s">
        <v>502</v>
      </c>
      <c r="G44" s="273">
        <v>650293.77599999995</v>
      </c>
      <c r="H44" s="271" t="s">
        <v>502</v>
      </c>
      <c r="I44" s="273">
        <v>700326.03599999996</v>
      </c>
      <c r="J44" s="271" t="s">
        <v>502</v>
      </c>
      <c r="K44" s="273">
        <v>679894.45200000005</v>
      </c>
      <c r="L44" s="271" t="s">
        <v>502</v>
      </c>
    </row>
    <row r="45" spans="1:12">
      <c r="A45" s="267" t="s">
        <v>982</v>
      </c>
      <c r="B45" s="267" t="s">
        <v>198</v>
      </c>
      <c r="C45" s="269" t="s">
        <v>1008</v>
      </c>
      <c r="D45" s="269" t="s">
        <v>1009</v>
      </c>
      <c r="E45" s="269" t="s">
        <v>1008</v>
      </c>
      <c r="F45" s="269" t="s">
        <v>1009</v>
      </c>
      <c r="G45" s="269" t="s">
        <v>1008</v>
      </c>
      <c r="H45" s="269" t="s">
        <v>1009</v>
      </c>
      <c r="I45" s="269" t="s">
        <v>1008</v>
      </c>
      <c r="J45" s="269" t="s">
        <v>1009</v>
      </c>
      <c r="K45" s="269" t="s">
        <v>1008</v>
      </c>
      <c r="L45" s="269" t="s">
        <v>1009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68">
        <v>200585.492</v>
      </c>
      <c r="D47" s="269" t="s">
        <v>502</v>
      </c>
      <c r="E47" s="268">
        <v>212301.372</v>
      </c>
      <c r="F47" s="269" t="s">
        <v>502</v>
      </c>
      <c r="G47" s="272">
        <v>206325.79</v>
      </c>
      <c r="H47" s="269" t="s">
        <v>502</v>
      </c>
      <c r="I47" s="272">
        <v>227354.82</v>
      </c>
      <c r="J47" s="269" t="s">
        <v>502</v>
      </c>
      <c r="K47" s="268">
        <v>223022.18599999999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69" t="s">
        <v>1008</v>
      </c>
      <c r="D49" s="269" t="s">
        <v>1009</v>
      </c>
      <c r="E49" s="269" t="s">
        <v>1008</v>
      </c>
      <c r="F49" s="269" t="s">
        <v>1009</v>
      </c>
      <c r="G49" s="269" t="s">
        <v>1008</v>
      </c>
      <c r="H49" s="269" t="s">
        <v>1009</v>
      </c>
      <c r="I49" s="269" t="s">
        <v>1008</v>
      </c>
      <c r="J49" s="269" t="s">
        <v>1009</v>
      </c>
      <c r="K49" s="269" t="s">
        <v>1008</v>
      </c>
      <c r="L49" s="269" t="s">
        <v>1009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3">
        <v>200567.492</v>
      </c>
      <c r="D54" s="271" t="s">
        <v>502</v>
      </c>
      <c r="E54" s="273">
        <v>212301.372</v>
      </c>
      <c r="F54" s="271" t="s">
        <v>502</v>
      </c>
      <c r="G54" s="270">
        <v>206325.79</v>
      </c>
      <c r="H54" s="271" t="s">
        <v>502</v>
      </c>
      <c r="I54" s="270">
        <v>227354.82</v>
      </c>
      <c r="J54" s="271" t="s">
        <v>502</v>
      </c>
      <c r="K54" s="273">
        <v>223022.18599999999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18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0">
        <v>0</v>
      </c>
      <c r="D56" s="271" t="s">
        <v>502</v>
      </c>
      <c r="E56" s="270">
        <v>0</v>
      </c>
      <c r="F56" s="271" t="s">
        <v>502</v>
      </c>
      <c r="G56" s="270">
        <v>0</v>
      </c>
      <c r="H56" s="271" t="s">
        <v>502</v>
      </c>
      <c r="I56" s="270">
        <v>0</v>
      </c>
      <c r="J56" s="271" t="s">
        <v>502</v>
      </c>
      <c r="K56" s="270">
        <v>0</v>
      </c>
      <c r="L56" s="271" t="s">
        <v>502</v>
      </c>
    </row>
    <row r="57" spans="1:12">
      <c r="A57" s="267" t="s">
        <v>983</v>
      </c>
      <c r="B57" s="267" t="s">
        <v>198</v>
      </c>
      <c r="C57" s="269" t="s">
        <v>1008</v>
      </c>
      <c r="D57" s="269" t="s">
        <v>1009</v>
      </c>
      <c r="E57" s="269" t="s">
        <v>1008</v>
      </c>
      <c r="F57" s="269" t="s">
        <v>1009</v>
      </c>
      <c r="G57" s="269" t="s">
        <v>1008</v>
      </c>
      <c r="H57" s="269" t="s">
        <v>1009</v>
      </c>
      <c r="I57" s="269" t="s">
        <v>1008</v>
      </c>
      <c r="J57" s="269" t="s">
        <v>1009</v>
      </c>
      <c r="K57" s="269" t="s">
        <v>1008</v>
      </c>
      <c r="L57" s="269" t="s">
        <v>1009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8754852.7310000006</v>
      </c>
      <c r="D59" s="269" t="s">
        <v>502</v>
      </c>
      <c r="E59" s="268">
        <v>8610349.0490000006</v>
      </c>
      <c r="F59" s="269" t="s">
        <v>502</v>
      </c>
      <c r="G59" s="268">
        <v>8659601.4820000008</v>
      </c>
      <c r="H59" s="269" t="s">
        <v>502</v>
      </c>
      <c r="I59" s="272">
        <v>8663875.6400000006</v>
      </c>
      <c r="J59" s="269" t="s">
        <v>502</v>
      </c>
      <c r="K59" s="268">
        <v>8191874.182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54373.5</v>
      </c>
      <c r="D60" s="271" t="s">
        <v>502</v>
      </c>
      <c r="E60" s="270">
        <v>34534.9</v>
      </c>
      <c r="F60" s="271" t="s">
        <v>502</v>
      </c>
      <c r="G60" s="270">
        <v>31078.6</v>
      </c>
      <c r="H60" s="271" t="s">
        <v>502</v>
      </c>
      <c r="I60" s="273">
        <v>4224.9470000000001</v>
      </c>
      <c r="J60" s="271" t="s">
        <v>502</v>
      </c>
      <c r="K60" s="273">
        <v>3400.6619999999998</v>
      </c>
      <c r="L60" s="271" t="s">
        <v>502</v>
      </c>
    </row>
    <row r="61" spans="1:12">
      <c r="A61" s="267" t="s">
        <v>984</v>
      </c>
      <c r="B61" s="267" t="s">
        <v>987</v>
      </c>
      <c r="C61" s="269" t="s">
        <v>1008</v>
      </c>
      <c r="D61" s="269" t="s">
        <v>1009</v>
      </c>
      <c r="E61" s="269" t="s">
        <v>1008</v>
      </c>
      <c r="F61" s="269" t="s">
        <v>1009</v>
      </c>
      <c r="G61" s="269" t="s">
        <v>1008</v>
      </c>
      <c r="H61" s="269" t="s">
        <v>1009</v>
      </c>
      <c r="I61" s="269" t="s">
        <v>1008</v>
      </c>
      <c r="J61" s="269" t="s">
        <v>1009</v>
      </c>
      <c r="K61" s="269" t="s">
        <v>1008</v>
      </c>
      <c r="L61" s="269" t="s">
        <v>1009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0">
        <v>3965792.4</v>
      </c>
      <c r="D64" s="271" t="s">
        <v>502</v>
      </c>
      <c r="E64" s="273">
        <v>4247581.682</v>
      </c>
      <c r="F64" s="271" t="s">
        <v>502</v>
      </c>
      <c r="G64" s="270">
        <v>4305995.0999999996</v>
      </c>
      <c r="H64" s="271" t="s">
        <v>502</v>
      </c>
      <c r="I64" s="273">
        <v>4455448.193</v>
      </c>
      <c r="J64" s="271" t="s">
        <v>502</v>
      </c>
      <c r="K64" s="273">
        <v>4223057.2120000003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4226634.43</v>
      </c>
      <c r="D65" s="269" t="s">
        <v>502</v>
      </c>
      <c r="E65" s="268">
        <v>3724560.7949999999</v>
      </c>
      <c r="F65" s="269" t="s">
        <v>502</v>
      </c>
      <c r="G65" s="272">
        <v>3729144.06</v>
      </c>
      <c r="H65" s="269" t="s">
        <v>502</v>
      </c>
      <c r="I65" s="272">
        <v>3588675.47</v>
      </c>
      <c r="J65" s="269" t="s">
        <v>502</v>
      </c>
      <c r="K65" s="268">
        <v>3387481.409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498993.201</v>
      </c>
      <c r="D66" s="271" t="s">
        <v>502</v>
      </c>
      <c r="E66" s="273">
        <v>594191.67200000002</v>
      </c>
      <c r="F66" s="271" t="s">
        <v>502</v>
      </c>
      <c r="G66" s="273">
        <v>576562.92200000002</v>
      </c>
      <c r="H66" s="271" t="s">
        <v>502</v>
      </c>
      <c r="I66" s="273">
        <v>598195.05900000001</v>
      </c>
      <c r="J66" s="271" t="s">
        <v>502</v>
      </c>
      <c r="K66" s="273">
        <v>560847.73199999996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6777</v>
      </c>
      <c r="D67" s="269" t="s">
        <v>502</v>
      </c>
      <c r="E67" s="272">
        <v>8937</v>
      </c>
      <c r="F67" s="269" t="s">
        <v>502</v>
      </c>
      <c r="G67" s="272">
        <v>10772</v>
      </c>
      <c r="H67" s="269" t="s">
        <v>502</v>
      </c>
      <c r="I67" s="268">
        <v>11276.441999999999</v>
      </c>
      <c r="J67" s="269" t="s">
        <v>502</v>
      </c>
      <c r="K67" s="268">
        <v>11142.767</v>
      </c>
      <c r="L67" s="269" t="s">
        <v>502</v>
      </c>
    </row>
    <row r="68" spans="1:12">
      <c r="A68" s="267" t="s">
        <v>984</v>
      </c>
      <c r="B68" s="267" t="s">
        <v>994</v>
      </c>
      <c r="C68" s="270">
        <v>0</v>
      </c>
      <c r="D68" s="271" t="s">
        <v>502</v>
      </c>
      <c r="E68" s="270">
        <v>0</v>
      </c>
      <c r="F68" s="271" t="s">
        <v>502</v>
      </c>
      <c r="G68" s="270">
        <v>0</v>
      </c>
      <c r="H68" s="271" t="s">
        <v>502</v>
      </c>
      <c r="I68" s="270">
        <v>0</v>
      </c>
      <c r="J68" s="271" t="s">
        <v>502</v>
      </c>
      <c r="K68" s="270">
        <v>0</v>
      </c>
      <c r="L68" s="271" t="s">
        <v>502</v>
      </c>
    </row>
    <row r="69" spans="1:12">
      <c r="A69" s="267" t="s">
        <v>984</v>
      </c>
      <c r="B69" s="267" t="s">
        <v>198</v>
      </c>
      <c r="C69" s="269" t="s">
        <v>1008</v>
      </c>
      <c r="D69" s="269" t="s">
        <v>1009</v>
      </c>
      <c r="E69" s="269" t="s">
        <v>1008</v>
      </c>
      <c r="F69" s="269" t="s">
        <v>1009</v>
      </c>
      <c r="G69" s="269" t="s">
        <v>1008</v>
      </c>
      <c r="H69" s="269" t="s">
        <v>1009</v>
      </c>
      <c r="I69" s="269" t="s">
        <v>1008</v>
      </c>
      <c r="J69" s="269" t="s">
        <v>1009</v>
      </c>
      <c r="K69" s="269" t="s">
        <v>1008</v>
      </c>
      <c r="L69" s="269" t="s">
        <v>1009</v>
      </c>
    </row>
    <row r="70" spans="1:12">
      <c r="A70" s="267" t="s">
        <v>984</v>
      </c>
      <c r="B70" s="267" t="s">
        <v>995</v>
      </c>
      <c r="C70" s="270">
        <v>2282.1999999999998</v>
      </c>
      <c r="D70" s="271" t="s">
        <v>502</v>
      </c>
      <c r="E70" s="270">
        <v>543</v>
      </c>
      <c r="F70" s="271" t="s">
        <v>502</v>
      </c>
      <c r="G70" s="270">
        <v>6048.8</v>
      </c>
      <c r="H70" s="271" t="s">
        <v>502</v>
      </c>
      <c r="I70" s="273">
        <v>6055.5290000000005</v>
      </c>
      <c r="J70" s="271" t="s">
        <v>502</v>
      </c>
      <c r="K70" s="270">
        <v>5944.4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027B-8E51-46BD-898A-4F0E39418083}">
  <dimension ref="A1:L73"/>
  <sheetViews>
    <sheetView workbookViewId="0">
      <pane xSplit="2" ySplit="10" topLeftCell="C31" activePane="bottomRight" state="frozen"/>
      <selection activeCell="B26" sqref="B26"/>
      <selection pane="topRight" activeCell="B26" sqref="B26"/>
      <selection pane="bottomLeft" activeCell="B26" sqref="B26"/>
      <selection pane="bottomRight" activeCell="A40" sqref="A40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914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854859.68700000003</v>
      </c>
      <c r="D11" s="269" t="s">
        <v>502</v>
      </c>
      <c r="E11" s="268">
        <v>764100.63899999997</v>
      </c>
      <c r="F11" s="269" t="s">
        <v>502</v>
      </c>
      <c r="G11" s="268">
        <v>726099.174</v>
      </c>
      <c r="H11" s="269" t="s">
        <v>502</v>
      </c>
      <c r="I11" s="268">
        <v>749277.00699999998</v>
      </c>
      <c r="J11" s="269" t="s">
        <v>502</v>
      </c>
      <c r="K11" s="268">
        <v>724916.39099999995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159472.74</v>
      </c>
      <c r="D12" s="271" t="s">
        <v>502</v>
      </c>
      <c r="E12" s="270">
        <v>103320.34</v>
      </c>
      <c r="F12" s="271" t="s">
        <v>502</v>
      </c>
      <c r="G12" s="273">
        <v>76101.366999999998</v>
      </c>
      <c r="H12" s="271" t="s">
        <v>502</v>
      </c>
      <c r="I12" s="273">
        <v>65528.824000000001</v>
      </c>
      <c r="J12" s="271" t="s">
        <v>502</v>
      </c>
      <c r="K12" s="273">
        <v>37669.968000000001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185141.38500000001</v>
      </c>
      <c r="D16" s="271" t="s">
        <v>502</v>
      </c>
      <c r="E16" s="273">
        <v>145887.446</v>
      </c>
      <c r="F16" s="271" t="s">
        <v>502</v>
      </c>
      <c r="G16" s="273">
        <v>119424.928</v>
      </c>
      <c r="H16" s="271" t="s">
        <v>502</v>
      </c>
      <c r="I16" s="270">
        <v>111931.51</v>
      </c>
      <c r="J16" s="271" t="s">
        <v>502</v>
      </c>
      <c r="K16" s="273">
        <v>105821.239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327629.59999999998</v>
      </c>
      <c r="D17" s="269" t="s">
        <v>502</v>
      </c>
      <c r="E17" s="272">
        <v>298493.2</v>
      </c>
      <c r="F17" s="269" t="s">
        <v>502</v>
      </c>
      <c r="G17" s="268">
        <v>279944.32400000002</v>
      </c>
      <c r="H17" s="269" t="s">
        <v>502</v>
      </c>
      <c r="I17" s="268">
        <v>295221.61800000002</v>
      </c>
      <c r="J17" s="269" t="s">
        <v>502</v>
      </c>
      <c r="K17" s="268">
        <v>290283.39899999998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169380.01</v>
      </c>
      <c r="D18" s="271" t="s">
        <v>502</v>
      </c>
      <c r="E18" s="273">
        <v>180664.535</v>
      </c>
      <c r="F18" s="271" t="s">
        <v>502</v>
      </c>
      <c r="G18" s="273">
        <v>211335.283</v>
      </c>
      <c r="H18" s="271" t="s">
        <v>502</v>
      </c>
      <c r="I18" s="273">
        <v>240336.76500000001</v>
      </c>
      <c r="J18" s="271" t="s">
        <v>502</v>
      </c>
      <c r="K18" s="273">
        <v>252303.60699999999</v>
      </c>
      <c r="L18" s="271" t="s">
        <v>502</v>
      </c>
    </row>
    <row r="19" spans="1:12">
      <c r="A19" s="267" t="s">
        <v>980</v>
      </c>
      <c r="B19" s="267" t="s">
        <v>993</v>
      </c>
      <c r="C19" s="268">
        <v>17147.953000000001</v>
      </c>
      <c r="D19" s="269" t="s">
        <v>502</v>
      </c>
      <c r="E19" s="268">
        <v>16804.719000000001</v>
      </c>
      <c r="F19" s="269" t="s">
        <v>502</v>
      </c>
      <c r="G19" s="268">
        <v>17861.059000000001</v>
      </c>
      <c r="H19" s="269" t="s">
        <v>502</v>
      </c>
      <c r="I19" s="268">
        <v>17337.137999999999</v>
      </c>
      <c r="J19" s="269" t="s">
        <v>502</v>
      </c>
      <c r="K19" s="268">
        <v>17812.442999999999</v>
      </c>
      <c r="L19" s="269" t="s">
        <v>502</v>
      </c>
    </row>
    <row r="20" spans="1:12">
      <c r="A20" s="267" t="s">
        <v>980</v>
      </c>
      <c r="B20" s="267" t="s">
        <v>994</v>
      </c>
      <c r="C20" s="270">
        <v>0</v>
      </c>
      <c r="D20" s="271" t="s">
        <v>502</v>
      </c>
      <c r="E20" s="270">
        <v>0</v>
      </c>
      <c r="F20" s="271" t="s">
        <v>502</v>
      </c>
      <c r="G20" s="270">
        <v>0</v>
      </c>
      <c r="H20" s="271" t="s">
        <v>502</v>
      </c>
      <c r="I20" s="270">
        <v>0</v>
      </c>
      <c r="J20" s="271" t="s">
        <v>502</v>
      </c>
      <c r="K20" s="270">
        <v>0</v>
      </c>
      <c r="L20" s="271" t="s">
        <v>502</v>
      </c>
    </row>
    <row r="21" spans="1:12">
      <c r="A21" s="267" t="s">
        <v>980</v>
      </c>
      <c r="B21" s="267" t="s">
        <v>198</v>
      </c>
      <c r="C21" s="272">
        <v>-4086</v>
      </c>
      <c r="D21" s="269" t="s">
        <v>502</v>
      </c>
      <c r="E21" s="272">
        <v>18770.400000000001</v>
      </c>
      <c r="F21" s="269" t="s">
        <v>502</v>
      </c>
      <c r="G21" s="268">
        <v>21281.623</v>
      </c>
      <c r="H21" s="269" t="s">
        <v>502</v>
      </c>
      <c r="I21" s="268">
        <v>18807.631000000001</v>
      </c>
      <c r="J21" s="269" t="s">
        <v>502</v>
      </c>
      <c r="K21" s="268">
        <v>20919.084999999999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174</v>
      </c>
      <c r="D22" s="271" t="s">
        <v>502</v>
      </c>
      <c r="E22" s="270">
        <v>160</v>
      </c>
      <c r="F22" s="271" t="s">
        <v>502</v>
      </c>
      <c r="G22" s="273">
        <v>150.59100000000001</v>
      </c>
      <c r="H22" s="271" t="s">
        <v>502</v>
      </c>
      <c r="I22" s="270">
        <v>113.52</v>
      </c>
      <c r="J22" s="271" t="s">
        <v>502</v>
      </c>
      <c r="K22" s="270">
        <v>106.65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1540390.2649999999</v>
      </c>
      <c r="D23" s="269" t="s">
        <v>502</v>
      </c>
      <c r="E23" s="268">
        <v>1430704.6850000001</v>
      </c>
      <c r="F23" s="269" t="s">
        <v>502</v>
      </c>
      <c r="G23" s="268">
        <v>1367058.9539999999</v>
      </c>
      <c r="H23" s="269" t="s">
        <v>502</v>
      </c>
      <c r="I23" s="268">
        <v>1460688.8189999999</v>
      </c>
      <c r="J23" s="269" t="s">
        <v>502</v>
      </c>
      <c r="K23" s="268">
        <v>1433348.149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192039.42199999999</v>
      </c>
      <c r="D24" s="271" t="s">
        <v>502</v>
      </c>
      <c r="E24" s="273">
        <v>125394.19500000001</v>
      </c>
      <c r="F24" s="271" t="s">
        <v>502</v>
      </c>
      <c r="G24" s="273">
        <v>114550.65399999999</v>
      </c>
      <c r="H24" s="271" t="s">
        <v>502</v>
      </c>
      <c r="I24" s="273">
        <v>115191.715</v>
      </c>
      <c r="J24" s="271" t="s">
        <v>502</v>
      </c>
      <c r="K24" s="273">
        <v>89443.686000000002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95913.175000000003</v>
      </c>
      <c r="D26" s="271" t="s">
        <v>502</v>
      </c>
      <c r="E26" s="273">
        <v>65220.012000000002</v>
      </c>
      <c r="F26" s="271" t="s">
        <v>502</v>
      </c>
      <c r="G26" s="270">
        <v>57989.85</v>
      </c>
      <c r="H26" s="271" t="s">
        <v>502</v>
      </c>
      <c r="I26" s="270">
        <v>61874.28</v>
      </c>
      <c r="J26" s="271" t="s">
        <v>502</v>
      </c>
      <c r="K26" s="270">
        <v>56653.9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160651.79999999999</v>
      </c>
      <c r="D28" s="271" t="s">
        <v>502</v>
      </c>
      <c r="E28" s="270">
        <v>125817.3</v>
      </c>
      <c r="F28" s="271" t="s">
        <v>502</v>
      </c>
      <c r="G28" s="270">
        <v>93627.9</v>
      </c>
      <c r="H28" s="271" t="s">
        <v>502</v>
      </c>
      <c r="I28" s="270">
        <v>90951.78</v>
      </c>
      <c r="J28" s="271" t="s">
        <v>502</v>
      </c>
      <c r="K28" s="273">
        <v>89085.884999999995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420592.93699999998</v>
      </c>
      <c r="D29" s="269" t="s">
        <v>502</v>
      </c>
      <c r="E29" s="268">
        <v>389475.05800000002</v>
      </c>
      <c r="F29" s="269" t="s">
        <v>502</v>
      </c>
      <c r="G29" s="268">
        <v>352528.467</v>
      </c>
      <c r="H29" s="269" t="s">
        <v>502</v>
      </c>
      <c r="I29" s="268">
        <v>369302.13900000002</v>
      </c>
      <c r="J29" s="269" t="s">
        <v>502</v>
      </c>
      <c r="K29" s="268">
        <v>357902.37099999998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389093.31099999999</v>
      </c>
      <c r="D30" s="271" t="s">
        <v>502</v>
      </c>
      <c r="E30" s="273">
        <v>416763.272</v>
      </c>
      <c r="F30" s="271" t="s">
        <v>502</v>
      </c>
      <c r="G30" s="273">
        <v>439153.90100000001</v>
      </c>
      <c r="H30" s="271" t="s">
        <v>502</v>
      </c>
      <c r="I30" s="273">
        <v>505091.12599999999</v>
      </c>
      <c r="J30" s="271" t="s">
        <v>502</v>
      </c>
      <c r="K30" s="273">
        <v>511696.92599999998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6119</v>
      </c>
      <c r="D31" s="269" t="s">
        <v>502</v>
      </c>
      <c r="E31" s="272">
        <v>7698</v>
      </c>
      <c r="F31" s="269" t="s">
        <v>502</v>
      </c>
      <c r="G31" s="272">
        <v>10020</v>
      </c>
      <c r="H31" s="269" t="s">
        <v>502</v>
      </c>
      <c r="I31" s="272">
        <v>12307</v>
      </c>
      <c r="J31" s="269" t="s">
        <v>502</v>
      </c>
      <c r="K31" s="272">
        <v>12387</v>
      </c>
      <c r="L31" s="269" t="s">
        <v>502</v>
      </c>
    </row>
    <row r="32" spans="1:12">
      <c r="A32" s="267" t="s">
        <v>981</v>
      </c>
      <c r="B32" s="267" t="s">
        <v>994</v>
      </c>
      <c r="C32" s="270">
        <v>232995.42</v>
      </c>
      <c r="D32" s="271" t="s">
        <v>502</v>
      </c>
      <c r="E32" s="273">
        <v>231781.24799999999</v>
      </c>
      <c r="F32" s="271" t="s">
        <v>502</v>
      </c>
      <c r="G32" s="273">
        <v>234720.38200000001</v>
      </c>
      <c r="H32" s="271" t="s">
        <v>502</v>
      </c>
      <c r="I32" s="273">
        <v>227933.579</v>
      </c>
      <c r="J32" s="271" t="s">
        <v>502</v>
      </c>
      <c r="K32" s="273">
        <v>237638.58100000001</v>
      </c>
      <c r="L32" s="271" t="s">
        <v>502</v>
      </c>
    </row>
    <row r="33" spans="1:12">
      <c r="A33" s="267" t="s">
        <v>981</v>
      </c>
      <c r="B33" s="267" t="s">
        <v>198</v>
      </c>
      <c r="C33" s="272">
        <v>37803.599999999999</v>
      </c>
      <c r="D33" s="269" t="s">
        <v>502</v>
      </c>
      <c r="E33" s="272">
        <v>62798.400000000001</v>
      </c>
      <c r="F33" s="269" t="s">
        <v>502</v>
      </c>
      <c r="G33" s="272">
        <v>58813.2</v>
      </c>
      <c r="H33" s="269" t="s">
        <v>502</v>
      </c>
      <c r="I33" s="272">
        <v>71769.600000000006</v>
      </c>
      <c r="J33" s="269" t="s">
        <v>502</v>
      </c>
      <c r="K33" s="272">
        <v>72151.199999999997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5181.6000000000004</v>
      </c>
      <c r="D34" s="271" t="s">
        <v>502</v>
      </c>
      <c r="E34" s="270">
        <v>5757.2</v>
      </c>
      <c r="F34" s="271" t="s">
        <v>502</v>
      </c>
      <c r="G34" s="270">
        <v>5654.6</v>
      </c>
      <c r="H34" s="271" t="s">
        <v>502</v>
      </c>
      <c r="I34" s="270">
        <v>6267.6</v>
      </c>
      <c r="J34" s="271" t="s">
        <v>502</v>
      </c>
      <c r="K34" s="270">
        <v>6388.6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2112657.6159999999</v>
      </c>
      <c r="D35" s="269" t="s">
        <v>502</v>
      </c>
      <c r="E35" s="268">
        <v>2123454.1239999998</v>
      </c>
      <c r="F35" s="269" t="s">
        <v>502</v>
      </c>
      <c r="G35" s="272">
        <v>1969595.62</v>
      </c>
      <c r="H35" s="269" t="s">
        <v>502</v>
      </c>
      <c r="I35" s="272">
        <v>2137810.5</v>
      </c>
      <c r="J35" s="269" t="s">
        <v>502</v>
      </c>
      <c r="K35" s="268">
        <v>2081006.4639999999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89567.56</v>
      </c>
      <c r="D36" s="271" t="s">
        <v>502</v>
      </c>
      <c r="E36" s="270">
        <v>81258.240000000005</v>
      </c>
      <c r="F36" s="271" t="s">
        <v>502</v>
      </c>
      <c r="G36" s="270">
        <v>82907.679999999993</v>
      </c>
      <c r="H36" s="271" t="s">
        <v>502</v>
      </c>
      <c r="I36" s="270">
        <v>84210.72</v>
      </c>
      <c r="J36" s="271" t="s">
        <v>502</v>
      </c>
      <c r="K36" s="270">
        <v>77783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14685.6</v>
      </c>
      <c r="D38" s="271" t="s">
        <v>502</v>
      </c>
      <c r="E38" s="270">
        <v>10597.22</v>
      </c>
      <c r="F38" s="271" t="s">
        <v>502</v>
      </c>
      <c r="G38" s="270">
        <v>5673.58</v>
      </c>
      <c r="H38" s="271" t="s">
        <v>502</v>
      </c>
      <c r="I38" s="270">
        <v>7942.68</v>
      </c>
      <c r="J38" s="271" t="s">
        <v>502</v>
      </c>
      <c r="K38" s="270">
        <v>5304.48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61375.5</v>
      </c>
      <c r="D40" s="271" t="s">
        <v>502</v>
      </c>
      <c r="E40" s="270">
        <v>42144.3</v>
      </c>
      <c r="F40" s="271" t="s">
        <v>502</v>
      </c>
      <c r="G40" s="270">
        <v>30295.8</v>
      </c>
      <c r="H40" s="271" t="s">
        <v>502</v>
      </c>
      <c r="I40" s="270">
        <v>41894.1</v>
      </c>
      <c r="J40" s="271" t="s">
        <v>502</v>
      </c>
      <c r="K40" s="270">
        <v>39464.35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609606.11300000001</v>
      </c>
      <c r="D41" s="269" t="s">
        <v>502</v>
      </c>
      <c r="E41" s="268">
        <v>554447.71900000004</v>
      </c>
      <c r="F41" s="269" t="s">
        <v>502</v>
      </c>
      <c r="G41" s="268">
        <v>398207.76699999999</v>
      </c>
      <c r="H41" s="269" t="s">
        <v>502</v>
      </c>
      <c r="I41" s="268">
        <v>486857.23800000001</v>
      </c>
      <c r="J41" s="269" t="s">
        <v>502</v>
      </c>
      <c r="K41" s="268">
        <v>447625.45899999997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701371.77899999998</v>
      </c>
      <c r="D42" s="271" t="s">
        <v>502</v>
      </c>
      <c r="E42" s="273">
        <v>828745.86899999995</v>
      </c>
      <c r="F42" s="271" t="s">
        <v>502</v>
      </c>
      <c r="G42" s="273">
        <v>857473.01699999999</v>
      </c>
      <c r="H42" s="271" t="s">
        <v>502</v>
      </c>
      <c r="I42" s="273">
        <v>846247.52599999995</v>
      </c>
      <c r="J42" s="271" t="s">
        <v>502</v>
      </c>
      <c r="K42" s="273">
        <v>890795.32400000002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21568</v>
      </c>
      <c r="D43" s="269" t="s">
        <v>502</v>
      </c>
      <c r="E43" s="272">
        <v>22243</v>
      </c>
      <c r="F43" s="269" t="s">
        <v>502</v>
      </c>
      <c r="G43" s="272">
        <v>26104</v>
      </c>
      <c r="H43" s="269" t="s">
        <v>502</v>
      </c>
      <c r="I43" s="272">
        <v>32335</v>
      </c>
      <c r="J43" s="269" t="s">
        <v>502</v>
      </c>
      <c r="K43" s="272">
        <v>34319</v>
      </c>
      <c r="L43" s="269" t="s">
        <v>502</v>
      </c>
    </row>
    <row r="44" spans="1:12">
      <c r="A44" s="267" t="s">
        <v>982</v>
      </c>
      <c r="B44" s="267" t="s">
        <v>994</v>
      </c>
      <c r="C44" s="273">
        <v>607002.26399999997</v>
      </c>
      <c r="D44" s="271" t="s">
        <v>502</v>
      </c>
      <c r="E44" s="273">
        <v>654480.576</v>
      </c>
      <c r="F44" s="271" t="s">
        <v>502</v>
      </c>
      <c r="G44" s="273">
        <v>650293.77599999995</v>
      </c>
      <c r="H44" s="271" t="s">
        <v>502</v>
      </c>
      <c r="I44" s="273">
        <v>700326.03599999996</v>
      </c>
      <c r="J44" s="271" t="s">
        <v>502</v>
      </c>
      <c r="K44" s="273">
        <v>679894.45200000005</v>
      </c>
      <c r="L44" s="271" t="s">
        <v>502</v>
      </c>
    </row>
    <row r="45" spans="1:12">
      <c r="A45" s="267" t="s">
        <v>982</v>
      </c>
      <c r="B45" s="267" t="s">
        <v>198</v>
      </c>
      <c r="C45" s="272">
        <v>7480.8</v>
      </c>
      <c r="D45" s="269" t="s">
        <v>502</v>
      </c>
      <c r="E45" s="272">
        <v>-70462.8</v>
      </c>
      <c r="F45" s="269" t="s">
        <v>502</v>
      </c>
      <c r="G45" s="272">
        <v>-81360</v>
      </c>
      <c r="H45" s="269" t="s">
        <v>502</v>
      </c>
      <c r="I45" s="272">
        <v>-62002.8</v>
      </c>
      <c r="J45" s="269" t="s">
        <v>502</v>
      </c>
      <c r="K45" s="272">
        <v>-94179.6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68">
        <v>232129.79199999999</v>
      </c>
      <c r="D47" s="269" t="s">
        <v>502</v>
      </c>
      <c r="E47" s="268">
        <v>243050.60399999999</v>
      </c>
      <c r="F47" s="269" t="s">
        <v>502</v>
      </c>
      <c r="G47" s="272">
        <v>243813.47</v>
      </c>
      <c r="H47" s="269" t="s">
        <v>502</v>
      </c>
      <c r="I47" s="268">
        <v>274881.19900000002</v>
      </c>
      <c r="J47" s="269" t="s">
        <v>502</v>
      </c>
      <c r="K47" s="268">
        <v>265301.40500000003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3773.4</v>
      </c>
      <c r="D48" s="271" t="s">
        <v>502</v>
      </c>
      <c r="E48" s="270">
        <v>3878.7</v>
      </c>
      <c r="F48" s="271" t="s">
        <v>502</v>
      </c>
      <c r="G48" s="270">
        <v>3893.88</v>
      </c>
      <c r="H48" s="271" t="s">
        <v>502</v>
      </c>
      <c r="I48" s="273">
        <v>4713.4210000000003</v>
      </c>
      <c r="J48" s="271" t="s">
        <v>502</v>
      </c>
      <c r="K48" s="270">
        <v>4446.66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27770.9</v>
      </c>
      <c r="D53" s="269" t="s">
        <v>502</v>
      </c>
      <c r="E53" s="272">
        <v>26873.4</v>
      </c>
      <c r="F53" s="269" t="s">
        <v>502</v>
      </c>
      <c r="G53" s="272">
        <v>33026.6</v>
      </c>
      <c r="H53" s="269" t="s">
        <v>502</v>
      </c>
      <c r="I53" s="268">
        <v>41958.514999999999</v>
      </c>
      <c r="J53" s="269" t="s">
        <v>502</v>
      </c>
      <c r="K53" s="268">
        <v>37011.881000000001</v>
      </c>
      <c r="L53" s="269" t="s">
        <v>502</v>
      </c>
    </row>
    <row r="54" spans="1:12">
      <c r="A54" s="267" t="s">
        <v>983</v>
      </c>
      <c r="B54" s="267" t="s">
        <v>992</v>
      </c>
      <c r="C54" s="273">
        <v>200567.492</v>
      </c>
      <c r="D54" s="271" t="s">
        <v>502</v>
      </c>
      <c r="E54" s="273">
        <v>212298.50399999999</v>
      </c>
      <c r="F54" s="271" t="s">
        <v>502</v>
      </c>
      <c r="G54" s="270">
        <v>206892.99</v>
      </c>
      <c r="H54" s="271" t="s">
        <v>502</v>
      </c>
      <c r="I54" s="273">
        <v>228209.26300000001</v>
      </c>
      <c r="J54" s="271" t="s">
        <v>502</v>
      </c>
      <c r="K54" s="273">
        <v>223842.86499999999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18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0">
        <v>0</v>
      </c>
      <c r="D56" s="271" t="s">
        <v>502</v>
      </c>
      <c r="E56" s="270">
        <v>0</v>
      </c>
      <c r="F56" s="271" t="s">
        <v>502</v>
      </c>
      <c r="G56" s="270">
        <v>0</v>
      </c>
      <c r="H56" s="271" t="s">
        <v>502</v>
      </c>
      <c r="I56" s="270">
        <v>0</v>
      </c>
      <c r="J56" s="271" t="s">
        <v>502</v>
      </c>
      <c r="K56" s="270">
        <v>0</v>
      </c>
      <c r="L56" s="271" t="s">
        <v>502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0</v>
      </c>
      <c r="F57" s="269" t="s">
        <v>502</v>
      </c>
      <c r="G57" s="272">
        <v>0</v>
      </c>
      <c r="H57" s="269" t="s">
        <v>502</v>
      </c>
      <c r="I57" s="272">
        <v>0</v>
      </c>
      <c r="J57" s="269" t="s">
        <v>502</v>
      </c>
      <c r="K57" s="272">
        <v>0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1407665.608</v>
      </c>
      <c r="D59" s="269" t="s">
        <v>502</v>
      </c>
      <c r="E59" s="268">
        <v>1234413.0379999999</v>
      </c>
      <c r="F59" s="269" t="s">
        <v>502</v>
      </c>
      <c r="G59" s="272">
        <v>1271227.5</v>
      </c>
      <c r="H59" s="269" t="s">
        <v>502</v>
      </c>
      <c r="I59" s="268">
        <v>1297788.9569999999</v>
      </c>
      <c r="J59" s="269" t="s">
        <v>502</v>
      </c>
      <c r="K59" s="272">
        <v>1205722.68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31951.1</v>
      </c>
      <c r="D60" s="271" t="s">
        <v>502</v>
      </c>
      <c r="E60" s="270">
        <v>34183.4</v>
      </c>
      <c r="F60" s="271" t="s">
        <v>502</v>
      </c>
      <c r="G60" s="270">
        <v>34369.300000000003</v>
      </c>
      <c r="H60" s="271" t="s">
        <v>502</v>
      </c>
      <c r="I60" s="273">
        <v>34466.703999999998</v>
      </c>
      <c r="J60" s="271" t="s">
        <v>502</v>
      </c>
      <c r="K60" s="273">
        <v>33543.237999999998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264388.53200000001</v>
      </c>
      <c r="D64" s="271" t="s">
        <v>502</v>
      </c>
      <c r="E64" s="273">
        <v>228400.378</v>
      </c>
      <c r="F64" s="271" t="s">
        <v>502</v>
      </c>
      <c r="G64" s="270">
        <v>257108.64</v>
      </c>
      <c r="H64" s="271" t="s">
        <v>502</v>
      </c>
      <c r="I64" s="273">
        <v>215666.758</v>
      </c>
      <c r="J64" s="271" t="s">
        <v>502</v>
      </c>
      <c r="K64" s="270">
        <v>220648.42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567126.53</v>
      </c>
      <c r="D65" s="269" t="s">
        <v>502</v>
      </c>
      <c r="E65" s="268">
        <v>423233.29499999998</v>
      </c>
      <c r="F65" s="269" t="s">
        <v>502</v>
      </c>
      <c r="G65" s="272">
        <v>430740.76</v>
      </c>
      <c r="H65" s="269" t="s">
        <v>502</v>
      </c>
      <c r="I65" s="268">
        <v>453570.27299999999</v>
      </c>
      <c r="J65" s="269" t="s">
        <v>502</v>
      </c>
      <c r="K65" s="268">
        <v>356204.88199999998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507963.84600000002</v>
      </c>
      <c r="D66" s="271" t="s">
        <v>502</v>
      </c>
      <c r="E66" s="273">
        <v>603249.96499999997</v>
      </c>
      <c r="F66" s="271" t="s">
        <v>502</v>
      </c>
      <c r="G66" s="270">
        <v>584910</v>
      </c>
      <c r="H66" s="271" t="s">
        <v>502</v>
      </c>
      <c r="I66" s="273">
        <v>613290.29200000002</v>
      </c>
      <c r="J66" s="271" t="s">
        <v>502</v>
      </c>
      <c r="K66" s="273">
        <v>578080.57400000002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6777</v>
      </c>
      <c r="D67" s="269" t="s">
        <v>502</v>
      </c>
      <c r="E67" s="272">
        <v>8937</v>
      </c>
      <c r="F67" s="269" t="s">
        <v>502</v>
      </c>
      <c r="G67" s="272">
        <v>10772</v>
      </c>
      <c r="H67" s="269" t="s">
        <v>502</v>
      </c>
      <c r="I67" s="268">
        <v>11276.441999999999</v>
      </c>
      <c r="J67" s="269" t="s">
        <v>502</v>
      </c>
      <c r="K67" s="268">
        <v>11142.767</v>
      </c>
      <c r="L67" s="269" t="s">
        <v>502</v>
      </c>
    </row>
    <row r="68" spans="1:12">
      <c r="A68" s="267" t="s">
        <v>984</v>
      </c>
      <c r="B68" s="267" t="s">
        <v>994</v>
      </c>
      <c r="C68" s="270">
        <v>0</v>
      </c>
      <c r="D68" s="271" t="s">
        <v>502</v>
      </c>
      <c r="E68" s="270">
        <v>0</v>
      </c>
      <c r="F68" s="271" t="s">
        <v>502</v>
      </c>
      <c r="G68" s="270">
        <v>0</v>
      </c>
      <c r="H68" s="271" t="s">
        <v>502</v>
      </c>
      <c r="I68" s="270">
        <v>0</v>
      </c>
      <c r="J68" s="271" t="s">
        <v>502</v>
      </c>
      <c r="K68" s="270">
        <v>0</v>
      </c>
      <c r="L68" s="271" t="s">
        <v>502</v>
      </c>
    </row>
    <row r="69" spans="1:12">
      <c r="A69" s="267" t="s">
        <v>984</v>
      </c>
      <c r="B69" s="267" t="s">
        <v>198</v>
      </c>
      <c r="C69" s="272">
        <v>27176.400000000001</v>
      </c>
      <c r="D69" s="269" t="s">
        <v>502</v>
      </c>
      <c r="E69" s="272">
        <v>-64134</v>
      </c>
      <c r="F69" s="269" t="s">
        <v>502</v>
      </c>
      <c r="G69" s="272">
        <v>-52722</v>
      </c>
      <c r="H69" s="269" t="s">
        <v>502</v>
      </c>
      <c r="I69" s="268">
        <v>-36537.040999999997</v>
      </c>
      <c r="J69" s="269" t="s">
        <v>502</v>
      </c>
      <c r="K69" s="272">
        <v>158.4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2282.1999999999998</v>
      </c>
      <c r="D70" s="271" t="s">
        <v>502</v>
      </c>
      <c r="E70" s="270">
        <v>543</v>
      </c>
      <c r="F70" s="271" t="s">
        <v>502</v>
      </c>
      <c r="G70" s="270">
        <v>6048.8</v>
      </c>
      <c r="H70" s="271" t="s">
        <v>502</v>
      </c>
      <c r="I70" s="273">
        <v>6055.5290000000005</v>
      </c>
      <c r="J70" s="271" t="s">
        <v>502</v>
      </c>
      <c r="K70" s="270">
        <v>5944.4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29E4B-3636-406F-B647-CA6B9094B5CA}">
  <dimension ref="A1:L73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916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820929.68700000003</v>
      </c>
      <c r="D11" s="269" t="s">
        <v>502</v>
      </c>
      <c r="E11" s="268">
        <v>728952.63899999997</v>
      </c>
      <c r="F11" s="269" t="s">
        <v>502</v>
      </c>
      <c r="G11" s="272">
        <v>689137.61</v>
      </c>
      <c r="H11" s="269" t="s">
        <v>502</v>
      </c>
      <c r="I11" s="268">
        <v>706457.60800000001</v>
      </c>
      <c r="J11" s="269" t="s">
        <v>502</v>
      </c>
      <c r="K11" s="268">
        <v>681143.16799999995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159472.74</v>
      </c>
      <c r="D12" s="271" t="s">
        <v>502</v>
      </c>
      <c r="E12" s="270">
        <v>103320.34</v>
      </c>
      <c r="F12" s="271" t="s">
        <v>502</v>
      </c>
      <c r="G12" s="273">
        <v>76101.366999999998</v>
      </c>
      <c r="H12" s="271" t="s">
        <v>502</v>
      </c>
      <c r="I12" s="273">
        <v>65528.824000000001</v>
      </c>
      <c r="J12" s="271" t="s">
        <v>502</v>
      </c>
      <c r="K12" s="273">
        <v>37669.968000000001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185141.38500000001</v>
      </c>
      <c r="D16" s="271" t="s">
        <v>502</v>
      </c>
      <c r="E16" s="273">
        <v>145887.446</v>
      </c>
      <c r="F16" s="271" t="s">
        <v>502</v>
      </c>
      <c r="G16" s="273">
        <v>119424.928</v>
      </c>
      <c r="H16" s="271" t="s">
        <v>502</v>
      </c>
      <c r="I16" s="270">
        <v>111931.51</v>
      </c>
      <c r="J16" s="271" t="s">
        <v>502</v>
      </c>
      <c r="K16" s="273">
        <v>105821.239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293699.59999999998</v>
      </c>
      <c r="D17" s="269" t="s">
        <v>502</v>
      </c>
      <c r="E17" s="272">
        <v>263345.2</v>
      </c>
      <c r="F17" s="269" t="s">
        <v>502</v>
      </c>
      <c r="G17" s="272">
        <v>242982.76</v>
      </c>
      <c r="H17" s="269" t="s">
        <v>502</v>
      </c>
      <c r="I17" s="268">
        <v>252402.21900000001</v>
      </c>
      <c r="J17" s="269" t="s">
        <v>502</v>
      </c>
      <c r="K17" s="268">
        <v>246510.17499999999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169380.01</v>
      </c>
      <c r="D18" s="271" t="s">
        <v>502</v>
      </c>
      <c r="E18" s="273">
        <v>180664.535</v>
      </c>
      <c r="F18" s="271" t="s">
        <v>502</v>
      </c>
      <c r="G18" s="273">
        <v>211335.283</v>
      </c>
      <c r="H18" s="271" t="s">
        <v>502</v>
      </c>
      <c r="I18" s="273">
        <v>240336.76500000001</v>
      </c>
      <c r="J18" s="271" t="s">
        <v>502</v>
      </c>
      <c r="K18" s="273">
        <v>252303.60699999999</v>
      </c>
      <c r="L18" s="271" t="s">
        <v>502</v>
      </c>
    </row>
    <row r="19" spans="1:12">
      <c r="A19" s="267" t="s">
        <v>980</v>
      </c>
      <c r="B19" s="267" t="s">
        <v>993</v>
      </c>
      <c r="C19" s="268">
        <v>17147.953000000001</v>
      </c>
      <c r="D19" s="269" t="s">
        <v>502</v>
      </c>
      <c r="E19" s="268">
        <v>16804.719000000001</v>
      </c>
      <c r="F19" s="269" t="s">
        <v>502</v>
      </c>
      <c r="G19" s="268">
        <v>17861.059000000001</v>
      </c>
      <c r="H19" s="269" t="s">
        <v>502</v>
      </c>
      <c r="I19" s="268">
        <v>17337.137999999999</v>
      </c>
      <c r="J19" s="269" t="s">
        <v>502</v>
      </c>
      <c r="K19" s="268">
        <v>17812.442999999999</v>
      </c>
      <c r="L19" s="269" t="s">
        <v>502</v>
      </c>
    </row>
    <row r="20" spans="1:12">
      <c r="A20" s="267" t="s">
        <v>980</v>
      </c>
      <c r="B20" s="267" t="s">
        <v>994</v>
      </c>
      <c r="C20" s="270">
        <v>0</v>
      </c>
      <c r="D20" s="271" t="s">
        <v>502</v>
      </c>
      <c r="E20" s="270">
        <v>0</v>
      </c>
      <c r="F20" s="271" t="s">
        <v>502</v>
      </c>
      <c r="G20" s="270">
        <v>0</v>
      </c>
      <c r="H20" s="271" t="s">
        <v>502</v>
      </c>
      <c r="I20" s="270">
        <v>0</v>
      </c>
      <c r="J20" s="271" t="s">
        <v>502</v>
      </c>
      <c r="K20" s="270">
        <v>0</v>
      </c>
      <c r="L20" s="271" t="s">
        <v>502</v>
      </c>
    </row>
    <row r="21" spans="1:12">
      <c r="A21" s="267" t="s">
        <v>980</v>
      </c>
      <c r="B21" s="267" t="s">
        <v>198</v>
      </c>
      <c r="C21" s="272">
        <v>-4086</v>
      </c>
      <c r="D21" s="269" t="s">
        <v>502</v>
      </c>
      <c r="E21" s="272">
        <v>18770.400000000001</v>
      </c>
      <c r="F21" s="269" t="s">
        <v>502</v>
      </c>
      <c r="G21" s="268">
        <v>21281.623</v>
      </c>
      <c r="H21" s="269" t="s">
        <v>502</v>
      </c>
      <c r="I21" s="268">
        <v>18807.631000000001</v>
      </c>
      <c r="J21" s="269" t="s">
        <v>502</v>
      </c>
      <c r="K21" s="268">
        <v>20919.084999999999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174</v>
      </c>
      <c r="D22" s="271" t="s">
        <v>502</v>
      </c>
      <c r="E22" s="270">
        <v>160</v>
      </c>
      <c r="F22" s="271" t="s">
        <v>502</v>
      </c>
      <c r="G22" s="273">
        <v>150.59100000000001</v>
      </c>
      <c r="H22" s="271" t="s">
        <v>502</v>
      </c>
      <c r="I22" s="270">
        <v>113.52</v>
      </c>
      <c r="J22" s="271" t="s">
        <v>502</v>
      </c>
      <c r="K22" s="270">
        <v>106.65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1517787.665</v>
      </c>
      <c r="D23" s="269" t="s">
        <v>502</v>
      </c>
      <c r="E23" s="268">
        <v>1404897.885</v>
      </c>
      <c r="F23" s="269" t="s">
        <v>502</v>
      </c>
      <c r="G23" s="268">
        <v>1340256.254</v>
      </c>
      <c r="H23" s="269" t="s">
        <v>502</v>
      </c>
      <c r="I23" s="268">
        <v>1428083.919</v>
      </c>
      <c r="J23" s="269" t="s">
        <v>502</v>
      </c>
      <c r="K23" s="268">
        <v>1398188.5490000001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192039.42199999999</v>
      </c>
      <c r="D24" s="271" t="s">
        <v>502</v>
      </c>
      <c r="E24" s="273">
        <v>125394.19500000001</v>
      </c>
      <c r="F24" s="271" t="s">
        <v>502</v>
      </c>
      <c r="G24" s="273">
        <v>114550.65399999999</v>
      </c>
      <c r="H24" s="271" t="s">
        <v>502</v>
      </c>
      <c r="I24" s="273">
        <v>115191.715</v>
      </c>
      <c r="J24" s="271" t="s">
        <v>502</v>
      </c>
      <c r="K24" s="273">
        <v>89443.686000000002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95913.175000000003</v>
      </c>
      <c r="D26" s="271" t="s">
        <v>502</v>
      </c>
      <c r="E26" s="273">
        <v>65220.012000000002</v>
      </c>
      <c r="F26" s="271" t="s">
        <v>502</v>
      </c>
      <c r="G26" s="270">
        <v>57989.85</v>
      </c>
      <c r="H26" s="271" t="s">
        <v>502</v>
      </c>
      <c r="I26" s="270">
        <v>61874.28</v>
      </c>
      <c r="J26" s="271" t="s">
        <v>502</v>
      </c>
      <c r="K26" s="270">
        <v>56653.9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160651.79999999999</v>
      </c>
      <c r="D28" s="271" t="s">
        <v>502</v>
      </c>
      <c r="E28" s="270">
        <v>125817.3</v>
      </c>
      <c r="F28" s="271" t="s">
        <v>502</v>
      </c>
      <c r="G28" s="270">
        <v>93627.9</v>
      </c>
      <c r="H28" s="271" t="s">
        <v>502</v>
      </c>
      <c r="I28" s="270">
        <v>90951.78</v>
      </c>
      <c r="J28" s="271" t="s">
        <v>502</v>
      </c>
      <c r="K28" s="273">
        <v>89085.884999999995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397990.337</v>
      </c>
      <c r="D29" s="269" t="s">
        <v>502</v>
      </c>
      <c r="E29" s="268">
        <v>363668.25799999997</v>
      </c>
      <c r="F29" s="269" t="s">
        <v>502</v>
      </c>
      <c r="G29" s="268">
        <v>325725.76699999999</v>
      </c>
      <c r="H29" s="269" t="s">
        <v>502</v>
      </c>
      <c r="I29" s="268">
        <v>336697.239</v>
      </c>
      <c r="J29" s="269" t="s">
        <v>502</v>
      </c>
      <c r="K29" s="268">
        <v>322742.77100000001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389093.31099999999</v>
      </c>
      <c r="D30" s="271" t="s">
        <v>502</v>
      </c>
      <c r="E30" s="273">
        <v>416763.272</v>
      </c>
      <c r="F30" s="271" t="s">
        <v>502</v>
      </c>
      <c r="G30" s="273">
        <v>439153.90100000001</v>
      </c>
      <c r="H30" s="271" t="s">
        <v>502</v>
      </c>
      <c r="I30" s="273">
        <v>505091.12599999999</v>
      </c>
      <c r="J30" s="271" t="s">
        <v>502</v>
      </c>
      <c r="K30" s="273">
        <v>511696.92599999998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6119</v>
      </c>
      <c r="D31" s="269" t="s">
        <v>502</v>
      </c>
      <c r="E31" s="272">
        <v>7698</v>
      </c>
      <c r="F31" s="269" t="s">
        <v>502</v>
      </c>
      <c r="G31" s="272">
        <v>10020</v>
      </c>
      <c r="H31" s="269" t="s">
        <v>502</v>
      </c>
      <c r="I31" s="272">
        <v>12307</v>
      </c>
      <c r="J31" s="269" t="s">
        <v>502</v>
      </c>
      <c r="K31" s="272">
        <v>12387</v>
      </c>
      <c r="L31" s="269" t="s">
        <v>502</v>
      </c>
    </row>
    <row r="32" spans="1:12">
      <c r="A32" s="267" t="s">
        <v>981</v>
      </c>
      <c r="B32" s="267" t="s">
        <v>994</v>
      </c>
      <c r="C32" s="270">
        <v>232995.42</v>
      </c>
      <c r="D32" s="271" t="s">
        <v>502</v>
      </c>
      <c r="E32" s="273">
        <v>231781.24799999999</v>
      </c>
      <c r="F32" s="271" t="s">
        <v>502</v>
      </c>
      <c r="G32" s="273">
        <v>234720.38200000001</v>
      </c>
      <c r="H32" s="271" t="s">
        <v>502</v>
      </c>
      <c r="I32" s="273">
        <v>227933.579</v>
      </c>
      <c r="J32" s="271" t="s">
        <v>502</v>
      </c>
      <c r="K32" s="273">
        <v>237638.58100000001</v>
      </c>
      <c r="L32" s="271" t="s">
        <v>502</v>
      </c>
    </row>
    <row r="33" spans="1:12">
      <c r="A33" s="267" t="s">
        <v>981</v>
      </c>
      <c r="B33" s="267" t="s">
        <v>198</v>
      </c>
      <c r="C33" s="272">
        <v>37803.599999999999</v>
      </c>
      <c r="D33" s="269" t="s">
        <v>502</v>
      </c>
      <c r="E33" s="272">
        <v>62798.400000000001</v>
      </c>
      <c r="F33" s="269" t="s">
        <v>502</v>
      </c>
      <c r="G33" s="272">
        <v>58813.2</v>
      </c>
      <c r="H33" s="269" t="s">
        <v>502</v>
      </c>
      <c r="I33" s="272">
        <v>71769.600000000006</v>
      </c>
      <c r="J33" s="269" t="s">
        <v>502</v>
      </c>
      <c r="K33" s="272">
        <v>72151.199999999997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5181.6000000000004</v>
      </c>
      <c r="D34" s="271" t="s">
        <v>502</v>
      </c>
      <c r="E34" s="270">
        <v>5757.2</v>
      </c>
      <c r="F34" s="271" t="s">
        <v>502</v>
      </c>
      <c r="G34" s="270">
        <v>5654.6</v>
      </c>
      <c r="H34" s="271" t="s">
        <v>502</v>
      </c>
      <c r="I34" s="270">
        <v>6267.6</v>
      </c>
      <c r="J34" s="271" t="s">
        <v>502</v>
      </c>
      <c r="K34" s="270">
        <v>6388.6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2083066.5160000001</v>
      </c>
      <c r="D35" s="269" t="s">
        <v>502</v>
      </c>
      <c r="E35" s="268">
        <v>2093201.524</v>
      </c>
      <c r="F35" s="269" t="s">
        <v>502</v>
      </c>
      <c r="G35" s="272">
        <v>1937843.62</v>
      </c>
      <c r="H35" s="269" t="s">
        <v>502</v>
      </c>
      <c r="I35" s="268">
        <v>2098377.497</v>
      </c>
      <c r="J35" s="269" t="s">
        <v>502</v>
      </c>
      <c r="K35" s="272">
        <v>2043553.36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89567.56</v>
      </c>
      <c r="D36" s="271" t="s">
        <v>502</v>
      </c>
      <c r="E36" s="270">
        <v>81258.240000000005</v>
      </c>
      <c r="F36" s="271" t="s">
        <v>502</v>
      </c>
      <c r="G36" s="270">
        <v>82907.679999999993</v>
      </c>
      <c r="H36" s="271" t="s">
        <v>502</v>
      </c>
      <c r="I36" s="270">
        <v>84210.72</v>
      </c>
      <c r="J36" s="271" t="s">
        <v>502</v>
      </c>
      <c r="K36" s="270">
        <v>77783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14685.6</v>
      </c>
      <c r="D38" s="271" t="s">
        <v>502</v>
      </c>
      <c r="E38" s="270">
        <v>10597.22</v>
      </c>
      <c r="F38" s="271" t="s">
        <v>502</v>
      </c>
      <c r="G38" s="270">
        <v>5673.58</v>
      </c>
      <c r="H38" s="271" t="s">
        <v>502</v>
      </c>
      <c r="I38" s="270">
        <v>7942.68</v>
      </c>
      <c r="J38" s="271" t="s">
        <v>502</v>
      </c>
      <c r="K38" s="270">
        <v>5304.48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61375.5</v>
      </c>
      <c r="D40" s="271" t="s">
        <v>502</v>
      </c>
      <c r="E40" s="270">
        <v>42144.3</v>
      </c>
      <c r="F40" s="271" t="s">
        <v>502</v>
      </c>
      <c r="G40" s="270">
        <v>30295.8</v>
      </c>
      <c r="H40" s="271" t="s">
        <v>502</v>
      </c>
      <c r="I40" s="270">
        <v>41894.1</v>
      </c>
      <c r="J40" s="271" t="s">
        <v>502</v>
      </c>
      <c r="K40" s="270">
        <v>39464.35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580015.01300000004</v>
      </c>
      <c r="D41" s="269" t="s">
        <v>502</v>
      </c>
      <c r="E41" s="268">
        <v>524195.11900000001</v>
      </c>
      <c r="F41" s="269" t="s">
        <v>502</v>
      </c>
      <c r="G41" s="268">
        <v>366455.76699999999</v>
      </c>
      <c r="H41" s="269" t="s">
        <v>502</v>
      </c>
      <c r="I41" s="268">
        <v>447424.23499999999</v>
      </c>
      <c r="J41" s="269" t="s">
        <v>502</v>
      </c>
      <c r="K41" s="268">
        <v>410172.35499999998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701371.77899999998</v>
      </c>
      <c r="D42" s="271" t="s">
        <v>502</v>
      </c>
      <c r="E42" s="273">
        <v>828745.86899999995</v>
      </c>
      <c r="F42" s="271" t="s">
        <v>502</v>
      </c>
      <c r="G42" s="273">
        <v>857473.01699999999</v>
      </c>
      <c r="H42" s="271" t="s">
        <v>502</v>
      </c>
      <c r="I42" s="273">
        <v>846247.52599999995</v>
      </c>
      <c r="J42" s="271" t="s">
        <v>502</v>
      </c>
      <c r="K42" s="273">
        <v>890795.32400000002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21568</v>
      </c>
      <c r="D43" s="269" t="s">
        <v>502</v>
      </c>
      <c r="E43" s="272">
        <v>22243</v>
      </c>
      <c r="F43" s="269" t="s">
        <v>502</v>
      </c>
      <c r="G43" s="272">
        <v>26104</v>
      </c>
      <c r="H43" s="269" t="s">
        <v>502</v>
      </c>
      <c r="I43" s="272">
        <v>32335</v>
      </c>
      <c r="J43" s="269" t="s">
        <v>502</v>
      </c>
      <c r="K43" s="272">
        <v>34319</v>
      </c>
      <c r="L43" s="269" t="s">
        <v>502</v>
      </c>
    </row>
    <row r="44" spans="1:12">
      <c r="A44" s="267" t="s">
        <v>982</v>
      </c>
      <c r="B44" s="267" t="s">
        <v>994</v>
      </c>
      <c r="C44" s="273">
        <v>607002.26399999997</v>
      </c>
      <c r="D44" s="271" t="s">
        <v>502</v>
      </c>
      <c r="E44" s="273">
        <v>654480.576</v>
      </c>
      <c r="F44" s="271" t="s">
        <v>502</v>
      </c>
      <c r="G44" s="273">
        <v>650293.77599999995</v>
      </c>
      <c r="H44" s="271" t="s">
        <v>502</v>
      </c>
      <c r="I44" s="273">
        <v>700326.03599999996</v>
      </c>
      <c r="J44" s="271" t="s">
        <v>502</v>
      </c>
      <c r="K44" s="273">
        <v>679894.45200000005</v>
      </c>
      <c r="L44" s="271" t="s">
        <v>502</v>
      </c>
    </row>
    <row r="45" spans="1:12">
      <c r="A45" s="267" t="s">
        <v>982</v>
      </c>
      <c r="B45" s="267" t="s">
        <v>198</v>
      </c>
      <c r="C45" s="272">
        <v>7480.8</v>
      </c>
      <c r="D45" s="269" t="s">
        <v>502</v>
      </c>
      <c r="E45" s="272">
        <v>-70462.8</v>
      </c>
      <c r="F45" s="269" t="s">
        <v>502</v>
      </c>
      <c r="G45" s="272">
        <v>-81360</v>
      </c>
      <c r="H45" s="269" t="s">
        <v>502</v>
      </c>
      <c r="I45" s="272">
        <v>-62002.8</v>
      </c>
      <c r="J45" s="269" t="s">
        <v>502</v>
      </c>
      <c r="K45" s="272">
        <v>-94179.6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68">
        <v>226849.79199999999</v>
      </c>
      <c r="D47" s="269" t="s">
        <v>502</v>
      </c>
      <c r="E47" s="268">
        <v>236890.60399999999</v>
      </c>
      <c r="F47" s="269" t="s">
        <v>502</v>
      </c>
      <c r="G47" s="272">
        <v>234397.47</v>
      </c>
      <c r="H47" s="269" t="s">
        <v>502</v>
      </c>
      <c r="I47" s="268">
        <v>256949.351</v>
      </c>
      <c r="J47" s="269" t="s">
        <v>502</v>
      </c>
      <c r="K47" s="268">
        <v>251955.853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3773.4</v>
      </c>
      <c r="D48" s="271" t="s">
        <v>502</v>
      </c>
      <c r="E48" s="270">
        <v>3878.7</v>
      </c>
      <c r="F48" s="271" t="s">
        <v>502</v>
      </c>
      <c r="G48" s="270">
        <v>3893.88</v>
      </c>
      <c r="H48" s="271" t="s">
        <v>502</v>
      </c>
      <c r="I48" s="273">
        <v>4713.4210000000003</v>
      </c>
      <c r="J48" s="271" t="s">
        <v>502</v>
      </c>
      <c r="K48" s="270">
        <v>4446.66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22490.9</v>
      </c>
      <c r="D53" s="269" t="s">
        <v>502</v>
      </c>
      <c r="E53" s="272">
        <v>20713.400000000001</v>
      </c>
      <c r="F53" s="269" t="s">
        <v>502</v>
      </c>
      <c r="G53" s="272">
        <v>23610.6</v>
      </c>
      <c r="H53" s="269" t="s">
        <v>502</v>
      </c>
      <c r="I53" s="268">
        <v>24026.667000000001</v>
      </c>
      <c r="J53" s="269" t="s">
        <v>502</v>
      </c>
      <c r="K53" s="268">
        <v>23666.329000000002</v>
      </c>
      <c r="L53" s="269" t="s">
        <v>502</v>
      </c>
    </row>
    <row r="54" spans="1:12">
      <c r="A54" s="267" t="s">
        <v>983</v>
      </c>
      <c r="B54" s="267" t="s">
        <v>992</v>
      </c>
      <c r="C54" s="273">
        <v>200567.492</v>
      </c>
      <c r="D54" s="271" t="s">
        <v>502</v>
      </c>
      <c r="E54" s="273">
        <v>212298.50399999999</v>
      </c>
      <c r="F54" s="271" t="s">
        <v>502</v>
      </c>
      <c r="G54" s="270">
        <v>206892.99</v>
      </c>
      <c r="H54" s="271" t="s">
        <v>502</v>
      </c>
      <c r="I54" s="273">
        <v>228209.26300000001</v>
      </c>
      <c r="J54" s="271" t="s">
        <v>502</v>
      </c>
      <c r="K54" s="273">
        <v>223842.86499999999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18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0">
        <v>0</v>
      </c>
      <c r="D56" s="271" t="s">
        <v>502</v>
      </c>
      <c r="E56" s="270">
        <v>0</v>
      </c>
      <c r="F56" s="271" t="s">
        <v>502</v>
      </c>
      <c r="G56" s="270">
        <v>0</v>
      </c>
      <c r="H56" s="271" t="s">
        <v>502</v>
      </c>
      <c r="I56" s="270">
        <v>0</v>
      </c>
      <c r="J56" s="271" t="s">
        <v>502</v>
      </c>
      <c r="K56" s="270">
        <v>0</v>
      </c>
      <c r="L56" s="271" t="s">
        <v>502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0</v>
      </c>
      <c r="F57" s="269" t="s">
        <v>502</v>
      </c>
      <c r="G57" s="272">
        <v>0</v>
      </c>
      <c r="H57" s="269" t="s">
        <v>502</v>
      </c>
      <c r="I57" s="272">
        <v>0</v>
      </c>
      <c r="J57" s="269" t="s">
        <v>502</v>
      </c>
      <c r="K57" s="272">
        <v>0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1389187.7080000001</v>
      </c>
      <c r="D59" s="269" t="s">
        <v>502</v>
      </c>
      <c r="E59" s="268">
        <v>1211657.4380000001</v>
      </c>
      <c r="F59" s="269" t="s">
        <v>502</v>
      </c>
      <c r="G59" s="272">
        <v>1245517.2</v>
      </c>
      <c r="H59" s="269" t="s">
        <v>502</v>
      </c>
      <c r="I59" s="268">
        <v>1274212.4569999999</v>
      </c>
      <c r="J59" s="269" t="s">
        <v>502</v>
      </c>
      <c r="K59" s="268">
        <v>1182718.395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31951.1</v>
      </c>
      <c r="D60" s="271" t="s">
        <v>502</v>
      </c>
      <c r="E60" s="270">
        <v>34183.4</v>
      </c>
      <c r="F60" s="271" t="s">
        <v>502</v>
      </c>
      <c r="G60" s="270">
        <v>34369.300000000003</v>
      </c>
      <c r="H60" s="271" t="s">
        <v>502</v>
      </c>
      <c r="I60" s="273">
        <v>34466.703999999998</v>
      </c>
      <c r="J60" s="271" t="s">
        <v>502</v>
      </c>
      <c r="K60" s="273">
        <v>33543.237999999998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264388.53200000001</v>
      </c>
      <c r="D64" s="271" t="s">
        <v>502</v>
      </c>
      <c r="E64" s="273">
        <v>228400.378</v>
      </c>
      <c r="F64" s="271" t="s">
        <v>502</v>
      </c>
      <c r="G64" s="270">
        <v>257108.64</v>
      </c>
      <c r="H64" s="271" t="s">
        <v>502</v>
      </c>
      <c r="I64" s="273">
        <v>215666.758</v>
      </c>
      <c r="J64" s="271" t="s">
        <v>502</v>
      </c>
      <c r="K64" s="270">
        <v>220648.42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548648.63</v>
      </c>
      <c r="D65" s="269" t="s">
        <v>502</v>
      </c>
      <c r="E65" s="268">
        <v>400477.69500000001</v>
      </c>
      <c r="F65" s="269" t="s">
        <v>502</v>
      </c>
      <c r="G65" s="272">
        <v>405030.46</v>
      </c>
      <c r="H65" s="269" t="s">
        <v>502</v>
      </c>
      <c r="I65" s="268">
        <v>429993.77299999999</v>
      </c>
      <c r="J65" s="269" t="s">
        <v>502</v>
      </c>
      <c r="K65" s="268">
        <v>333200.59700000001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507963.84600000002</v>
      </c>
      <c r="D66" s="271" t="s">
        <v>502</v>
      </c>
      <c r="E66" s="273">
        <v>603249.96499999997</v>
      </c>
      <c r="F66" s="271" t="s">
        <v>502</v>
      </c>
      <c r="G66" s="270">
        <v>584910</v>
      </c>
      <c r="H66" s="271" t="s">
        <v>502</v>
      </c>
      <c r="I66" s="273">
        <v>613290.29200000002</v>
      </c>
      <c r="J66" s="271" t="s">
        <v>502</v>
      </c>
      <c r="K66" s="273">
        <v>578080.57400000002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6777</v>
      </c>
      <c r="D67" s="269" t="s">
        <v>502</v>
      </c>
      <c r="E67" s="272">
        <v>8937</v>
      </c>
      <c r="F67" s="269" t="s">
        <v>502</v>
      </c>
      <c r="G67" s="272">
        <v>10772</v>
      </c>
      <c r="H67" s="269" t="s">
        <v>502</v>
      </c>
      <c r="I67" s="268">
        <v>11276.441999999999</v>
      </c>
      <c r="J67" s="269" t="s">
        <v>502</v>
      </c>
      <c r="K67" s="268">
        <v>11142.767</v>
      </c>
      <c r="L67" s="269" t="s">
        <v>502</v>
      </c>
    </row>
    <row r="68" spans="1:12">
      <c r="A68" s="267" t="s">
        <v>984</v>
      </c>
      <c r="B68" s="267" t="s">
        <v>994</v>
      </c>
      <c r="C68" s="270">
        <v>0</v>
      </c>
      <c r="D68" s="271" t="s">
        <v>502</v>
      </c>
      <c r="E68" s="270">
        <v>0</v>
      </c>
      <c r="F68" s="271" t="s">
        <v>502</v>
      </c>
      <c r="G68" s="270">
        <v>0</v>
      </c>
      <c r="H68" s="271" t="s">
        <v>502</v>
      </c>
      <c r="I68" s="270">
        <v>0</v>
      </c>
      <c r="J68" s="271" t="s">
        <v>502</v>
      </c>
      <c r="K68" s="270">
        <v>0</v>
      </c>
      <c r="L68" s="271" t="s">
        <v>502</v>
      </c>
    </row>
    <row r="69" spans="1:12">
      <c r="A69" s="267" t="s">
        <v>984</v>
      </c>
      <c r="B69" s="267" t="s">
        <v>198</v>
      </c>
      <c r="C69" s="272">
        <v>27176.400000000001</v>
      </c>
      <c r="D69" s="269" t="s">
        <v>502</v>
      </c>
      <c r="E69" s="272">
        <v>-64134</v>
      </c>
      <c r="F69" s="269" t="s">
        <v>502</v>
      </c>
      <c r="G69" s="272">
        <v>-52722</v>
      </c>
      <c r="H69" s="269" t="s">
        <v>502</v>
      </c>
      <c r="I69" s="268">
        <v>-36537.040999999997</v>
      </c>
      <c r="J69" s="269" t="s">
        <v>502</v>
      </c>
      <c r="K69" s="272">
        <v>158.4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2282.1999999999998</v>
      </c>
      <c r="D70" s="271" t="s">
        <v>502</v>
      </c>
      <c r="E70" s="270">
        <v>543</v>
      </c>
      <c r="F70" s="271" t="s">
        <v>502</v>
      </c>
      <c r="G70" s="270">
        <v>6048.8</v>
      </c>
      <c r="H70" s="271" t="s">
        <v>502</v>
      </c>
      <c r="I70" s="273">
        <v>6055.5290000000005</v>
      </c>
      <c r="J70" s="271" t="s">
        <v>502</v>
      </c>
      <c r="K70" s="270">
        <v>5944.4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02385-5593-4368-BCA4-E77F350FF892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918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11005.8</v>
      </c>
      <c r="D11" s="269" t="s">
        <v>502</v>
      </c>
      <c r="E11" s="272">
        <v>11483.4</v>
      </c>
      <c r="F11" s="269" t="s">
        <v>502</v>
      </c>
      <c r="G11" s="268">
        <v>10529.152</v>
      </c>
      <c r="H11" s="269" t="s">
        <v>502</v>
      </c>
      <c r="I11" s="268">
        <v>10267.868</v>
      </c>
      <c r="J11" s="269" t="s">
        <v>502</v>
      </c>
      <c r="K11" s="268">
        <v>8477.848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0">
        <v>0</v>
      </c>
      <c r="H16" s="271" t="s">
        <v>502</v>
      </c>
      <c r="I16" s="270">
        <v>0</v>
      </c>
      <c r="J16" s="271" t="s">
        <v>502</v>
      </c>
      <c r="K16" s="270">
        <v>0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11005.8</v>
      </c>
      <c r="D17" s="269" t="s">
        <v>502</v>
      </c>
      <c r="E17" s="272">
        <v>11483.4</v>
      </c>
      <c r="F17" s="269" t="s">
        <v>502</v>
      </c>
      <c r="G17" s="268">
        <v>10529.152</v>
      </c>
      <c r="H17" s="269" t="s">
        <v>502</v>
      </c>
      <c r="I17" s="268">
        <v>10267.868</v>
      </c>
      <c r="J17" s="269" t="s">
        <v>502</v>
      </c>
      <c r="K17" s="268">
        <v>8477.848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69" t="s">
        <v>1008</v>
      </c>
      <c r="D19" s="269" t="s">
        <v>1009</v>
      </c>
      <c r="E19" s="269" t="s">
        <v>1008</v>
      </c>
      <c r="F19" s="269" t="s">
        <v>1009</v>
      </c>
      <c r="G19" s="269" t="s">
        <v>1008</v>
      </c>
      <c r="H19" s="269" t="s">
        <v>1009</v>
      </c>
      <c r="I19" s="269" t="s">
        <v>1008</v>
      </c>
      <c r="J19" s="269" t="s">
        <v>1009</v>
      </c>
      <c r="K19" s="269" t="s">
        <v>1008</v>
      </c>
      <c r="L19" s="269" t="s">
        <v>1009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69" t="s">
        <v>1008</v>
      </c>
      <c r="D21" s="269" t="s">
        <v>1009</v>
      </c>
      <c r="E21" s="269" t="s">
        <v>1008</v>
      </c>
      <c r="F21" s="269" t="s">
        <v>1009</v>
      </c>
      <c r="G21" s="269" t="s">
        <v>1008</v>
      </c>
      <c r="H21" s="269" t="s">
        <v>1009</v>
      </c>
      <c r="I21" s="269" t="s">
        <v>1008</v>
      </c>
      <c r="J21" s="269" t="s">
        <v>1009</v>
      </c>
      <c r="K21" s="269" t="s">
        <v>1008</v>
      </c>
      <c r="L21" s="269" t="s">
        <v>1009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68">
        <v>51236.248</v>
      </c>
      <c r="D23" s="269" t="s">
        <v>502</v>
      </c>
      <c r="E23" s="268">
        <v>44288.894</v>
      </c>
      <c r="F23" s="269" t="s">
        <v>502</v>
      </c>
      <c r="G23" s="268">
        <v>55706.324999999997</v>
      </c>
      <c r="H23" s="269" t="s">
        <v>502</v>
      </c>
      <c r="I23" s="268">
        <v>59828.400999999998</v>
      </c>
      <c r="J23" s="269" t="s">
        <v>502</v>
      </c>
      <c r="K23" s="268">
        <v>59676.773000000001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1379.7</v>
      </c>
      <c r="D28" s="271" t="s">
        <v>502</v>
      </c>
      <c r="E28" s="270">
        <v>1045.8</v>
      </c>
      <c r="F28" s="271" t="s">
        <v>502</v>
      </c>
      <c r="G28" s="270">
        <v>863.1</v>
      </c>
      <c r="H28" s="271" t="s">
        <v>502</v>
      </c>
      <c r="I28" s="273">
        <v>4387.9449999999997</v>
      </c>
      <c r="J28" s="271" t="s">
        <v>502</v>
      </c>
      <c r="K28" s="273">
        <v>2497.7530000000002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49856.548000000003</v>
      </c>
      <c r="D29" s="269" t="s">
        <v>502</v>
      </c>
      <c r="E29" s="268">
        <v>43243.093999999997</v>
      </c>
      <c r="F29" s="269" t="s">
        <v>502</v>
      </c>
      <c r="G29" s="268">
        <v>54843.224999999999</v>
      </c>
      <c r="H29" s="269" t="s">
        <v>502</v>
      </c>
      <c r="I29" s="268">
        <v>55440.455999999998</v>
      </c>
      <c r="J29" s="269" t="s">
        <v>502</v>
      </c>
      <c r="K29" s="272">
        <v>57179.02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69" t="s">
        <v>1008</v>
      </c>
      <c r="D31" s="269" t="s">
        <v>1009</v>
      </c>
      <c r="E31" s="269" t="s">
        <v>1008</v>
      </c>
      <c r="F31" s="269" t="s">
        <v>1009</v>
      </c>
      <c r="G31" s="269" t="s">
        <v>1008</v>
      </c>
      <c r="H31" s="269" t="s">
        <v>1009</v>
      </c>
      <c r="I31" s="269" t="s">
        <v>1008</v>
      </c>
      <c r="J31" s="269" t="s">
        <v>1009</v>
      </c>
      <c r="K31" s="269" t="s">
        <v>1008</v>
      </c>
      <c r="L31" s="269" t="s">
        <v>1009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69" t="s">
        <v>1008</v>
      </c>
      <c r="D33" s="269" t="s">
        <v>1009</v>
      </c>
      <c r="E33" s="269" t="s">
        <v>1008</v>
      </c>
      <c r="F33" s="269" t="s">
        <v>1009</v>
      </c>
      <c r="G33" s="269" t="s">
        <v>1008</v>
      </c>
      <c r="H33" s="269" t="s">
        <v>1009</v>
      </c>
      <c r="I33" s="269" t="s">
        <v>1008</v>
      </c>
      <c r="J33" s="269" t="s">
        <v>1009</v>
      </c>
      <c r="K33" s="269" t="s">
        <v>1008</v>
      </c>
      <c r="L33" s="269" t="s">
        <v>1009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68">
        <v>88631.729000000007</v>
      </c>
      <c r="D35" s="269" t="s">
        <v>502</v>
      </c>
      <c r="E35" s="272">
        <v>76406.06</v>
      </c>
      <c r="F35" s="269" t="s">
        <v>502</v>
      </c>
      <c r="G35" s="268">
        <v>74708.909</v>
      </c>
      <c r="H35" s="269" t="s">
        <v>502</v>
      </c>
      <c r="I35" s="268">
        <v>91156.152000000002</v>
      </c>
      <c r="J35" s="269" t="s">
        <v>502</v>
      </c>
      <c r="K35" s="272">
        <v>96122.6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645.84</v>
      </c>
      <c r="D36" s="271" t="s">
        <v>502</v>
      </c>
      <c r="E36" s="270">
        <v>533.52</v>
      </c>
      <c r="F36" s="271" t="s">
        <v>502</v>
      </c>
      <c r="G36" s="270">
        <v>533.52</v>
      </c>
      <c r="H36" s="271" t="s">
        <v>502</v>
      </c>
      <c r="I36" s="270">
        <v>561.6</v>
      </c>
      <c r="J36" s="271" t="s">
        <v>502</v>
      </c>
      <c r="K36" s="270">
        <v>589.67999999999995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4491.8999999999996</v>
      </c>
      <c r="D40" s="271" t="s">
        <v>502</v>
      </c>
      <c r="E40" s="270">
        <v>4011.3</v>
      </c>
      <c r="F40" s="271" t="s">
        <v>502</v>
      </c>
      <c r="G40" s="270">
        <v>4100.3999999999996</v>
      </c>
      <c r="H40" s="271" t="s">
        <v>502</v>
      </c>
      <c r="I40" s="270">
        <v>14453.1</v>
      </c>
      <c r="J40" s="271" t="s">
        <v>502</v>
      </c>
      <c r="K40" s="273">
        <v>14181.455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83493.989000000001</v>
      </c>
      <c r="D41" s="269" t="s">
        <v>502</v>
      </c>
      <c r="E41" s="272">
        <v>71861.240000000005</v>
      </c>
      <c r="F41" s="269" t="s">
        <v>502</v>
      </c>
      <c r="G41" s="268">
        <v>70074.989000000001</v>
      </c>
      <c r="H41" s="269" t="s">
        <v>502</v>
      </c>
      <c r="I41" s="268">
        <v>76141.452000000005</v>
      </c>
      <c r="J41" s="269" t="s">
        <v>502</v>
      </c>
      <c r="K41" s="268">
        <v>81351.464999999997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0</v>
      </c>
      <c r="D42" s="271" t="s">
        <v>502</v>
      </c>
      <c r="E42" s="270">
        <v>0</v>
      </c>
      <c r="F42" s="271" t="s">
        <v>502</v>
      </c>
      <c r="G42" s="270">
        <v>0</v>
      </c>
      <c r="H42" s="271" t="s">
        <v>502</v>
      </c>
      <c r="I42" s="270">
        <v>0</v>
      </c>
      <c r="J42" s="271" t="s">
        <v>502</v>
      </c>
      <c r="K42" s="270">
        <v>0</v>
      </c>
      <c r="L42" s="271" t="s">
        <v>502</v>
      </c>
    </row>
    <row r="43" spans="1:12">
      <c r="A43" s="267" t="s">
        <v>982</v>
      </c>
      <c r="B43" s="267" t="s">
        <v>993</v>
      </c>
      <c r="C43" s="269" t="s">
        <v>1008</v>
      </c>
      <c r="D43" s="269" t="s">
        <v>1009</v>
      </c>
      <c r="E43" s="269" t="s">
        <v>1008</v>
      </c>
      <c r="F43" s="269" t="s">
        <v>1009</v>
      </c>
      <c r="G43" s="269" t="s">
        <v>1008</v>
      </c>
      <c r="H43" s="269" t="s">
        <v>1009</v>
      </c>
      <c r="I43" s="269" t="s">
        <v>1008</v>
      </c>
      <c r="J43" s="269" t="s">
        <v>1009</v>
      </c>
      <c r="K43" s="269" t="s">
        <v>1008</v>
      </c>
      <c r="L43" s="269" t="s">
        <v>1009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69" t="s">
        <v>1008</v>
      </c>
      <c r="D45" s="269" t="s">
        <v>1009</v>
      </c>
      <c r="E45" s="269" t="s">
        <v>1008</v>
      </c>
      <c r="F45" s="269" t="s">
        <v>1009</v>
      </c>
      <c r="G45" s="269" t="s">
        <v>1008</v>
      </c>
      <c r="H45" s="269" t="s">
        <v>1009</v>
      </c>
      <c r="I45" s="269" t="s">
        <v>1008</v>
      </c>
      <c r="J45" s="269" t="s">
        <v>1009</v>
      </c>
      <c r="K45" s="269" t="s">
        <v>1008</v>
      </c>
      <c r="L45" s="269" t="s">
        <v>1009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760</v>
      </c>
      <c r="D47" s="269" t="s">
        <v>502</v>
      </c>
      <c r="E47" s="272">
        <v>480</v>
      </c>
      <c r="F47" s="269" t="s">
        <v>502</v>
      </c>
      <c r="G47" s="272">
        <v>840</v>
      </c>
      <c r="H47" s="269" t="s">
        <v>502</v>
      </c>
      <c r="I47" s="268">
        <v>7000.4049999999997</v>
      </c>
      <c r="J47" s="269" t="s">
        <v>502</v>
      </c>
      <c r="K47" s="268">
        <v>5581.1270000000004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3">
        <v>4595.2340000000004</v>
      </c>
      <c r="J48" s="271" t="s">
        <v>502</v>
      </c>
      <c r="K48" s="273">
        <v>4538.0410000000002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760</v>
      </c>
      <c r="D53" s="269" t="s">
        <v>502</v>
      </c>
      <c r="E53" s="272">
        <v>480</v>
      </c>
      <c r="F53" s="269" t="s">
        <v>502</v>
      </c>
      <c r="G53" s="272">
        <v>840</v>
      </c>
      <c r="H53" s="269" t="s">
        <v>502</v>
      </c>
      <c r="I53" s="268">
        <v>2405.1709999999998</v>
      </c>
      <c r="J53" s="269" t="s">
        <v>502</v>
      </c>
      <c r="K53" s="268">
        <v>1043.086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69" t="s">
        <v>1008</v>
      </c>
      <c r="D55" s="269" t="s">
        <v>1009</v>
      </c>
      <c r="E55" s="269" t="s">
        <v>1008</v>
      </c>
      <c r="F55" s="269" t="s">
        <v>1009</v>
      </c>
      <c r="G55" s="269" t="s">
        <v>1008</v>
      </c>
      <c r="H55" s="269" t="s">
        <v>1009</v>
      </c>
      <c r="I55" s="269" t="s">
        <v>1008</v>
      </c>
      <c r="J55" s="269" t="s">
        <v>1009</v>
      </c>
      <c r="K55" s="269" t="s">
        <v>1008</v>
      </c>
      <c r="L55" s="269" t="s">
        <v>1009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69" t="s">
        <v>1008</v>
      </c>
      <c r="D57" s="269" t="s">
        <v>1009</v>
      </c>
      <c r="E57" s="269" t="s">
        <v>1008</v>
      </c>
      <c r="F57" s="269" t="s">
        <v>1009</v>
      </c>
      <c r="G57" s="269" t="s">
        <v>1008</v>
      </c>
      <c r="H57" s="269" t="s">
        <v>1009</v>
      </c>
      <c r="I57" s="269" t="s">
        <v>1008</v>
      </c>
      <c r="J57" s="269" t="s">
        <v>1009</v>
      </c>
      <c r="K57" s="269" t="s">
        <v>1008</v>
      </c>
      <c r="L57" s="269" t="s">
        <v>1009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68">
        <v>98015.657000000007</v>
      </c>
      <c r="D59" s="269" t="s">
        <v>502</v>
      </c>
      <c r="E59" s="268">
        <v>96765.638999999996</v>
      </c>
      <c r="F59" s="269" t="s">
        <v>502</v>
      </c>
      <c r="G59" s="268">
        <v>104797.644</v>
      </c>
      <c r="H59" s="269" t="s">
        <v>502</v>
      </c>
      <c r="I59" s="268">
        <v>105726.952</v>
      </c>
      <c r="J59" s="269" t="s">
        <v>502</v>
      </c>
      <c r="K59" s="268">
        <v>107631.08900000001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2079.4</v>
      </c>
      <c r="D60" s="271" t="s">
        <v>502</v>
      </c>
      <c r="E60" s="270">
        <v>2191.8000000000002</v>
      </c>
      <c r="F60" s="271" t="s">
        <v>502</v>
      </c>
      <c r="G60" s="270">
        <v>2304.1999999999998</v>
      </c>
      <c r="H60" s="271" t="s">
        <v>502</v>
      </c>
      <c r="I60" s="273">
        <v>2715.6680000000001</v>
      </c>
      <c r="J60" s="271" t="s">
        <v>502</v>
      </c>
      <c r="K60" s="273">
        <v>2239.8510000000001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19436.656999999999</v>
      </c>
      <c r="D64" s="271" t="s">
        <v>502</v>
      </c>
      <c r="E64" s="273">
        <v>18219.039000000001</v>
      </c>
      <c r="F64" s="271" t="s">
        <v>502</v>
      </c>
      <c r="G64" s="273">
        <v>23013.944</v>
      </c>
      <c r="H64" s="271" t="s">
        <v>502</v>
      </c>
      <c r="I64" s="273">
        <v>18911.282999999999</v>
      </c>
      <c r="J64" s="271" t="s">
        <v>502</v>
      </c>
      <c r="K64" s="270">
        <v>21828.85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76499.600000000006</v>
      </c>
      <c r="D65" s="269" t="s">
        <v>502</v>
      </c>
      <c r="E65" s="272">
        <v>76354.8</v>
      </c>
      <c r="F65" s="269" t="s">
        <v>502</v>
      </c>
      <c r="G65" s="272">
        <v>79479.5</v>
      </c>
      <c r="H65" s="269" t="s">
        <v>502</v>
      </c>
      <c r="I65" s="272">
        <v>84100</v>
      </c>
      <c r="J65" s="269" t="s">
        <v>502</v>
      </c>
      <c r="K65" s="268">
        <v>83562.388000000006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69" t="s">
        <v>1008</v>
      </c>
      <c r="D67" s="269" t="s">
        <v>1009</v>
      </c>
      <c r="E67" s="269" t="s">
        <v>1008</v>
      </c>
      <c r="F67" s="269" t="s">
        <v>1009</v>
      </c>
      <c r="G67" s="269" t="s">
        <v>1008</v>
      </c>
      <c r="H67" s="269" t="s">
        <v>1009</v>
      </c>
      <c r="I67" s="269" t="s">
        <v>1008</v>
      </c>
      <c r="J67" s="269" t="s">
        <v>1009</v>
      </c>
      <c r="K67" s="269" t="s">
        <v>1008</v>
      </c>
      <c r="L67" s="269" t="s">
        <v>1009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69" t="s">
        <v>1008</v>
      </c>
      <c r="D69" s="269" t="s">
        <v>1009</v>
      </c>
      <c r="E69" s="269" t="s">
        <v>1008</v>
      </c>
      <c r="F69" s="269" t="s">
        <v>1009</v>
      </c>
      <c r="G69" s="269" t="s">
        <v>1008</v>
      </c>
      <c r="H69" s="269" t="s">
        <v>1009</v>
      </c>
      <c r="I69" s="269" t="s">
        <v>1008</v>
      </c>
      <c r="J69" s="269" t="s">
        <v>1009</v>
      </c>
      <c r="K69" s="269" t="s">
        <v>1008</v>
      </c>
      <c r="L69" s="269" t="s">
        <v>1009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E0182-3FCE-4FEE-BB4B-ADCF5C7BD13E}">
  <dimension ref="A1:L75"/>
  <sheetViews>
    <sheetView workbookViewId="0">
      <pane xSplit="2" ySplit="10" topLeftCell="C39" activePane="bottomRight" state="frozen"/>
      <selection activeCell="B26" sqref="B26"/>
      <selection pane="topRight" activeCell="B26" sqref="B26"/>
      <selection pane="bottomLeft" activeCell="B26" sqref="B26"/>
      <selection pane="bottomRight" activeCell="M70" sqref="M70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920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621605.78599999996</v>
      </c>
      <c r="D11" s="269" t="s">
        <v>502</v>
      </c>
      <c r="E11" s="272">
        <v>569811.51</v>
      </c>
      <c r="F11" s="269" t="s">
        <v>502</v>
      </c>
      <c r="G11" s="268">
        <v>565472.36499999999</v>
      </c>
      <c r="H11" s="269" t="s">
        <v>502</v>
      </c>
      <c r="I11" s="268">
        <v>577870.92099999997</v>
      </c>
      <c r="J11" s="269" t="s">
        <v>502</v>
      </c>
      <c r="K11" s="268">
        <v>567919.77599999995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5756.14</v>
      </c>
      <c r="D12" s="271" t="s">
        <v>502</v>
      </c>
      <c r="E12" s="270">
        <v>4825.3900000000003</v>
      </c>
      <c r="F12" s="271" t="s">
        <v>502</v>
      </c>
      <c r="G12" s="273">
        <v>4930.9049999999997</v>
      </c>
      <c r="H12" s="271" t="s">
        <v>502</v>
      </c>
      <c r="I12" s="273">
        <v>5592.2969999999996</v>
      </c>
      <c r="J12" s="271" t="s">
        <v>502</v>
      </c>
      <c r="K12" s="273">
        <v>4550.5789999999997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73123.785999999993</v>
      </c>
      <c r="D16" s="271" t="s">
        <v>502</v>
      </c>
      <c r="E16" s="273">
        <v>66168.881999999998</v>
      </c>
      <c r="F16" s="271" t="s">
        <v>502</v>
      </c>
      <c r="G16" s="273">
        <v>62133.584000000003</v>
      </c>
      <c r="H16" s="271" t="s">
        <v>502</v>
      </c>
      <c r="I16" s="273">
        <v>65704.644</v>
      </c>
      <c r="J16" s="271" t="s">
        <v>502</v>
      </c>
      <c r="K16" s="273">
        <v>64576.430999999997</v>
      </c>
      <c r="L16" s="271" t="s">
        <v>502</v>
      </c>
    </row>
    <row r="17" spans="1:12">
      <c r="A17" s="267" t="s">
        <v>980</v>
      </c>
      <c r="B17" s="267" t="s">
        <v>991</v>
      </c>
      <c r="C17" s="268">
        <v>248758.318</v>
      </c>
      <c r="D17" s="269" t="s">
        <v>502</v>
      </c>
      <c r="E17" s="268">
        <v>217677.66399999999</v>
      </c>
      <c r="F17" s="269" t="s">
        <v>502</v>
      </c>
      <c r="G17" s="268">
        <v>213446.88099999999</v>
      </c>
      <c r="H17" s="269" t="s">
        <v>502</v>
      </c>
      <c r="I17" s="272">
        <v>216574.34</v>
      </c>
      <c r="J17" s="269" t="s">
        <v>502</v>
      </c>
      <c r="K17" s="268">
        <v>211472.027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58712.741999999998</v>
      </c>
      <c r="D18" s="271" t="s">
        <v>502</v>
      </c>
      <c r="E18" s="273">
        <v>60276.972999999998</v>
      </c>
      <c r="F18" s="271" t="s">
        <v>502</v>
      </c>
      <c r="G18" s="270">
        <v>70077.850000000006</v>
      </c>
      <c r="H18" s="271" t="s">
        <v>502</v>
      </c>
      <c r="I18" s="273">
        <v>71063.653000000006</v>
      </c>
      <c r="J18" s="271" t="s">
        <v>502</v>
      </c>
      <c r="K18" s="273">
        <v>70157.557000000001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941</v>
      </c>
      <c r="D19" s="269" t="s">
        <v>502</v>
      </c>
      <c r="E19" s="272">
        <v>899</v>
      </c>
      <c r="F19" s="269" t="s">
        <v>502</v>
      </c>
      <c r="G19" s="268">
        <v>800.08600000000001</v>
      </c>
      <c r="H19" s="269" t="s">
        <v>502</v>
      </c>
      <c r="I19" s="268">
        <v>1004.4690000000001</v>
      </c>
      <c r="J19" s="269" t="s">
        <v>502</v>
      </c>
      <c r="K19" s="268">
        <v>1000.955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115408.8</v>
      </c>
      <c r="D21" s="269" t="s">
        <v>502</v>
      </c>
      <c r="E21" s="272">
        <v>112251.6</v>
      </c>
      <c r="F21" s="269" t="s">
        <v>502</v>
      </c>
      <c r="G21" s="268">
        <v>110912.378</v>
      </c>
      <c r="H21" s="269" t="s">
        <v>502</v>
      </c>
      <c r="I21" s="268">
        <v>111076.247</v>
      </c>
      <c r="J21" s="269" t="s">
        <v>502</v>
      </c>
      <c r="K21" s="272">
        <v>112291.61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118905</v>
      </c>
      <c r="D22" s="271" t="s">
        <v>502</v>
      </c>
      <c r="E22" s="270">
        <v>107712</v>
      </c>
      <c r="F22" s="271" t="s">
        <v>502</v>
      </c>
      <c r="G22" s="273">
        <v>103170.681</v>
      </c>
      <c r="H22" s="271" t="s">
        <v>502</v>
      </c>
      <c r="I22" s="273">
        <v>106855.27099999999</v>
      </c>
      <c r="J22" s="271" t="s">
        <v>502</v>
      </c>
      <c r="K22" s="273">
        <v>103870.61599999999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1047797.094</v>
      </c>
      <c r="D23" s="269" t="s">
        <v>502</v>
      </c>
      <c r="E23" s="268">
        <v>1002320.4570000001</v>
      </c>
      <c r="F23" s="269" t="s">
        <v>502</v>
      </c>
      <c r="G23" s="268">
        <v>965015.23800000001</v>
      </c>
      <c r="H23" s="269" t="s">
        <v>502</v>
      </c>
      <c r="I23" s="268">
        <v>1049873.3759999999</v>
      </c>
      <c r="J23" s="269" t="s">
        <v>502</v>
      </c>
      <c r="K23" s="272">
        <v>1033066.8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9259.634</v>
      </c>
      <c r="D24" s="271" t="s">
        <v>502</v>
      </c>
      <c r="E24" s="270">
        <v>4426.29</v>
      </c>
      <c r="F24" s="271" t="s">
        <v>502</v>
      </c>
      <c r="G24" s="273">
        <v>4558.0919999999996</v>
      </c>
      <c r="H24" s="271" t="s">
        <v>502</v>
      </c>
      <c r="I24" s="273">
        <v>5364.8779999999997</v>
      </c>
      <c r="J24" s="271" t="s">
        <v>502</v>
      </c>
      <c r="K24" s="273">
        <v>4932.0230000000001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6939.1</v>
      </c>
      <c r="D25" s="269" t="s">
        <v>502</v>
      </c>
      <c r="E25" s="272">
        <v>4973</v>
      </c>
      <c r="F25" s="269" t="s">
        <v>502</v>
      </c>
      <c r="G25" s="272">
        <v>5651.8</v>
      </c>
      <c r="H25" s="269" t="s">
        <v>502</v>
      </c>
      <c r="I25" s="272">
        <v>5840.8</v>
      </c>
      <c r="J25" s="269" t="s">
        <v>502</v>
      </c>
      <c r="K25" s="272">
        <v>5749.1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12873.77</v>
      </c>
      <c r="D26" s="271" t="s">
        <v>502</v>
      </c>
      <c r="E26" s="273">
        <v>10668.528</v>
      </c>
      <c r="F26" s="271" t="s">
        <v>502</v>
      </c>
      <c r="G26" s="270">
        <v>9396.75</v>
      </c>
      <c r="H26" s="271" t="s">
        <v>502</v>
      </c>
      <c r="I26" s="270">
        <v>9142.83</v>
      </c>
      <c r="J26" s="271" t="s">
        <v>502</v>
      </c>
      <c r="K26" s="270">
        <v>8780.0400000000009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33153.300000000003</v>
      </c>
      <c r="D28" s="271" t="s">
        <v>502</v>
      </c>
      <c r="E28" s="270">
        <v>29386.799999999999</v>
      </c>
      <c r="F28" s="271" t="s">
        <v>502</v>
      </c>
      <c r="G28" s="270">
        <v>25722.9</v>
      </c>
      <c r="H28" s="271" t="s">
        <v>502</v>
      </c>
      <c r="I28" s="273">
        <v>25122.445</v>
      </c>
      <c r="J28" s="271" t="s">
        <v>502</v>
      </c>
      <c r="K28" s="273">
        <v>28984.736000000001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290332.71899999998</v>
      </c>
      <c r="D29" s="269" t="s">
        <v>502</v>
      </c>
      <c r="E29" s="268">
        <v>274613.929</v>
      </c>
      <c r="F29" s="269" t="s">
        <v>502</v>
      </c>
      <c r="G29" s="268">
        <v>249298.101</v>
      </c>
      <c r="H29" s="269" t="s">
        <v>502</v>
      </c>
      <c r="I29" s="268">
        <v>259887.12100000001</v>
      </c>
      <c r="J29" s="269" t="s">
        <v>502</v>
      </c>
      <c r="K29" s="268">
        <v>241141.226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202460.571</v>
      </c>
      <c r="D30" s="271" t="s">
        <v>502</v>
      </c>
      <c r="E30" s="270">
        <v>206264.91</v>
      </c>
      <c r="F30" s="271" t="s">
        <v>502</v>
      </c>
      <c r="G30" s="273">
        <v>225385.39499999999</v>
      </c>
      <c r="H30" s="271" t="s">
        <v>502</v>
      </c>
      <c r="I30" s="273">
        <v>276304.902</v>
      </c>
      <c r="J30" s="271" t="s">
        <v>502</v>
      </c>
      <c r="K30" s="273">
        <v>283164.67499999999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1485</v>
      </c>
      <c r="D31" s="269" t="s">
        <v>502</v>
      </c>
      <c r="E31" s="272">
        <v>1669</v>
      </c>
      <c r="F31" s="269" t="s">
        <v>502</v>
      </c>
      <c r="G31" s="272">
        <v>2038</v>
      </c>
      <c r="H31" s="269" t="s">
        <v>502</v>
      </c>
      <c r="I31" s="272">
        <v>2227</v>
      </c>
      <c r="J31" s="269" t="s">
        <v>502</v>
      </c>
      <c r="K31" s="272">
        <v>2065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300618</v>
      </c>
      <c r="D33" s="269" t="s">
        <v>502</v>
      </c>
      <c r="E33" s="272">
        <v>290610</v>
      </c>
      <c r="F33" s="269" t="s">
        <v>502</v>
      </c>
      <c r="G33" s="272">
        <v>282589.2</v>
      </c>
      <c r="H33" s="269" t="s">
        <v>502</v>
      </c>
      <c r="I33" s="272">
        <v>297968.40000000002</v>
      </c>
      <c r="J33" s="269" t="s">
        <v>502</v>
      </c>
      <c r="K33" s="272">
        <v>293940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190675</v>
      </c>
      <c r="D34" s="271" t="s">
        <v>502</v>
      </c>
      <c r="E34" s="270">
        <v>179708</v>
      </c>
      <c r="F34" s="271" t="s">
        <v>502</v>
      </c>
      <c r="G34" s="270">
        <v>160375</v>
      </c>
      <c r="H34" s="271" t="s">
        <v>502</v>
      </c>
      <c r="I34" s="270">
        <v>168015</v>
      </c>
      <c r="J34" s="271" t="s">
        <v>502</v>
      </c>
      <c r="K34" s="270">
        <v>164310</v>
      </c>
      <c r="L34" s="271" t="s">
        <v>502</v>
      </c>
    </row>
    <row r="35" spans="1:12">
      <c r="A35" s="267" t="s">
        <v>982</v>
      </c>
      <c r="B35" s="267" t="s">
        <v>839</v>
      </c>
      <c r="C35" s="272">
        <v>1359477.8</v>
      </c>
      <c r="D35" s="269" t="s">
        <v>502</v>
      </c>
      <c r="E35" s="268">
        <v>1352820.9280000001</v>
      </c>
      <c r="F35" s="269" t="s">
        <v>502</v>
      </c>
      <c r="G35" s="268">
        <v>1319300.388</v>
      </c>
      <c r="H35" s="269" t="s">
        <v>502</v>
      </c>
      <c r="I35" s="268">
        <v>1329065.4809999999</v>
      </c>
      <c r="J35" s="269" t="s">
        <v>502</v>
      </c>
      <c r="K35" s="268">
        <v>1312210.277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15479.78</v>
      </c>
      <c r="D36" s="271" t="s">
        <v>502</v>
      </c>
      <c r="E36" s="270">
        <v>16836.22</v>
      </c>
      <c r="F36" s="271" t="s">
        <v>502</v>
      </c>
      <c r="G36" s="270">
        <v>16357.62</v>
      </c>
      <c r="H36" s="271" t="s">
        <v>502</v>
      </c>
      <c r="I36" s="270">
        <v>15524.94</v>
      </c>
      <c r="J36" s="271" t="s">
        <v>502</v>
      </c>
      <c r="K36" s="270">
        <v>14448.1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7145.4</v>
      </c>
      <c r="D37" s="269" t="s">
        <v>502</v>
      </c>
      <c r="E37" s="272">
        <v>7387.8</v>
      </c>
      <c r="F37" s="269" t="s">
        <v>502</v>
      </c>
      <c r="G37" s="272">
        <v>7288.1</v>
      </c>
      <c r="H37" s="269" t="s">
        <v>502</v>
      </c>
      <c r="I37" s="272">
        <v>6932.1</v>
      </c>
      <c r="J37" s="269" t="s">
        <v>502</v>
      </c>
      <c r="K37" s="272">
        <v>7507.3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334.8</v>
      </c>
      <c r="D38" s="271" t="s">
        <v>502</v>
      </c>
      <c r="E38" s="270">
        <v>237.6</v>
      </c>
      <c r="F38" s="271" t="s">
        <v>502</v>
      </c>
      <c r="G38" s="270">
        <v>140.4</v>
      </c>
      <c r="H38" s="271" t="s">
        <v>502</v>
      </c>
      <c r="I38" s="270">
        <v>129.6</v>
      </c>
      <c r="J38" s="271" t="s">
        <v>502</v>
      </c>
      <c r="K38" s="270">
        <v>194.4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23330.7</v>
      </c>
      <c r="D40" s="271" t="s">
        <v>502</v>
      </c>
      <c r="E40" s="270">
        <v>24886.799999999999</v>
      </c>
      <c r="F40" s="271" t="s">
        <v>502</v>
      </c>
      <c r="G40" s="270">
        <v>23798.7</v>
      </c>
      <c r="H40" s="271" t="s">
        <v>502</v>
      </c>
      <c r="I40" s="273">
        <v>19466.684000000001</v>
      </c>
      <c r="J40" s="271" t="s">
        <v>502</v>
      </c>
      <c r="K40" s="273">
        <v>19895.466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397692.83</v>
      </c>
      <c r="D41" s="269" t="s">
        <v>502</v>
      </c>
      <c r="E41" s="268">
        <v>361277.71799999999</v>
      </c>
      <c r="F41" s="269" t="s">
        <v>502</v>
      </c>
      <c r="G41" s="268">
        <v>330660.05699999997</v>
      </c>
      <c r="H41" s="269" t="s">
        <v>502</v>
      </c>
      <c r="I41" s="268">
        <v>299060.75300000003</v>
      </c>
      <c r="J41" s="269" t="s">
        <v>502</v>
      </c>
      <c r="K41" s="268">
        <v>295563.815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227851.09</v>
      </c>
      <c r="D42" s="271" t="s">
        <v>502</v>
      </c>
      <c r="E42" s="270">
        <v>295599.19</v>
      </c>
      <c r="F42" s="271" t="s">
        <v>502</v>
      </c>
      <c r="G42" s="273">
        <v>316023.11099999998</v>
      </c>
      <c r="H42" s="271" t="s">
        <v>502</v>
      </c>
      <c r="I42" s="273">
        <v>345004.20500000002</v>
      </c>
      <c r="J42" s="271" t="s">
        <v>502</v>
      </c>
      <c r="K42" s="273">
        <v>345014.39600000001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472381.2</v>
      </c>
      <c r="D45" s="269" t="s">
        <v>502</v>
      </c>
      <c r="E45" s="272">
        <v>458229.6</v>
      </c>
      <c r="F45" s="269" t="s">
        <v>502</v>
      </c>
      <c r="G45" s="272">
        <v>449492.4</v>
      </c>
      <c r="H45" s="269" t="s">
        <v>502</v>
      </c>
      <c r="I45" s="272">
        <v>459223.2</v>
      </c>
      <c r="J45" s="269" t="s">
        <v>502</v>
      </c>
      <c r="K45" s="272">
        <v>448408.8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215262</v>
      </c>
      <c r="D46" s="271" t="s">
        <v>502</v>
      </c>
      <c r="E46" s="270">
        <v>188366</v>
      </c>
      <c r="F46" s="271" t="s">
        <v>502</v>
      </c>
      <c r="G46" s="270">
        <v>175540</v>
      </c>
      <c r="H46" s="271" t="s">
        <v>502</v>
      </c>
      <c r="I46" s="270">
        <v>183724</v>
      </c>
      <c r="J46" s="271" t="s">
        <v>502</v>
      </c>
      <c r="K46" s="270">
        <v>181178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105402.5</v>
      </c>
      <c r="D47" s="269" t="s">
        <v>502</v>
      </c>
      <c r="E47" s="272">
        <v>108877.3</v>
      </c>
      <c r="F47" s="269" t="s">
        <v>502</v>
      </c>
      <c r="G47" s="272">
        <v>119266.18</v>
      </c>
      <c r="H47" s="269" t="s">
        <v>502</v>
      </c>
      <c r="I47" s="268">
        <v>128906.482</v>
      </c>
      <c r="J47" s="269" t="s">
        <v>502</v>
      </c>
      <c r="K47" s="268">
        <v>122861.391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3773.4</v>
      </c>
      <c r="D48" s="271" t="s">
        <v>502</v>
      </c>
      <c r="E48" s="270">
        <v>3878.7</v>
      </c>
      <c r="F48" s="271" t="s">
        <v>502</v>
      </c>
      <c r="G48" s="270">
        <v>3893.88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21643.9</v>
      </c>
      <c r="D53" s="269" t="s">
        <v>502</v>
      </c>
      <c r="E53" s="272">
        <v>20242.400000000001</v>
      </c>
      <c r="F53" s="269" t="s">
        <v>502</v>
      </c>
      <c r="G53" s="272">
        <v>22823.9</v>
      </c>
      <c r="H53" s="269" t="s">
        <v>502</v>
      </c>
      <c r="I53" s="268">
        <v>23391.492999999999</v>
      </c>
      <c r="J53" s="269" t="s">
        <v>502</v>
      </c>
      <c r="K53" s="268">
        <v>22553.819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4255</v>
      </c>
      <c r="D54" s="271" t="s">
        <v>502</v>
      </c>
      <c r="E54" s="270">
        <v>4489</v>
      </c>
      <c r="F54" s="271" t="s">
        <v>502</v>
      </c>
      <c r="G54" s="270">
        <v>4506.3999999999996</v>
      </c>
      <c r="H54" s="271" t="s">
        <v>502</v>
      </c>
      <c r="I54" s="273">
        <v>5233.0649999999996</v>
      </c>
      <c r="J54" s="271" t="s">
        <v>502</v>
      </c>
      <c r="K54" s="273">
        <v>4133.2439999999997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56545.2</v>
      </c>
      <c r="D57" s="269" t="s">
        <v>502</v>
      </c>
      <c r="E57" s="272">
        <v>58885.2</v>
      </c>
      <c r="F57" s="269" t="s">
        <v>502</v>
      </c>
      <c r="G57" s="272">
        <v>62892</v>
      </c>
      <c r="H57" s="269" t="s">
        <v>502</v>
      </c>
      <c r="I57" s="268">
        <v>66554.467000000004</v>
      </c>
      <c r="J57" s="269" t="s">
        <v>502</v>
      </c>
      <c r="K57" s="272">
        <v>65616.479999999996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19185</v>
      </c>
      <c r="D58" s="271" t="s">
        <v>502</v>
      </c>
      <c r="E58" s="270">
        <v>21382</v>
      </c>
      <c r="F58" s="271" t="s">
        <v>502</v>
      </c>
      <c r="G58" s="270">
        <v>25150</v>
      </c>
      <c r="H58" s="271" t="s">
        <v>502</v>
      </c>
      <c r="I58" s="273">
        <v>33727.457000000002</v>
      </c>
      <c r="J58" s="271" t="s">
        <v>502</v>
      </c>
      <c r="K58" s="273">
        <v>30557.848000000002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820065.78500000003</v>
      </c>
      <c r="D59" s="269" t="s">
        <v>502</v>
      </c>
      <c r="E59" s="268">
        <v>797502.42700000003</v>
      </c>
      <c r="F59" s="269" t="s">
        <v>502</v>
      </c>
      <c r="G59" s="268">
        <v>778876.62399999995</v>
      </c>
      <c r="H59" s="269" t="s">
        <v>502</v>
      </c>
      <c r="I59" s="268">
        <v>798529.66700000002</v>
      </c>
      <c r="J59" s="269" t="s">
        <v>502</v>
      </c>
      <c r="K59" s="272">
        <v>800690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20744.8</v>
      </c>
      <c r="D60" s="271" t="s">
        <v>502</v>
      </c>
      <c r="E60" s="270">
        <v>19851.2</v>
      </c>
      <c r="F60" s="271" t="s">
        <v>502</v>
      </c>
      <c r="G60" s="270">
        <v>19466.7</v>
      </c>
      <c r="H60" s="271" t="s">
        <v>502</v>
      </c>
      <c r="I60" s="273">
        <v>19375.148000000001</v>
      </c>
      <c r="J60" s="271" t="s">
        <v>502</v>
      </c>
      <c r="K60" s="273">
        <v>20548.534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1553</v>
      </c>
      <c r="D61" s="269" t="s">
        <v>502</v>
      </c>
      <c r="E61" s="272">
        <v>2845</v>
      </c>
      <c r="F61" s="269" t="s">
        <v>502</v>
      </c>
      <c r="G61" s="272">
        <v>2550</v>
      </c>
      <c r="H61" s="269" t="s">
        <v>502</v>
      </c>
      <c r="I61" s="272">
        <v>2785</v>
      </c>
      <c r="J61" s="269" t="s">
        <v>502</v>
      </c>
      <c r="K61" s="268">
        <v>2237.6480000000001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13360.395</v>
      </c>
      <c r="D64" s="271" t="s">
        <v>502</v>
      </c>
      <c r="E64" s="270">
        <v>17216.47</v>
      </c>
      <c r="F64" s="271" t="s">
        <v>502</v>
      </c>
      <c r="G64" s="273">
        <v>17872.732</v>
      </c>
      <c r="H64" s="271" t="s">
        <v>502</v>
      </c>
      <c r="I64" s="273">
        <v>18079.103999999999</v>
      </c>
      <c r="J64" s="271" t="s">
        <v>502</v>
      </c>
      <c r="K64" s="273">
        <v>18589.111000000001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284013.90000000002</v>
      </c>
      <c r="D65" s="269" t="s">
        <v>502</v>
      </c>
      <c r="E65" s="272">
        <v>268215</v>
      </c>
      <c r="F65" s="269" t="s">
        <v>502</v>
      </c>
      <c r="G65" s="272">
        <v>251192.6</v>
      </c>
      <c r="H65" s="269" t="s">
        <v>502</v>
      </c>
      <c r="I65" s="272">
        <v>234833.9</v>
      </c>
      <c r="J65" s="269" t="s">
        <v>502</v>
      </c>
      <c r="K65" s="272">
        <v>227558.67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73864.025999999998</v>
      </c>
      <c r="D66" s="271" t="s">
        <v>502</v>
      </c>
      <c r="E66" s="273">
        <v>73060.998000000007</v>
      </c>
      <c r="F66" s="271" t="s">
        <v>502</v>
      </c>
      <c r="G66" s="273">
        <v>66106.392000000007</v>
      </c>
      <c r="H66" s="271" t="s">
        <v>502</v>
      </c>
      <c r="I66" s="273">
        <v>81158.645999999993</v>
      </c>
      <c r="J66" s="271" t="s">
        <v>502</v>
      </c>
      <c r="K66" s="273">
        <v>89862.826000000001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2724</v>
      </c>
      <c r="D67" s="269" t="s">
        <v>502</v>
      </c>
      <c r="E67" s="272">
        <v>3135</v>
      </c>
      <c r="F67" s="269" t="s">
        <v>502</v>
      </c>
      <c r="G67" s="272">
        <v>3867</v>
      </c>
      <c r="H67" s="269" t="s">
        <v>502</v>
      </c>
      <c r="I67" s="268">
        <v>4126.152</v>
      </c>
      <c r="J67" s="269" t="s">
        <v>502</v>
      </c>
      <c r="K67" s="268">
        <v>4288.8119999999999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407469.6</v>
      </c>
      <c r="D69" s="269" t="s">
        <v>502</v>
      </c>
      <c r="E69" s="272">
        <v>397137.6</v>
      </c>
      <c r="F69" s="269" t="s">
        <v>502</v>
      </c>
      <c r="G69" s="272">
        <v>399877.2</v>
      </c>
      <c r="H69" s="269" t="s">
        <v>502</v>
      </c>
      <c r="I69" s="268">
        <v>417264.62400000001</v>
      </c>
      <c r="J69" s="269" t="s">
        <v>502</v>
      </c>
      <c r="K69" s="272">
        <v>416246.4</v>
      </c>
      <c r="L69" s="269" t="s">
        <v>502</v>
      </c>
    </row>
    <row r="70" spans="1:12">
      <c r="A70" s="267" t="s">
        <v>984</v>
      </c>
      <c r="B70" s="267" t="s">
        <v>995</v>
      </c>
      <c r="C70" s="273">
        <v>16336.064</v>
      </c>
      <c r="D70" s="271" t="s">
        <v>502</v>
      </c>
      <c r="E70" s="270">
        <v>16041.16</v>
      </c>
      <c r="F70" s="271" t="s">
        <v>502</v>
      </c>
      <c r="G70" s="270">
        <v>17944</v>
      </c>
      <c r="H70" s="271" t="s">
        <v>502</v>
      </c>
      <c r="I70" s="273">
        <v>20907.093000000001</v>
      </c>
      <c r="J70" s="271" t="s">
        <v>502</v>
      </c>
      <c r="K70" s="270">
        <v>21358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3CC29-3447-42C4-BBA2-821A52F88E59}">
  <dimension ref="A1:X75"/>
  <sheetViews>
    <sheetView workbookViewId="0">
      <pane xSplit="2" ySplit="10" topLeftCell="C19" activePane="bottomRight" state="frozen"/>
      <selection activeCell="B26" sqref="B26"/>
      <selection pane="topRight" activeCell="B26" sqref="B26"/>
      <selection pane="bottomLeft" activeCell="B26" sqref="B26"/>
      <selection pane="bottomRight" activeCell="P30" sqref="P30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5" width="8.88671875" style="256"/>
    <col min="16" max="16" width="11" style="256" bestFit="1" customWidth="1"/>
    <col min="17" max="17" width="8.88671875" style="256"/>
    <col min="18" max="18" width="11" style="256" bestFit="1" customWidth="1"/>
    <col min="19" max="19" width="8.88671875" style="256"/>
    <col min="20" max="20" width="11" style="256" bestFit="1" customWidth="1"/>
    <col min="21" max="21" width="8.88671875" style="256"/>
    <col min="22" max="22" width="11" style="256" bestFit="1" customWidth="1"/>
    <col min="23" max="23" width="8.88671875" style="256"/>
    <col min="24" max="24" width="11" style="256" bestFit="1" customWidth="1"/>
    <col min="25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922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102429.836</v>
      </c>
      <c r="D11" s="269" t="s">
        <v>502</v>
      </c>
      <c r="E11" s="268">
        <v>96437.231</v>
      </c>
      <c r="F11" s="269" t="s">
        <v>502</v>
      </c>
      <c r="G11" s="272">
        <v>91424.57</v>
      </c>
      <c r="H11" s="269" t="s">
        <v>502</v>
      </c>
      <c r="I11" s="272">
        <v>97570.14</v>
      </c>
      <c r="J11" s="269" t="s">
        <v>502</v>
      </c>
      <c r="K11" s="268">
        <v>95336.804000000004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4418.08</v>
      </c>
      <c r="D12" s="271" t="s">
        <v>502</v>
      </c>
      <c r="E12" s="270">
        <v>3644.05</v>
      </c>
      <c r="F12" s="271" t="s">
        <v>502</v>
      </c>
      <c r="G12" s="273">
        <v>4193.107</v>
      </c>
      <c r="H12" s="271" t="s">
        <v>502</v>
      </c>
      <c r="I12" s="273">
        <v>5231.3720000000003</v>
      </c>
      <c r="J12" s="271" t="s">
        <v>502</v>
      </c>
      <c r="K12" s="273">
        <v>4330.0039999999999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29857.739000000001</v>
      </c>
      <c r="D16" s="271" t="s">
        <v>502</v>
      </c>
      <c r="E16" s="273">
        <v>28609.581999999999</v>
      </c>
      <c r="F16" s="271" t="s">
        <v>502</v>
      </c>
      <c r="G16" s="273">
        <v>27836.002</v>
      </c>
      <c r="H16" s="271" t="s">
        <v>502</v>
      </c>
      <c r="I16" s="273">
        <v>29979.364000000001</v>
      </c>
      <c r="J16" s="271" t="s">
        <v>502</v>
      </c>
      <c r="K16" s="270">
        <v>28348.09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22939.3</v>
      </c>
      <c r="D17" s="269" t="s">
        <v>502</v>
      </c>
      <c r="E17" s="272">
        <v>20153.7</v>
      </c>
      <c r="F17" s="269" t="s">
        <v>502</v>
      </c>
      <c r="G17" s="268">
        <v>16334.218999999999</v>
      </c>
      <c r="H17" s="269" t="s">
        <v>502</v>
      </c>
      <c r="I17" s="268">
        <v>17061.227999999999</v>
      </c>
      <c r="J17" s="269" t="s">
        <v>502</v>
      </c>
      <c r="K17" s="268">
        <v>17843.731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9115.3169999999991</v>
      </c>
      <c r="D18" s="271" t="s">
        <v>502</v>
      </c>
      <c r="E18" s="273">
        <v>7619.0990000000002</v>
      </c>
      <c r="F18" s="271" t="s">
        <v>502</v>
      </c>
      <c r="G18" s="273">
        <v>9978.9130000000005</v>
      </c>
      <c r="H18" s="271" t="s">
        <v>502</v>
      </c>
      <c r="I18" s="273">
        <v>10336.462</v>
      </c>
      <c r="J18" s="271" t="s">
        <v>502</v>
      </c>
      <c r="K18" s="273">
        <v>11015.871999999999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759</v>
      </c>
      <c r="D19" s="269" t="s">
        <v>502</v>
      </c>
      <c r="E19" s="272">
        <v>657</v>
      </c>
      <c r="F19" s="269" t="s">
        <v>502</v>
      </c>
      <c r="G19" s="272">
        <v>668.74</v>
      </c>
      <c r="H19" s="269" t="s">
        <v>502</v>
      </c>
      <c r="I19" s="272">
        <v>689.33</v>
      </c>
      <c r="J19" s="269" t="s">
        <v>502</v>
      </c>
      <c r="K19" s="272">
        <v>689.33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30650.400000000001</v>
      </c>
      <c r="D21" s="269" t="s">
        <v>502</v>
      </c>
      <c r="E21" s="272">
        <v>30754.799999999999</v>
      </c>
      <c r="F21" s="269" t="s">
        <v>502</v>
      </c>
      <c r="G21" s="272">
        <v>30109.279999999999</v>
      </c>
      <c r="H21" s="269" t="s">
        <v>502</v>
      </c>
      <c r="I21" s="268">
        <v>31089.977999999999</v>
      </c>
      <c r="J21" s="269" t="s">
        <v>502</v>
      </c>
      <c r="K21" s="268">
        <v>29927.371999999999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4690</v>
      </c>
      <c r="D22" s="271" t="s">
        <v>502</v>
      </c>
      <c r="E22" s="270">
        <v>4999</v>
      </c>
      <c r="F22" s="271" t="s">
        <v>502</v>
      </c>
      <c r="G22" s="273">
        <v>2304.3090000000002</v>
      </c>
      <c r="H22" s="271" t="s">
        <v>502</v>
      </c>
      <c r="I22" s="273">
        <v>3182.4050000000002</v>
      </c>
      <c r="J22" s="271" t="s">
        <v>502</v>
      </c>
      <c r="K22" s="273">
        <v>3182.4050000000002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448606.598</v>
      </c>
      <c r="D23" s="269" t="s">
        <v>502</v>
      </c>
      <c r="E23" s="272">
        <v>428544.6</v>
      </c>
      <c r="F23" s="269" t="s">
        <v>502</v>
      </c>
      <c r="G23" s="268">
        <v>427417.30800000002</v>
      </c>
      <c r="H23" s="269" t="s">
        <v>502</v>
      </c>
      <c r="I23" s="268">
        <v>466254.685</v>
      </c>
      <c r="J23" s="269" t="s">
        <v>502</v>
      </c>
      <c r="K23" s="272">
        <v>456695.65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9058.81</v>
      </c>
      <c r="D24" s="271" t="s">
        <v>502</v>
      </c>
      <c r="E24" s="273">
        <v>4253.6350000000002</v>
      </c>
      <c r="F24" s="271" t="s">
        <v>502</v>
      </c>
      <c r="G24" s="270">
        <v>4459.26</v>
      </c>
      <c r="H24" s="271" t="s">
        <v>502</v>
      </c>
      <c r="I24" s="273">
        <v>5266.1779999999999</v>
      </c>
      <c r="J24" s="271" t="s">
        <v>502</v>
      </c>
      <c r="K24" s="273">
        <v>4857.4520000000002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6939.1</v>
      </c>
      <c r="D25" s="269" t="s">
        <v>502</v>
      </c>
      <c r="E25" s="272">
        <v>4973</v>
      </c>
      <c r="F25" s="269" t="s">
        <v>502</v>
      </c>
      <c r="G25" s="272">
        <v>5651.8</v>
      </c>
      <c r="H25" s="269" t="s">
        <v>502</v>
      </c>
      <c r="I25" s="272">
        <v>5840.8</v>
      </c>
      <c r="J25" s="269" t="s">
        <v>502</v>
      </c>
      <c r="K25" s="272">
        <v>5749.1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10317.205</v>
      </c>
      <c r="D26" s="271" t="s">
        <v>502</v>
      </c>
      <c r="E26" s="273">
        <v>8385.1560000000009</v>
      </c>
      <c r="F26" s="271" t="s">
        <v>502</v>
      </c>
      <c r="G26" s="270">
        <v>7366.65</v>
      </c>
      <c r="H26" s="271" t="s">
        <v>502</v>
      </c>
      <c r="I26" s="270">
        <v>6834.24</v>
      </c>
      <c r="J26" s="271" t="s">
        <v>502</v>
      </c>
      <c r="K26" s="270">
        <v>6483.24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29083.5</v>
      </c>
      <c r="D28" s="271" t="s">
        <v>502</v>
      </c>
      <c r="E28" s="270">
        <v>25933.5</v>
      </c>
      <c r="F28" s="271" t="s">
        <v>502</v>
      </c>
      <c r="G28" s="270">
        <v>23153.4</v>
      </c>
      <c r="H28" s="271" t="s">
        <v>502</v>
      </c>
      <c r="I28" s="273">
        <v>22449.173999999999</v>
      </c>
      <c r="J28" s="271" t="s">
        <v>502</v>
      </c>
      <c r="K28" s="273">
        <v>25938.828000000001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55554.834999999999</v>
      </c>
      <c r="D29" s="269" t="s">
        <v>502</v>
      </c>
      <c r="E29" s="268">
        <v>52194.290999999997</v>
      </c>
      <c r="F29" s="269" t="s">
        <v>502</v>
      </c>
      <c r="G29" s="268">
        <v>50736.400999999998</v>
      </c>
      <c r="H29" s="269" t="s">
        <v>502</v>
      </c>
      <c r="I29" s="268">
        <v>54819.968000000001</v>
      </c>
      <c r="J29" s="269" t="s">
        <v>502</v>
      </c>
      <c r="K29" s="268">
        <v>42221.737999999998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125038.148</v>
      </c>
      <c r="D30" s="271" t="s">
        <v>502</v>
      </c>
      <c r="E30" s="273">
        <v>130809.018</v>
      </c>
      <c r="F30" s="271" t="s">
        <v>502</v>
      </c>
      <c r="G30" s="273">
        <v>144618.997</v>
      </c>
      <c r="H30" s="271" t="s">
        <v>502</v>
      </c>
      <c r="I30" s="273">
        <v>173396.125</v>
      </c>
      <c r="J30" s="271" t="s">
        <v>502</v>
      </c>
      <c r="K30" s="273">
        <v>177504.29199999999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1485</v>
      </c>
      <c r="D31" s="269" t="s">
        <v>502</v>
      </c>
      <c r="E31" s="272">
        <v>1669</v>
      </c>
      <c r="F31" s="269" t="s">
        <v>502</v>
      </c>
      <c r="G31" s="272">
        <v>2038</v>
      </c>
      <c r="H31" s="269" t="s">
        <v>502</v>
      </c>
      <c r="I31" s="272">
        <v>2227</v>
      </c>
      <c r="J31" s="269" t="s">
        <v>502</v>
      </c>
      <c r="K31" s="272">
        <v>2065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24">
      <c r="A33" s="267" t="s">
        <v>981</v>
      </c>
      <c r="B33" s="267" t="s">
        <v>198</v>
      </c>
      <c r="C33" s="272">
        <v>145296</v>
      </c>
      <c r="D33" s="269" t="s">
        <v>502</v>
      </c>
      <c r="E33" s="272">
        <v>137394</v>
      </c>
      <c r="F33" s="269" t="s">
        <v>502</v>
      </c>
      <c r="G33" s="272">
        <v>136414.79999999999</v>
      </c>
      <c r="H33" s="269" t="s">
        <v>502</v>
      </c>
      <c r="I33" s="272">
        <v>142153.20000000001</v>
      </c>
      <c r="J33" s="269" t="s">
        <v>502</v>
      </c>
      <c r="K33" s="272">
        <v>140004</v>
      </c>
      <c r="L33" s="269" t="s">
        <v>502</v>
      </c>
    </row>
    <row r="34" spans="1:24">
      <c r="A34" s="267" t="s">
        <v>981</v>
      </c>
      <c r="B34" s="267" t="s">
        <v>995</v>
      </c>
      <c r="C34" s="270">
        <v>65834</v>
      </c>
      <c r="D34" s="271" t="s">
        <v>502</v>
      </c>
      <c r="E34" s="270">
        <v>62933</v>
      </c>
      <c r="F34" s="271" t="s">
        <v>502</v>
      </c>
      <c r="G34" s="270">
        <v>52978</v>
      </c>
      <c r="H34" s="271" t="s">
        <v>502</v>
      </c>
      <c r="I34" s="270">
        <v>53268</v>
      </c>
      <c r="J34" s="271" t="s">
        <v>502</v>
      </c>
      <c r="K34" s="270">
        <v>51872</v>
      </c>
      <c r="L34" s="271" t="s">
        <v>502</v>
      </c>
    </row>
    <row r="35" spans="1:24">
      <c r="A35" s="267" t="s">
        <v>982</v>
      </c>
      <c r="B35" s="267" t="s">
        <v>839</v>
      </c>
      <c r="C35" s="272">
        <v>487752.88</v>
      </c>
      <c r="D35" s="269" t="s">
        <v>502</v>
      </c>
      <c r="E35" s="268">
        <v>470767.92700000003</v>
      </c>
      <c r="F35" s="269" t="s">
        <v>502</v>
      </c>
      <c r="G35" s="268">
        <v>461350.61300000001</v>
      </c>
      <c r="H35" s="269" t="s">
        <v>502</v>
      </c>
      <c r="I35" s="272">
        <v>461108.09</v>
      </c>
      <c r="J35" s="269" t="s">
        <v>502</v>
      </c>
      <c r="K35" s="268">
        <v>457303.16200000001</v>
      </c>
      <c r="L35" s="269" t="s">
        <v>502</v>
      </c>
      <c r="O35" s="274">
        <f>'Sheet 7'!C35+'Sheet 27'!C35-'Sheet 29'!C35</f>
        <v>251562.62999999995</v>
      </c>
      <c r="P35" s="275">
        <f>C35</f>
        <v>487752.88</v>
      </c>
      <c r="Q35" s="274">
        <f>'Sheet 7'!E35+'Sheet 27'!E35-'Sheet 29'!E35</f>
        <v>280646.52899999998</v>
      </c>
      <c r="R35" s="275">
        <f>E35</f>
        <v>470767.92700000003</v>
      </c>
      <c r="S35" s="274">
        <f>'Sheet 7'!G35+'Sheet 27'!G35-'Sheet 29'!G35</f>
        <v>280074.73800000001</v>
      </c>
      <c r="T35" s="275">
        <f>G35</f>
        <v>461350.61300000001</v>
      </c>
      <c r="U35" s="274">
        <f>'Sheet 7'!I35+'Sheet 27'!I35-'Sheet 29'!I35</f>
        <v>295585.11</v>
      </c>
      <c r="V35" s="275">
        <f>I35</f>
        <v>461108.09</v>
      </c>
      <c r="W35" s="274">
        <f>'Sheet 7'!K35+'Sheet 27'!K35-'Sheet 29'!K35</f>
        <v>292257.15400000004</v>
      </c>
      <c r="X35" s="275">
        <f>K35</f>
        <v>457303.16200000001</v>
      </c>
    </row>
    <row r="36" spans="1:24">
      <c r="A36" s="267" t="s">
        <v>982</v>
      </c>
      <c r="B36" s="267" t="s">
        <v>986</v>
      </c>
      <c r="C36" s="270">
        <v>15479.78</v>
      </c>
      <c r="D36" s="271" t="s">
        <v>502</v>
      </c>
      <c r="E36" s="270">
        <v>16836.22</v>
      </c>
      <c r="F36" s="271" t="s">
        <v>502</v>
      </c>
      <c r="G36" s="270">
        <v>16357.62</v>
      </c>
      <c r="H36" s="271" t="s">
        <v>502</v>
      </c>
      <c r="I36" s="270">
        <v>15524.94</v>
      </c>
      <c r="J36" s="271" t="s">
        <v>502</v>
      </c>
      <c r="K36" s="270">
        <v>14448.1</v>
      </c>
      <c r="L36" s="271" t="s">
        <v>502</v>
      </c>
      <c r="P36" s="274">
        <f>SUM(O35:P35)/1000</f>
        <v>739.31551000000002</v>
      </c>
      <c r="R36" s="274">
        <f>SUM(Q35:R35)/1000</f>
        <v>751.41445599999997</v>
      </c>
      <c r="T36" s="274">
        <f>SUM(S35:T35)/1000</f>
        <v>741.42535099999998</v>
      </c>
      <c r="V36" s="274">
        <f>SUM(U35:V35)/1000</f>
        <v>756.69319999999993</v>
      </c>
      <c r="X36" s="274">
        <f>SUM(W35:X35)/1000</f>
        <v>749.56031600000006</v>
      </c>
    </row>
    <row r="37" spans="1:24">
      <c r="A37" s="267" t="s">
        <v>982</v>
      </c>
      <c r="B37" s="267" t="s">
        <v>987</v>
      </c>
      <c r="C37" s="272">
        <v>6674.7</v>
      </c>
      <c r="D37" s="269" t="s">
        <v>502</v>
      </c>
      <c r="E37" s="272">
        <v>7387.8</v>
      </c>
      <c r="F37" s="269" t="s">
        <v>502</v>
      </c>
      <c r="G37" s="272">
        <v>7288.1</v>
      </c>
      <c r="H37" s="269" t="s">
        <v>502</v>
      </c>
      <c r="I37" s="272">
        <v>6932.1</v>
      </c>
      <c r="J37" s="269" t="s">
        <v>502</v>
      </c>
      <c r="K37" s="272">
        <v>7507.3</v>
      </c>
      <c r="L37" s="269" t="s">
        <v>502</v>
      </c>
    </row>
    <row r="38" spans="1:24">
      <c r="A38" s="267" t="s">
        <v>982</v>
      </c>
      <c r="B38" s="267" t="s">
        <v>988</v>
      </c>
      <c r="C38" s="270">
        <v>334.8</v>
      </c>
      <c r="D38" s="271" t="s">
        <v>502</v>
      </c>
      <c r="E38" s="270">
        <v>237.6</v>
      </c>
      <c r="F38" s="271" t="s">
        <v>502</v>
      </c>
      <c r="G38" s="270">
        <v>140.4</v>
      </c>
      <c r="H38" s="271" t="s">
        <v>502</v>
      </c>
      <c r="I38" s="270">
        <v>129.6</v>
      </c>
      <c r="J38" s="271" t="s">
        <v>502</v>
      </c>
      <c r="K38" s="270">
        <v>194.4</v>
      </c>
      <c r="L38" s="271" t="s">
        <v>502</v>
      </c>
    </row>
    <row r="39" spans="1:24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24">
      <c r="A40" s="267" t="s">
        <v>982</v>
      </c>
      <c r="B40" s="267" t="s">
        <v>990</v>
      </c>
      <c r="C40" s="270">
        <v>13511.7</v>
      </c>
      <c r="D40" s="271" t="s">
        <v>502</v>
      </c>
      <c r="E40" s="270">
        <v>14680.8</v>
      </c>
      <c r="F40" s="271" t="s">
        <v>502</v>
      </c>
      <c r="G40" s="270">
        <v>16891.2</v>
      </c>
      <c r="H40" s="271" t="s">
        <v>502</v>
      </c>
      <c r="I40" s="273">
        <v>14145.235000000001</v>
      </c>
      <c r="J40" s="271" t="s">
        <v>502</v>
      </c>
      <c r="K40" s="273">
        <v>14211.012000000001</v>
      </c>
      <c r="L40" s="271" t="s">
        <v>502</v>
      </c>
    </row>
    <row r="41" spans="1:24">
      <c r="A41" s="267" t="s">
        <v>982</v>
      </c>
      <c r="B41" s="267" t="s">
        <v>991</v>
      </c>
      <c r="C41" s="272">
        <v>59682.81</v>
      </c>
      <c r="D41" s="269" t="s">
        <v>502</v>
      </c>
      <c r="E41" s="268">
        <v>50357.959000000003</v>
      </c>
      <c r="F41" s="269" t="s">
        <v>502</v>
      </c>
      <c r="G41" s="268">
        <v>38673.733</v>
      </c>
      <c r="H41" s="269" t="s">
        <v>502</v>
      </c>
      <c r="I41" s="268">
        <v>42048.163999999997</v>
      </c>
      <c r="J41" s="269" t="s">
        <v>502</v>
      </c>
      <c r="K41" s="268">
        <v>39383.650999999998</v>
      </c>
      <c r="L41" s="269" t="s">
        <v>502</v>
      </c>
    </row>
    <row r="42" spans="1:24">
      <c r="A42" s="267" t="s">
        <v>982</v>
      </c>
      <c r="B42" s="267" t="s">
        <v>992</v>
      </c>
      <c r="C42" s="270">
        <v>177483.49</v>
      </c>
      <c r="D42" s="271" t="s">
        <v>502</v>
      </c>
      <c r="E42" s="273">
        <v>169548.348</v>
      </c>
      <c r="F42" s="271" t="s">
        <v>502</v>
      </c>
      <c r="G42" s="270">
        <v>180798.96</v>
      </c>
      <c r="H42" s="271" t="s">
        <v>502</v>
      </c>
      <c r="I42" s="273">
        <v>177923.65100000001</v>
      </c>
      <c r="J42" s="271" t="s">
        <v>502</v>
      </c>
      <c r="K42" s="273">
        <v>182431.89799999999</v>
      </c>
      <c r="L42" s="271" t="s">
        <v>502</v>
      </c>
    </row>
    <row r="43" spans="1:24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24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  <c r="O44" s="256" t="str">
        <f t="shared" ref="O44:W44" si="0">C9</f>
        <v>2010</v>
      </c>
      <c r="P44" s="274" t="str">
        <f t="shared" si="0"/>
        <v/>
      </c>
      <c r="Q44" s="274" t="str">
        <f t="shared" si="0"/>
        <v>2012</v>
      </c>
      <c r="R44" s="274" t="str">
        <f t="shared" si="0"/>
        <v/>
      </c>
      <c r="S44" s="274" t="str">
        <f t="shared" si="0"/>
        <v>2015</v>
      </c>
      <c r="T44" s="274" t="str">
        <f t="shared" si="0"/>
        <v/>
      </c>
      <c r="U44" s="274" t="str">
        <f t="shared" si="0"/>
        <v>2018</v>
      </c>
      <c r="V44" s="274" t="str">
        <f t="shared" si="0"/>
        <v/>
      </c>
      <c r="W44" s="274" t="str">
        <f t="shared" si="0"/>
        <v>2019</v>
      </c>
    </row>
    <row r="45" spans="1:24">
      <c r="A45" s="267" t="s">
        <v>982</v>
      </c>
      <c r="B45" s="267" t="s">
        <v>198</v>
      </c>
      <c r="C45" s="272">
        <v>195789.6</v>
      </c>
      <c r="D45" s="269" t="s">
        <v>502</v>
      </c>
      <c r="E45" s="272">
        <v>194677.2</v>
      </c>
      <c r="F45" s="269" t="s">
        <v>502</v>
      </c>
      <c r="G45" s="272">
        <v>181011.6</v>
      </c>
      <c r="H45" s="269" t="s">
        <v>502</v>
      </c>
      <c r="I45" s="272">
        <v>182588.4</v>
      </c>
      <c r="J45" s="269" t="s">
        <v>502</v>
      </c>
      <c r="K45" s="272">
        <v>178120.8</v>
      </c>
      <c r="L45" s="269" t="s">
        <v>502</v>
      </c>
      <c r="O45" s="256">
        <f>'Sheet 7'!C45+'Sheet 27'!C45-'Sheet 29'!C45</f>
        <v>118861.20000000001</v>
      </c>
      <c r="P45" s="275">
        <f>C45</f>
        <v>195789.6</v>
      </c>
      <c r="Q45" s="274">
        <f>'Sheet 7'!E45+'Sheet 27'!E45-'Sheet 29'!E45</f>
        <v>112039.19999999998</v>
      </c>
      <c r="R45" s="275">
        <f>E45</f>
        <v>194677.2</v>
      </c>
      <c r="S45" s="274">
        <f>'Sheet 7'!G45+'Sheet 27'!G45-'Sheet 29'!G45</f>
        <v>120222</v>
      </c>
      <c r="T45" s="275">
        <f>G45</f>
        <v>181011.6</v>
      </c>
      <c r="U45" s="274">
        <f>'Sheet 7'!I45+'Sheet 27'!I45-'Sheet 29'!I45</f>
        <v>121690.79999999999</v>
      </c>
      <c r="V45" s="275">
        <f>I45</f>
        <v>182588.4</v>
      </c>
      <c r="W45" s="274">
        <f>'Sheet 7'!K45+'Sheet 27'!K45-'Sheet 29'!K45</f>
        <v>118839.6</v>
      </c>
      <c r="X45" s="275">
        <f>K45</f>
        <v>178120.8</v>
      </c>
    </row>
    <row r="46" spans="1:24">
      <c r="A46" s="267" t="s">
        <v>982</v>
      </c>
      <c r="B46" s="267" t="s">
        <v>995</v>
      </c>
      <c r="C46" s="270">
        <v>18796</v>
      </c>
      <c r="D46" s="271" t="s">
        <v>502</v>
      </c>
      <c r="E46" s="270">
        <v>17042</v>
      </c>
      <c r="F46" s="271" t="s">
        <v>502</v>
      </c>
      <c r="G46" s="270">
        <v>20189</v>
      </c>
      <c r="H46" s="271" t="s">
        <v>502</v>
      </c>
      <c r="I46" s="270">
        <v>21816</v>
      </c>
      <c r="J46" s="271" t="s">
        <v>502</v>
      </c>
      <c r="K46" s="270">
        <v>21006</v>
      </c>
      <c r="L46" s="271" t="s">
        <v>502</v>
      </c>
      <c r="P46" s="256">
        <f>SUM(O45:P45)/1000</f>
        <v>314.65080000000006</v>
      </c>
      <c r="R46" s="274">
        <f>SUM(Q45:R45)/1000</f>
        <v>306.71640000000002</v>
      </c>
      <c r="T46" s="274">
        <f>SUM(S45:T45)/1000</f>
        <v>301.23359999999997</v>
      </c>
      <c r="V46" s="274">
        <f>SUM(U45:V45)/1000</f>
        <v>304.27919999999995</v>
      </c>
      <c r="X46" s="274">
        <f>SUM(W45:X45)/1000</f>
        <v>296.96040000000005</v>
      </c>
    </row>
    <row r="47" spans="1:24">
      <c r="A47" s="267" t="s">
        <v>983</v>
      </c>
      <c r="B47" s="267" t="s">
        <v>839</v>
      </c>
      <c r="C47" s="272">
        <v>54425</v>
      </c>
      <c r="D47" s="269" t="s">
        <v>502</v>
      </c>
      <c r="E47" s="272">
        <v>56912.1</v>
      </c>
      <c r="F47" s="269" t="s">
        <v>502</v>
      </c>
      <c r="G47" s="272">
        <v>61129.279999999999</v>
      </c>
      <c r="H47" s="269" t="s">
        <v>502</v>
      </c>
      <c r="I47" s="268">
        <v>58673.639000000003</v>
      </c>
      <c r="J47" s="269" t="s">
        <v>502</v>
      </c>
      <c r="K47" s="268">
        <v>55074.137000000002</v>
      </c>
      <c r="L47" s="269" t="s">
        <v>502</v>
      </c>
    </row>
    <row r="48" spans="1:24">
      <c r="A48" s="267" t="s">
        <v>983</v>
      </c>
      <c r="B48" s="267" t="s">
        <v>986</v>
      </c>
      <c r="C48" s="270">
        <v>3773.4</v>
      </c>
      <c r="D48" s="271" t="s">
        <v>502</v>
      </c>
      <c r="E48" s="270">
        <v>3878.7</v>
      </c>
      <c r="F48" s="271" t="s">
        <v>502</v>
      </c>
      <c r="G48" s="270">
        <v>3893.88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1589.8</v>
      </c>
      <c r="D53" s="269" t="s">
        <v>502</v>
      </c>
      <c r="E53" s="272">
        <v>1440.8</v>
      </c>
      <c r="F53" s="269" t="s">
        <v>502</v>
      </c>
      <c r="G53" s="272">
        <v>1722.2</v>
      </c>
      <c r="H53" s="269" t="s">
        <v>502</v>
      </c>
      <c r="I53" s="272">
        <v>1340.93</v>
      </c>
      <c r="J53" s="269" t="s">
        <v>502</v>
      </c>
      <c r="K53" s="268">
        <v>923.44500000000005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469</v>
      </c>
      <c r="D54" s="271" t="s">
        <v>502</v>
      </c>
      <c r="E54" s="270">
        <v>469</v>
      </c>
      <c r="F54" s="271" t="s">
        <v>502</v>
      </c>
      <c r="G54" s="270">
        <v>1048.8</v>
      </c>
      <c r="H54" s="271" t="s">
        <v>502</v>
      </c>
      <c r="I54" s="273">
        <v>1443.433</v>
      </c>
      <c r="J54" s="271" t="s">
        <v>502</v>
      </c>
      <c r="K54" s="273">
        <v>510.42899999999997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48592.800000000003</v>
      </c>
      <c r="D57" s="269" t="s">
        <v>502</v>
      </c>
      <c r="E57" s="272">
        <v>51123.6</v>
      </c>
      <c r="F57" s="269" t="s">
        <v>502</v>
      </c>
      <c r="G57" s="272">
        <v>54464.4</v>
      </c>
      <c r="H57" s="269" t="s">
        <v>502</v>
      </c>
      <c r="I57" s="268">
        <v>55889.275999999998</v>
      </c>
      <c r="J57" s="269" t="s">
        <v>502</v>
      </c>
      <c r="K57" s="268">
        <v>53640.262999999999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257830.641</v>
      </c>
      <c r="D59" s="269" t="s">
        <v>502</v>
      </c>
      <c r="E59" s="272">
        <v>248980.01</v>
      </c>
      <c r="F59" s="269" t="s">
        <v>502</v>
      </c>
      <c r="G59" s="268">
        <v>248785.85500000001</v>
      </c>
      <c r="H59" s="269" t="s">
        <v>502</v>
      </c>
      <c r="I59" s="272">
        <v>257430.51</v>
      </c>
      <c r="J59" s="269" t="s">
        <v>502</v>
      </c>
      <c r="K59" s="268">
        <v>258397.323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20744.8</v>
      </c>
      <c r="D60" s="271" t="s">
        <v>502</v>
      </c>
      <c r="E60" s="270">
        <v>19851.2</v>
      </c>
      <c r="F60" s="271" t="s">
        <v>502</v>
      </c>
      <c r="G60" s="270">
        <v>19466.7</v>
      </c>
      <c r="H60" s="271" t="s">
        <v>502</v>
      </c>
      <c r="I60" s="273">
        <v>19371.214</v>
      </c>
      <c r="J60" s="271" t="s">
        <v>502</v>
      </c>
      <c r="K60" s="270">
        <v>20544.599999999999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1553</v>
      </c>
      <c r="D61" s="269" t="s">
        <v>502</v>
      </c>
      <c r="E61" s="272">
        <v>2845</v>
      </c>
      <c r="F61" s="269" t="s">
        <v>502</v>
      </c>
      <c r="G61" s="272">
        <v>2550</v>
      </c>
      <c r="H61" s="269" t="s">
        <v>502</v>
      </c>
      <c r="I61" s="272">
        <v>2785</v>
      </c>
      <c r="J61" s="269" t="s">
        <v>502</v>
      </c>
      <c r="K61" s="268">
        <v>2237.6480000000001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9227.3490000000002</v>
      </c>
      <c r="D64" s="271" t="s">
        <v>502</v>
      </c>
      <c r="E64" s="273">
        <v>11531.344999999999</v>
      </c>
      <c r="F64" s="271" t="s">
        <v>502</v>
      </c>
      <c r="G64" s="273">
        <v>10809.866</v>
      </c>
      <c r="H64" s="271" t="s">
        <v>502</v>
      </c>
      <c r="I64" s="273">
        <v>11535.422</v>
      </c>
      <c r="J64" s="271" t="s">
        <v>502</v>
      </c>
      <c r="K64" s="273">
        <v>12503.742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40707</v>
      </c>
      <c r="D65" s="269" t="s">
        <v>502</v>
      </c>
      <c r="E65" s="272">
        <v>35867.199999999997</v>
      </c>
      <c r="F65" s="269" t="s">
        <v>502</v>
      </c>
      <c r="G65" s="272">
        <v>35472.699999999997</v>
      </c>
      <c r="H65" s="269" t="s">
        <v>502</v>
      </c>
      <c r="I65" s="272">
        <v>35141.5</v>
      </c>
      <c r="J65" s="269" t="s">
        <v>502</v>
      </c>
      <c r="K65" s="268">
        <v>33488.411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20723.027999999998</v>
      </c>
      <c r="D66" s="271" t="s">
        <v>502</v>
      </c>
      <c r="E66" s="273">
        <v>17375.905999999999</v>
      </c>
      <c r="F66" s="271" t="s">
        <v>502</v>
      </c>
      <c r="G66" s="273">
        <v>12756.388999999999</v>
      </c>
      <c r="H66" s="271" t="s">
        <v>502</v>
      </c>
      <c r="I66" s="273">
        <v>13875.135</v>
      </c>
      <c r="J66" s="271" t="s">
        <v>502</v>
      </c>
      <c r="K66" s="273">
        <v>16370.922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2662</v>
      </c>
      <c r="D67" s="269" t="s">
        <v>502</v>
      </c>
      <c r="E67" s="272">
        <v>2978</v>
      </c>
      <c r="F67" s="269" t="s">
        <v>502</v>
      </c>
      <c r="G67" s="272">
        <v>3521</v>
      </c>
      <c r="H67" s="269" t="s">
        <v>502</v>
      </c>
      <c r="I67" s="268">
        <v>3525.4949999999999</v>
      </c>
      <c r="J67" s="269" t="s">
        <v>502</v>
      </c>
      <c r="K67" s="272">
        <v>3568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160286.39999999999</v>
      </c>
      <c r="D69" s="269" t="s">
        <v>502</v>
      </c>
      <c r="E69" s="272">
        <v>156571.20000000001</v>
      </c>
      <c r="F69" s="269" t="s">
        <v>502</v>
      </c>
      <c r="G69" s="272">
        <v>162043.20000000001</v>
      </c>
      <c r="H69" s="269" t="s">
        <v>502</v>
      </c>
      <c r="I69" s="268">
        <v>169215.54500000001</v>
      </c>
      <c r="J69" s="269" t="s">
        <v>502</v>
      </c>
      <c r="K69" s="272">
        <v>167598</v>
      </c>
      <c r="L69" s="269" t="s">
        <v>502</v>
      </c>
    </row>
    <row r="70" spans="1:12">
      <c r="A70" s="267" t="s">
        <v>984</v>
      </c>
      <c r="B70" s="267" t="s">
        <v>995</v>
      </c>
      <c r="C70" s="273">
        <v>1927.0640000000001</v>
      </c>
      <c r="D70" s="271" t="s">
        <v>502</v>
      </c>
      <c r="E70" s="270">
        <v>1960.16</v>
      </c>
      <c r="F70" s="271" t="s">
        <v>502</v>
      </c>
      <c r="G70" s="270">
        <v>2166</v>
      </c>
      <c r="H70" s="271" t="s">
        <v>502</v>
      </c>
      <c r="I70" s="273">
        <v>1981.1990000000001</v>
      </c>
      <c r="J70" s="271" t="s">
        <v>502</v>
      </c>
      <c r="K70" s="270">
        <v>2086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CA2F-5AC2-4C1D-B221-7EEC49170C6C}">
  <dimension ref="A1:L75"/>
  <sheetViews>
    <sheetView workbookViewId="0">
      <pane xSplit="2" ySplit="10" topLeftCell="C31" activePane="bottomRight" state="frozen"/>
      <selection activeCell="B26" sqref="B26"/>
      <selection pane="topRight" activeCell="B26" sqref="B26"/>
      <selection pane="bottomLeft" activeCell="B26" sqref="B26"/>
      <selection pane="bottomRight" activeCell="P46" sqref="P4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924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2236.6559999999999</v>
      </c>
      <c r="D11" s="269" t="s">
        <v>502</v>
      </c>
      <c r="E11" s="268">
        <v>3282.2890000000002</v>
      </c>
      <c r="F11" s="269" t="s">
        <v>502</v>
      </c>
      <c r="G11" s="272">
        <v>3445.64</v>
      </c>
      <c r="H11" s="269" t="s">
        <v>502</v>
      </c>
      <c r="I11" s="268">
        <v>3861.0010000000002</v>
      </c>
      <c r="J11" s="269" t="s">
        <v>502</v>
      </c>
      <c r="K11" s="268">
        <v>3693.9119999999998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1104.309</v>
      </c>
      <c r="D16" s="271" t="s">
        <v>502</v>
      </c>
      <c r="E16" s="270">
        <v>1500.32</v>
      </c>
      <c r="F16" s="271" t="s">
        <v>502</v>
      </c>
      <c r="G16" s="273">
        <v>1673.2180000000001</v>
      </c>
      <c r="H16" s="271" t="s">
        <v>502</v>
      </c>
      <c r="I16" s="273">
        <v>2001.3679999999999</v>
      </c>
      <c r="J16" s="271" t="s">
        <v>502</v>
      </c>
      <c r="K16" s="273">
        <v>1889.877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129.1</v>
      </c>
      <c r="D17" s="269" t="s">
        <v>502</v>
      </c>
      <c r="E17" s="272">
        <v>88.7</v>
      </c>
      <c r="F17" s="269" t="s">
        <v>502</v>
      </c>
      <c r="G17" s="268">
        <v>80.525000000000006</v>
      </c>
      <c r="H17" s="269" t="s">
        <v>502</v>
      </c>
      <c r="I17" s="268">
        <v>117.16200000000001</v>
      </c>
      <c r="J17" s="269" t="s">
        <v>502</v>
      </c>
      <c r="K17" s="268">
        <v>117.271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5.4470000000000001</v>
      </c>
      <c r="D18" s="271" t="s">
        <v>502</v>
      </c>
      <c r="E18" s="273">
        <v>6.9000000000000006E-2</v>
      </c>
      <c r="F18" s="271" t="s">
        <v>502</v>
      </c>
      <c r="G18" s="273">
        <v>1.234</v>
      </c>
      <c r="H18" s="271" t="s">
        <v>502</v>
      </c>
      <c r="I18" s="273">
        <v>3.1E-2</v>
      </c>
      <c r="J18" s="271" t="s">
        <v>502</v>
      </c>
      <c r="K18" s="273">
        <v>3.1E-2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4</v>
      </c>
      <c r="D19" s="269" t="s">
        <v>502</v>
      </c>
      <c r="E19" s="272">
        <v>0</v>
      </c>
      <c r="F19" s="269" t="s">
        <v>502</v>
      </c>
      <c r="G19" s="272">
        <v>0.17</v>
      </c>
      <c r="H19" s="269" t="s">
        <v>502</v>
      </c>
      <c r="I19" s="268">
        <v>2.5999999999999999E-2</v>
      </c>
      <c r="J19" s="269" t="s">
        <v>502</v>
      </c>
      <c r="K19" s="268">
        <v>2.5999999999999999E-2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856.8</v>
      </c>
      <c r="D21" s="269" t="s">
        <v>502</v>
      </c>
      <c r="E21" s="272">
        <v>1447.2</v>
      </c>
      <c r="F21" s="269" t="s">
        <v>502</v>
      </c>
      <c r="G21" s="268">
        <v>1565.2940000000001</v>
      </c>
      <c r="H21" s="269" t="s">
        <v>502</v>
      </c>
      <c r="I21" s="268">
        <v>1573.3510000000001</v>
      </c>
      <c r="J21" s="269" t="s">
        <v>502</v>
      </c>
      <c r="K21" s="268">
        <v>1517.645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137</v>
      </c>
      <c r="D22" s="271" t="s">
        <v>502</v>
      </c>
      <c r="E22" s="270">
        <v>246</v>
      </c>
      <c r="F22" s="271" t="s">
        <v>502</v>
      </c>
      <c r="G22" s="273">
        <v>125.19799999999999</v>
      </c>
      <c r="H22" s="271" t="s">
        <v>502</v>
      </c>
      <c r="I22" s="273">
        <v>169.06299999999999</v>
      </c>
      <c r="J22" s="271" t="s">
        <v>502</v>
      </c>
      <c r="K22" s="273">
        <v>169.06299999999999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31123.488000000001</v>
      </c>
      <c r="D23" s="269" t="s">
        <v>502</v>
      </c>
      <c r="E23" s="268">
        <v>25695.718000000001</v>
      </c>
      <c r="F23" s="269" t="s">
        <v>502</v>
      </c>
      <c r="G23" s="268">
        <v>31824.887999999999</v>
      </c>
      <c r="H23" s="269" t="s">
        <v>502</v>
      </c>
      <c r="I23" s="268">
        <v>32081.011999999999</v>
      </c>
      <c r="J23" s="269" t="s">
        <v>502</v>
      </c>
      <c r="K23" s="268">
        <v>31641.328000000001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4088.1</v>
      </c>
      <c r="D24" s="271" t="s">
        <v>502</v>
      </c>
      <c r="E24" s="270">
        <v>615.29999999999995</v>
      </c>
      <c r="F24" s="271" t="s">
        <v>502</v>
      </c>
      <c r="G24" s="270">
        <v>879</v>
      </c>
      <c r="H24" s="271" t="s">
        <v>502</v>
      </c>
      <c r="I24" s="270">
        <v>1142.7</v>
      </c>
      <c r="J24" s="271" t="s">
        <v>502</v>
      </c>
      <c r="K24" s="270">
        <v>1113.4000000000001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6221.8</v>
      </c>
      <c r="D25" s="269" t="s">
        <v>502</v>
      </c>
      <c r="E25" s="272">
        <v>4223.3</v>
      </c>
      <c r="F25" s="269" t="s">
        <v>502</v>
      </c>
      <c r="G25" s="272">
        <v>4485.3999999999996</v>
      </c>
      <c r="H25" s="269" t="s">
        <v>502</v>
      </c>
      <c r="I25" s="272">
        <v>4836.2</v>
      </c>
      <c r="J25" s="269" t="s">
        <v>502</v>
      </c>
      <c r="K25" s="272">
        <v>4827.2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2040.3</v>
      </c>
      <c r="D28" s="271" t="s">
        <v>502</v>
      </c>
      <c r="E28" s="270">
        <v>1984.5</v>
      </c>
      <c r="F28" s="271" t="s">
        <v>502</v>
      </c>
      <c r="G28" s="270">
        <v>2174.4</v>
      </c>
      <c r="H28" s="271" t="s">
        <v>502</v>
      </c>
      <c r="I28" s="273">
        <v>2783.982</v>
      </c>
      <c r="J28" s="271" t="s">
        <v>502</v>
      </c>
      <c r="K28" s="273">
        <v>5884.7960000000003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5146.6880000000001</v>
      </c>
      <c r="D29" s="269" t="s">
        <v>502</v>
      </c>
      <c r="E29" s="268">
        <v>4903.2179999999998</v>
      </c>
      <c r="F29" s="269" t="s">
        <v>502</v>
      </c>
      <c r="G29" s="268">
        <v>4619.2879999999996</v>
      </c>
      <c r="H29" s="269" t="s">
        <v>502</v>
      </c>
      <c r="I29" s="272">
        <v>4160.33</v>
      </c>
      <c r="J29" s="269" t="s">
        <v>502</v>
      </c>
      <c r="K29" s="268">
        <v>482.73200000000003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1</v>
      </c>
      <c r="D30" s="271" t="s">
        <v>502</v>
      </c>
      <c r="E30" s="270">
        <v>1</v>
      </c>
      <c r="F30" s="271" t="s">
        <v>502</v>
      </c>
      <c r="G30" s="270">
        <v>1</v>
      </c>
      <c r="H30" s="271" t="s">
        <v>502</v>
      </c>
      <c r="I30" s="270">
        <v>1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11793.6</v>
      </c>
      <c r="D33" s="269" t="s">
        <v>502</v>
      </c>
      <c r="E33" s="272">
        <v>12056.4</v>
      </c>
      <c r="F33" s="269" t="s">
        <v>502</v>
      </c>
      <c r="G33" s="272">
        <v>15670.8</v>
      </c>
      <c r="H33" s="269" t="s">
        <v>502</v>
      </c>
      <c r="I33" s="272">
        <v>15508.8</v>
      </c>
      <c r="J33" s="269" t="s">
        <v>502</v>
      </c>
      <c r="K33" s="272">
        <v>15721.2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1832</v>
      </c>
      <c r="D34" s="271" t="s">
        <v>502</v>
      </c>
      <c r="E34" s="270">
        <v>1912</v>
      </c>
      <c r="F34" s="271" t="s">
        <v>502</v>
      </c>
      <c r="G34" s="270">
        <v>3995</v>
      </c>
      <c r="H34" s="271" t="s">
        <v>502</v>
      </c>
      <c r="I34" s="270">
        <v>3648</v>
      </c>
      <c r="J34" s="271" t="s">
        <v>502</v>
      </c>
      <c r="K34" s="270">
        <v>3612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40735.616999999998</v>
      </c>
      <c r="D35" s="269" t="s">
        <v>502</v>
      </c>
      <c r="E35" s="268">
        <v>38593.048000000003</v>
      </c>
      <c r="F35" s="269" t="s">
        <v>502</v>
      </c>
      <c r="G35" s="268">
        <v>37864.082999999999</v>
      </c>
      <c r="H35" s="269" t="s">
        <v>502</v>
      </c>
      <c r="I35" s="272">
        <v>39644.480000000003</v>
      </c>
      <c r="J35" s="269" t="s">
        <v>502</v>
      </c>
      <c r="K35" s="268">
        <v>39398.756000000001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3402.58</v>
      </c>
      <c r="D36" s="271" t="s">
        <v>502</v>
      </c>
      <c r="E36" s="270">
        <v>3018</v>
      </c>
      <c r="F36" s="271" t="s">
        <v>502</v>
      </c>
      <c r="G36" s="270">
        <v>3524.66</v>
      </c>
      <c r="H36" s="271" t="s">
        <v>502</v>
      </c>
      <c r="I36" s="270">
        <v>3765.18</v>
      </c>
      <c r="J36" s="271" t="s">
        <v>502</v>
      </c>
      <c r="K36" s="270">
        <v>3685.82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6294.9</v>
      </c>
      <c r="D37" s="269" t="s">
        <v>502</v>
      </c>
      <c r="E37" s="272">
        <v>6972.9</v>
      </c>
      <c r="F37" s="269" t="s">
        <v>502</v>
      </c>
      <c r="G37" s="272">
        <v>7082.9</v>
      </c>
      <c r="H37" s="269" t="s">
        <v>502</v>
      </c>
      <c r="I37" s="272">
        <v>6615.3</v>
      </c>
      <c r="J37" s="269" t="s">
        <v>502</v>
      </c>
      <c r="K37" s="272">
        <v>7373.2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1165.5</v>
      </c>
      <c r="D40" s="271" t="s">
        <v>502</v>
      </c>
      <c r="E40" s="270">
        <v>1278</v>
      </c>
      <c r="F40" s="271" t="s">
        <v>502</v>
      </c>
      <c r="G40" s="270">
        <v>3339</v>
      </c>
      <c r="H40" s="271" t="s">
        <v>502</v>
      </c>
      <c r="I40" s="273">
        <v>3136.5450000000001</v>
      </c>
      <c r="J40" s="271" t="s">
        <v>502</v>
      </c>
      <c r="K40" s="273">
        <v>3374.2559999999999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13410.516</v>
      </c>
      <c r="D41" s="269" t="s">
        <v>502</v>
      </c>
      <c r="E41" s="268">
        <v>11098.707</v>
      </c>
      <c r="F41" s="269" t="s">
        <v>502</v>
      </c>
      <c r="G41" s="268">
        <v>8075.0569999999998</v>
      </c>
      <c r="H41" s="269" t="s">
        <v>502</v>
      </c>
      <c r="I41" s="268">
        <v>9474.0689999999995</v>
      </c>
      <c r="J41" s="269" t="s">
        <v>502</v>
      </c>
      <c r="K41" s="268">
        <v>8578.1020000000008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2.9209999999999998</v>
      </c>
      <c r="D42" s="271" t="s">
        <v>502</v>
      </c>
      <c r="E42" s="273">
        <v>0.24099999999999999</v>
      </c>
      <c r="F42" s="271" t="s">
        <v>502</v>
      </c>
      <c r="G42" s="273">
        <v>6.0659999999999998</v>
      </c>
      <c r="H42" s="271" t="s">
        <v>502</v>
      </c>
      <c r="I42" s="273">
        <v>89.786000000000001</v>
      </c>
      <c r="J42" s="271" t="s">
        <v>502</v>
      </c>
      <c r="K42" s="273">
        <v>86.578999999999994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16459.2</v>
      </c>
      <c r="D45" s="269" t="s">
        <v>502</v>
      </c>
      <c r="E45" s="272">
        <v>16225.2</v>
      </c>
      <c r="F45" s="269" t="s">
        <v>502</v>
      </c>
      <c r="G45" s="272">
        <v>15836.4</v>
      </c>
      <c r="H45" s="269" t="s">
        <v>502</v>
      </c>
      <c r="I45" s="272">
        <v>16563.599999999999</v>
      </c>
      <c r="J45" s="269" t="s">
        <v>502</v>
      </c>
      <c r="K45" s="272">
        <v>16300.8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6894.7</v>
      </c>
      <c r="D47" s="269" t="s">
        <v>502</v>
      </c>
      <c r="E47" s="272">
        <v>7794.5</v>
      </c>
      <c r="F47" s="269" t="s">
        <v>502</v>
      </c>
      <c r="G47" s="272">
        <v>8421.2800000000007</v>
      </c>
      <c r="H47" s="269" t="s">
        <v>502</v>
      </c>
      <c r="I47" s="268">
        <v>4571.576</v>
      </c>
      <c r="J47" s="269" t="s">
        <v>502</v>
      </c>
      <c r="K47" s="268">
        <v>3250.2739999999999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3492.9</v>
      </c>
      <c r="D48" s="271" t="s">
        <v>502</v>
      </c>
      <c r="E48" s="270">
        <v>3878.7</v>
      </c>
      <c r="F48" s="271" t="s">
        <v>502</v>
      </c>
      <c r="G48" s="270">
        <v>3893.88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43</v>
      </c>
      <c r="D53" s="269" t="s">
        <v>502</v>
      </c>
      <c r="E53" s="272">
        <v>189.8</v>
      </c>
      <c r="F53" s="269" t="s">
        <v>502</v>
      </c>
      <c r="G53" s="272">
        <v>307</v>
      </c>
      <c r="H53" s="269" t="s">
        <v>502</v>
      </c>
      <c r="I53" s="272">
        <v>0</v>
      </c>
      <c r="J53" s="269" t="s">
        <v>502</v>
      </c>
      <c r="K53" s="268">
        <v>7.5709999999999997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454.8</v>
      </c>
      <c r="H54" s="271" t="s">
        <v>502</v>
      </c>
      <c r="I54" s="273">
        <v>921.255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3358.8</v>
      </c>
      <c r="D57" s="269" t="s">
        <v>502</v>
      </c>
      <c r="E57" s="272">
        <v>3726</v>
      </c>
      <c r="F57" s="269" t="s">
        <v>502</v>
      </c>
      <c r="G57" s="272">
        <v>3765.6</v>
      </c>
      <c r="H57" s="269" t="s">
        <v>502</v>
      </c>
      <c r="I57" s="268">
        <v>3650.3209999999999</v>
      </c>
      <c r="J57" s="269" t="s">
        <v>502</v>
      </c>
      <c r="K57" s="268">
        <v>3242.7040000000002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27010.102999999999</v>
      </c>
      <c r="D59" s="269" t="s">
        <v>502</v>
      </c>
      <c r="E59" s="268">
        <v>27676.298999999999</v>
      </c>
      <c r="F59" s="269" t="s">
        <v>502</v>
      </c>
      <c r="G59" s="268">
        <v>27680.503000000001</v>
      </c>
      <c r="H59" s="269" t="s">
        <v>502</v>
      </c>
      <c r="I59" s="268">
        <v>29612.967000000001</v>
      </c>
      <c r="J59" s="269" t="s">
        <v>502</v>
      </c>
      <c r="K59" s="268">
        <v>29758.526999999998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8848.2000000000007</v>
      </c>
      <c r="D60" s="271" t="s">
        <v>502</v>
      </c>
      <c r="E60" s="270">
        <v>6948.2</v>
      </c>
      <c r="F60" s="271" t="s">
        <v>502</v>
      </c>
      <c r="G60" s="270">
        <v>7296.7</v>
      </c>
      <c r="H60" s="271" t="s">
        <v>502</v>
      </c>
      <c r="I60" s="273">
        <v>7375.951</v>
      </c>
      <c r="J60" s="271" t="s">
        <v>502</v>
      </c>
      <c r="K60" s="270">
        <v>8253.83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698</v>
      </c>
      <c r="D61" s="269" t="s">
        <v>502</v>
      </c>
      <c r="E61" s="272">
        <v>1991</v>
      </c>
      <c r="F61" s="269" t="s">
        <v>502</v>
      </c>
      <c r="G61" s="272">
        <v>1655</v>
      </c>
      <c r="H61" s="269" t="s">
        <v>502</v>
      </c>
      <c r="I61" s="272">
        <v>1829</v>
      </c>
      <c r="J61" s="269" t="s">
        <v>502</v>
      </c>
      <c r="K61" s="268">
        <v>1790.1969999999999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51.302999999999997</v>
      </c>
      <c r="D64" s="271" t="s">
        <v>502</v>
      </c>
      <c r="E64" s="273">
        <v>44.098999999999997</v>
      </c>
      <c r="F64" s="271" t="s">
        <v>502</v>
      </c>
      <c r="G64" s="273">
        <v>37.802999999999997</v>
      </c>
      <c r="H64" s="271" t="s">
        <v>502</v>
      </c>
      <c r="I64" s="270">
        <v>38.49</v>
      </c>
      <c r="J64" s="271" t="s">
        <v>502</v>
      </c>
      <c r="K64" s="273">
        <v>43.411999999999999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474.3</v>
      </c>
      <c r="D65" s="269" t="s">
        <v>502</v>
      </c>
      <c r="E65" s="272">
        <v>393.2</v>
      </c>
      <c r="F65" s="269" t="s">
        <v>502</v>
      </c>
      <c r="G65" s="272">
        <v>350.2</v>
      </c>
      <c r="H65" s="269" t="s">
        <v>502</v>
      </c>
      <c r="I65" s="272">
        <v>353.8</v>
      </c>
      <c r="J65" s="269" t="s">
        <v>502</v>
      </c>
      <c r="K65" s="268">
        <v>631.46199999999999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88.5</v>
      </c>
      <c r="D66" s="271" t="s">
        <v>502</v>
      </c>
      <c r="E66" s="270">
        <v>118</v>
      </c>
      <c r="F66" s="271" t="s">
        <v>502</v>
      </c>
      <c r="G66" s="270">
        <v>59</v>
      </c>
      <c r="H66" s="271" t="s">
        <v>502</v>
      </c>
      <c r="I66" s="270">
        <v>357.54</v>
      </c>
      <c r="J66" s="271" t="s">
        <v>502</v>
      </c>
      <c r="K66" s="273">
        <v>550.226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84</v>
      </c>
      <c r="H67" s="269" t="s">
        <v>502</v>
      </c>
      <c r="I67" s="268">
        <v>41.616</v>
      </c>
      <c r="J67" s="269" t="s">
        <v>502</v>
      </c>
      <c r="K67" s="272">
        <v>36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16840.8</v>
      </c>
      <c r="D69" s="269" t="s">
        <v>502</v>
      </c>
      <c r="E69" s="272">
        <v>18172.8</v>
      </c>
      <c r="F69" s="269" t="s">
        <v>502</v>
      </c>
      <c r="G69" s="272">
        <v>18190.8</v>
      </c>
      <c r="H69" s="269" t="s">
        <v>502</v>
      </c>
      <c r="I69" s="268">
        <v>19609.052</v>
      </c>
      <c r="J69" s="269" t="s">
        <v>502</v>
      </c>
      <c r="K69" s="272">
        <v>18446.400000000001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9</v>
      </c>
      <c r="D70" s="271" t="s">
        <v>502</v>
      </c>
      <c r="E70" s="270">
        <v>9</v>
      </c>
      <c r="F70" s="271" t="s">
        <v>502</v>
      </c>
      <c r="G70" s="270">
        <v>7</v>
      </c>
      <c r="H70" s="271" t="s">
        <v>502</v>
      </c>
      <c r="I70" s="273">
        <v>7.5170000000000003</v>
      </c>
      <c r="J70" s="271" t="s">
        <v>502</v>
      </c>
      <c r="K70" s="270">
        <v>7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45EF-D05A-4912-9862-39FD300CE30B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926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10774.339</v>
      </c>
      <c r="D11" s="269" t="s">
        <v>502</v>
      </c>
      <c r="E11" s="268">
        <v>11821.763999999999</v>
      </c>
      <c r="F11" s="269" t="s">
        <v>502</v>
      </c>
      <c r="G11" s="268">
        <v>10695.112999999999</v>
      </c>
      <c r="H11" s="269" t="s">
        <v>502</v>
      </c>
      <c r="I11" s="268">
        <v>11726.228999999999</v>
      </c>
      <c r="J11" s="269" t="s">
        <v>502</v>
      </c>
      <c r="K11" s="268">
        <v>11265.445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654.21</v>
      </c>
      <c r="F12" s="271" t="s">
        <v>502</v>
      </c>
      <c r="G12" s="273">
        <v>493.303</v>
      </c>
      <c r="H12" s="271" t="s">
        <v>502</v>
      </c>
      <c r="I12" s="270">
        <v>260.27</v>
      </c>
      <c r="J12" s="271" t="s">
        <v>502</v>
      </c>
      <c r="K12" s="273">
        <v>215.886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4812.3389999999999</v>
      </c>
      <c r="D16" s="271" t="s">
        <v>502</v>
      </c>
      <c r="E16" s="273">
        <v>4778.1639999999998</v>
      </c>
      <c r="F16" s="271" t="s">
        <v>502</v>
      </c>
      <c r="G16" s="273">
        <v>4751.7169999999996</v>
      </c>
      <c r="H16" s="271" t="s">
        <v>502</v>
      </c>
      <c r="I16" s="273">
        <v>4748.1760000000004</v>
      </c>
      <c r="J16" s="271" t="s">
        <v>502</v>
      </c>
      <c r="K16" s="273">
        <v>4494.5810000000001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745.6</v>
      </c>
      <c r="D17" s="269" t="s">
        <v>502</v>
      </c>
      <c r="E17" s="272">
        <v>327.8</v>
      </c>
      <c r="F17" s="269" t="s">
        <v>502</v>
      </c>
      <c r="G17" s="268">
        <v>241.465</v>
      </c>
      <c r="H17" s="269" t="s">
        <v>502</v>
      </c>
      <c r="I17" s="268">
        <v>263.44400000000002</v>
      </c>
      <c r="J17" s="269" t="s">
        <v>502</v>
      </c>
      <c r="K17" s="268">
        <v>300.11900000000003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59.59</v>
      </c>
      <c r="F18" s="271" t="s">
        <v>502</v>
      </c>
      <c r="G18" s="270">
        <v>0</v>
      </c>
      <c r="H18" s="271" t="s">
        <v>502</v>
      </c>
      <c r="I18" s="273">
        <v>199.309</v>
      </c>
      <c r="J18" s="271" t="s">
        <v>502</v>
      </c>
      <c r="K18" s="273">
        <v>199.797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4496.3999999999996</v>
      </c>
      <c r="D21" s="269" t="s">
        <v>502</v>
      </c>
      <c r="E21" s="272">
        <v>5130</v>
      </c>
      <c r="F21" s="269" t="s">
        <v>502</v>
      </c>
      <c r="G21" s="268">
        <v>4822.8770000000004</v>
      </c>
      <c r="H21" s="269" t="s">
        <v>502</v>
      </c>
      <c r="I21" s="268">
        <v>5648.116</v>
      </c>
      <c r="J21" s="269" t="s">
        <v>502</v>
      </c>
      <c r="K21" s="268">
        <v>5448.1459999999997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720</v>
      </c>
      <c r="D22" s="271" t="s">
        <v>502</v>
      </c>
      <c r="E22" s="270">
        <v>872</v>
      </c>
      <c r="F22" s="271" t="s">
        <v>502</v>
      </c>
      <c r="G22" s="273">
        <v>385.75200000000001</v>
      </c>
      <c r="H22" s="271" t="s">
        <v>502</v>
      </c>
      <c r="I22" s="273">
        <v>606.91499999999996</v>
      </c>
      <c r="J22" s="271" t="s">
        <v>502</v>
      </c>
      <c r="K22" s="273">
        <v>606.91499999999996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41837.267999999996</v>
      </c>
      <c r="D23" s="269" t="s">
        <v>502</v>
      </c>
      <c r="E23" s="268">
        <v>42685.421999999999</v>
      </c>
      <c r="F23" s="269" t="s">
        <v>502</v>
      </c>
      <c r="G23" s="268">
        <v>41201.741999999998</v>
      </c>
      <c r="H23" s="269" t="s">
        <v>502</v>
      </c>
      <c r="I23" s="268">
        <v>46056.900999999998</v>
      </c>
      <c r="J23" s="269" t="s">
        <v>502</v>
      </c>
      <c r="K23" s="272">
        <v>41095.46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976.5</v>
      </c>
      <c r="D28" s="271" t="s">
        <v>502</v>
      </c>
      <c r="E28" s="270">
        <v>990</v>
      </c>
      <c r="F28" s="271" t="s">
        <v>502</v>
      </c>
      <c r="G28" s="270">
        <v>792</v>
      </c>
      <c r="H28" s="271" t="s">
        <v>502</v>
      </c>
      <c r="I28" s="273">
        <v>1736.2760000000001</v>
      </c>
      <c r="J28" s="271" t="s">
        <v>502</v>
      </c>
      <c r="K28" s="273">
        <v>1630.0650000000001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12444.768</v>
      </c>
      <c r="D29" s="269" t="s">
        <v>502</v>
      </c>
      <c r="E29" s="268">
        <v>10919.222</v>
      </c>
      <c r="F29" s="269" t="s">
        <v>502</v>
      </c>
      <c r="G29" s="268">
        <v>11836.742</v>
      </c>
      <c r="H29" s="269" t="s">
        <v>502</v>
      </c>
      <c r="I29" s="268">
        <v>14463.424999999999</v>
      </c>
      <c r="J29" s="269" t="s">
        <v>502</v>
      </c>
      <c r="K29" s="268">
        <v>10496.594999999999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541</v>
      </c>
      <c r="D30" s="271" t="s">
        <v>502</v>
      </c>
      <c r="E30" s="270">
        <v>483</v>
      </c>
      <c r="F30" s="271" t="s">
        <v>502</v>
      </c>
      <c r="G30" s="270">
        <v>237</v>
      </c>
      <c r="H30" s="271" t="s">
        <v>502</v>
      </c>
      <c r="I30" s="270">
        <v>238</v>
      </c>
      <c r="J30" s="271" t="s">
        <v>502</v>
      </c>
      <c r="K30" s="270">
        <v>210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132</v>
      </c>
      <c r="D31" s="269" t="s">
        <v>502</v>
      </c>
      <c r="E31" s="272">
        <v>591</v>
      </c>
      <c r="F31" s="269" t="s">
        <v>502</v>
      </c>
      <c r="G31" s="272">
        <v>488</v>
      </c>
      <c r="H31" s="269" t="s">
        <v>502</v>
      </c>
      <c r="I31" s="272">
        <v>536</v>
      </c>
      <c r="J31" s="269" t="s">
        <v>502</v>
      </c>
      <c r="K31" s="272">
        <v>466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16542</v>
      </c>
      <c r="D33" s="269" t="s">
        <v>502</v>
      </c>
      <c r="E33" s="272">
        <v>16693.2</v>
      </c>
      <c r="F33" s="269" t="s">
        <v>502</v>
      </c>
      <c r="G33" s="272">
        <v>16902</v>
      </c>
      <c r="H33" s="269" t="s">
        <v>502</v>
      </c>
      <c r="I33" s="272">
        <v>17593.2</v>
      </c>
      <c r="J33" s="269" t="s">
        <v>502</v>
      </c>
      <c r="K33" s="272">
        <v>17326.8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11201</v>
      </c>
      <c r="D34" s="271" t="s">
        <v>502</v>
      </c>
      <c r="E34" s="270">
        <v>13009</v>
      </c>
      <c r="F34" s="271" t="s">
        <v>502</v>
      </c>
      <c r="G34" s="270">
        <v>10946</v>
      </c>
      <c r="H34" s="271" t="s">
        <v>502</v>
      </c>
      <c r="I34" s="270">
        <v>11490</v>
      </c>
      <c r="J34" s="271" t="s">
        <v>502</v>
      </c>
      <c r="K34" s="270">
        <v>10966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24184.958999999999</v>
      </c>
      <c r="D35" s="269" t="s">
        <v>502</v>
      </c>
      <c r="E35" s="268">
        <v>22786.226999999999</v>
      </c>
      <c r="F35" s="269" t="s">
        <v>502</v>
      </c>
      <c r="G35" s="268">
        <v>25168.134999999998</v>
      </c>
      <c r="H35" s="269" t="s">
        <v>502</v>
      </c>
      <c r="I35" s="268">
        <v>21005.989000000001</v>
      </c>
      <c r="J35" s="269" t="s">
        <v>502</v>
      </c>
      <c r="K35" s="268">
        <v>21342.407999999999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259.2</v>
      </c>
      <c r="D38" s="271" t="s">
        <v>502</v>
      </c>
      <c r="E38" s="270">
        <v>205.2</v>
      </c>
      <c r="F38" s="271" t="s">
        <v>502</v>
      </c>
      <c r="G38" s="270">
        <v>108</v>
      </c>
      <c r="H38" s="271" t="s">
        <v>502</v>
      </c>
      <c r="I38" s="270">
        <v>108</v>
      </c>
      <c r="J38" s="271" t="s">
        <v>502</v>
      </c>
      <c r="K38" s="270">
        <v>108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3617.1</v>
      </c>
      <c r="D40" s="271" t="s">
        <v>502</v>
      </c>
      <c r="E40" s="270">
        <v>3582</v>
      </c>
      <c r="F40" s="271" t="s">
        <v>502</v>
      </c>
      <c r="G40" s="270">
        <v>6592.5</v>
      </c>
      <c r="H40" s="271" t="s">
        <v>502</v>
      </c>
      <c r="I40" s="273">
        <v>2782.181</v>
      </c>
      <c r="J40" s="271" t="s">
        <v>502</v>
      </c>
      <c r="K40" s="273">
        <v>3100.7339999999999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2282.9319999999998</v>
      </c>
      <c r="D41" s="269" t="s">
        <v>502</v>
      </c>
      <c r="E41" s="268">
        <v>2107.558</v>
      </c>
      <c r="F41" s="269" t="s">
        <v>502</v>
      </c>
      <c r="G41" s="268">
        <v>2060.4859999999999</v>
      </c>
      <c r="H41" s="269" t="s">
        <v>502</v>
      </c>
      <c r="I41" s="268">
        <v>1758.271</v>
      </c>
      <c r="J41" s="269" t="s">
        <v>502</v>
      </c>
      <c r="K41" s="268">
        <v>1904.8009999999999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335.327</v>
      </c>
      <c r="D42" s="271" t="s">
        <v>502</v>
      </c>
      <c r="E42" s="273">
        <v>331.46899999999999</v>
      </c>
      <c r="F42" s="271" t="s">
        <v>502</v>
      </c>
      <c r="G42" s="273">
        <v>567.149</v>
      </c>
      <c r="H42" s="271" t="s">
        <v>502</v>
      </c>
      <c r="I42" s="273">
        <v>557.13699999999994</v>
      </c>
      <c r="J42" s="271" t="s">
        <v>502</v>
      </c>
      <c r="K42" s="273">
        <v>583.27300000000002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17690.400000000001</v>
      </c>
      <c r="D45" s="269" t="s">
        <v>502</v>
      </c>
      <c r="E45" s="272">
        <v>16560</v>
      </c>
      <c r="F45" s="269" t="s">
        <v>502</v>
      </c>
      <c r="G45" s="272">
        <v>15840</v>
      </c>
      <c r="H45" s="269" t="s">
        <v>502</v>
      </c>
      <c r="I45" s="272">
        <v>15800.4</v>
      </c>
      <c r="J45" s="269" t="s">
        <v>502</v>
      </c>
      <c r="K45" s="272">
        <v>15645.6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154.80000000000001</v>
      </c>
      <c r="D47" s="269" t="s">
        <v>502</v>
      </c>
      <c r="E47" s="272">
        <v>205.2</v>
      </c>
      <c r="F47" s="269" t="s">
        <v>502</v>
      </c>
      <c r="G47" s="272">
        <v>291.60000000000002</v>
      </c>
      <c r="H47" s="269" t="s">
        <v>502</v>
      </c>
      <c r="I47" s="268">
        <v>346.99200000000002</v>
      </c>
      <c r="J47" s="269" t="s">
        <v>502</v>
      </c>
      <c r="K47" s="268">
        <v>347.20600000000002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68">
        <v>0.215</v>
      </c>
      <c r="J53" s="269" t="s">
        <v>502</v>
      </c>
      <c r="K53" s="268">
        <v>4.9470000000000001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154.80000000000001</v>
      </c>
      <c r="D57" s="269" t="s">
        <v>502</v>
      </c>
      <c r="E57" s="272">
        <v>205.2</v>
      </c>
      <c r="F57" s="269" t="s">
        <v>502</v>
      </c>
      <c r="G57" s="272">
        <v>291.60000000000002</v>
      </c>
      <c r="H57" s="269" t="s">
        <v>502</v>
      </c>
      <c r="I57" s="268">
        <v>346.77699999999999</v>
      </c>
      <c r="J57" s="269" t="s">
        <v>502</v>
      </c>
      <c r="K57" s="268">
        <v>342.25900000000001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59013.881000000001</v>
      </c>
      <c r="D59" s="269" t="s">
        <v>502</v>
      </c>
      <c r="E59" s="268">
        <v>56393.928</v>
      </c>
      <c r="F59" s="269" t="s">
        <v>502</v>
      </c>
      <c r="G59" s="268">
        <v>61536.938999999998</v>
      </c>
      <c r="H59" s="269" t="s">
        <v>502</v>
      </c>
      <c r="I59" s="268">
        <v>58998.713000000003</v>
      </c>
      <c r="J59" s="269" t="s">
        <v>502</v>
      </c>
      <c r="K59" s="268">
        <v>59887.690999999999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8181.4</v>
      </c>
      <c r="D60" s="271" t="s">
        <v>502</v>
      </c>
      <c r="E60" s="270">
        <v>9329.1</v>
      </c>
      <c r="F60" s="271" t="s">
        <v>502</v>
      </c>
      <c r="G60" s="270">
        <v>9214.7000000000007</v>
      </c>
      <c r="H60" s="271" t="s">
        <v>502</v>
      </c>
      <c r="I60" s="273">
        <v>8951.5120000000006</v>
      </c>
      <c r="J60" s="271" t="s">
        <v>502</v>
      </c>
      <c r="K60" s="273">
        <v>9503.5720000000001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669</v>
      </c>
      <c r="D61" s="269" t="s">
        <v>502</v>
      </c>
      <c r="E61" s="272">
        <v>649</v>
      </c>
      <c r="F61" s="269" t="s">
        <v>502</v>
      </c>
      <c r="G61" s="272">
        <v>724</v>
      </c>
      <c r="H61" s="269" t="s">
        <v>502</v>
      </c>
      <c r="I61" s="272">
        <v>756</v>
      </c>
      <c r="J61" s="269" t="s">
        <v>502</v>
      </c>
      <c r="K61" s="268">
        <v>289.45100000000002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3640.7170000000001</v>
      </c>
      <c r="D64" s="271" t="s">
        <v>502</v>
      </c>
      <c r="E64" s="273">
        <v>4300.9679999999998</v>
      </c>
      <c r="F64" s="271" t="s">
        <v>502</v>
      </c>
      <c r="G64" s="273">
        <v>4149.3320000000003</v>
      </c>
      <c r="H64" s="271" t="s">
        <v>502</v>
      </c>
      <c r="I64" s="273">
        <v>4281.8760000000002</v>
      </c>
      <c r="J64" s="271" t="s">
        <v>502</v>
      </c>
      <c r="K64" s="273">
        <v>4515.7129999999997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16649.599999999999</v>
      </c>
      <c r="D65" s="269" t="s">
        <v>502</v>
      </c>
      <c r="E65" s="272">
        <v>13761.5</v>
      </c>
      <c r="F65" s="269" t="s">
        <v>502</v>
      </c>
      <c r="G65" s="272">
        <v>14384.2</v>
      </c>
      <c r="H65" s="269" t="s">
        <v>502</v>
      </c>
      <c r="I65" s="272">
        <v>14073.6</v>
      </c>
      <c r="J65" s="269" t="s">
        <v>502</v>
      </c>
      <c r="K65" s="268">
        <v>13975.655000000001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905.5</v>
      </c>
      <c r="D66" s="271" t="s">
        <v>502</v>
      </c>
      <c r="E66" s="270">
        <v>1452</v>
      </c>
      <c r="F66" s="271" t="s">
        <v>502</v>
      </c>
      <c r="G66" s="273">
        <v>3057.306</v>
      </c>
      <c r="H66" s="271" t="s">
        <v>502</v>
      </c>
      <c r="I66" s="273">
        <v>2023.6759999999999</v>
      </c>
      <c r="J66" s="271" t="s">
        <v>502</v>
      </c>
      <c r="K66" s="273">
        <v>3768.0990000000002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300</v>
      </c>
      <c r="D67" s="269" t="s">
        <v>502</v>
      </c>
      <c r="E67" s="272">
        <v>373</v>
      </c>
      <c r="F67" s="269" t="s">
        <v>502</v>
      </c>
      <c r="G67" s="272">
        <v>1258</v>
      </c>
      <c r="H67" s="269" t="s">
        <v>502</v>
      </c>
      <c r="I67" s="268">
        <v>1007.697</v>
      </c>
      <c r="J67" s="269" t="s">
        <v>502</v>
      </c>
      <c r="K67" s="272">
        <v>1122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28119.599999999999</v>
      </c>
      <c r="D69" s="269" t="s">
        <v>502</v>
      </c>
      <c r="E69" s="272">
        <v>26107.200000000001</v>
      </c>
      <c r="F69" s="269" t="s">
        <v>502</v>
      </c>
      <c r="G69" s="272">
        <v>28184.400000000001</v>
      </c>
      <c r="H69" s="269" t="s">
        <v>502</v>
      </c>
      <c r="I69" s="268">
        <v>27500.082999999999</v>
      </c>
      <c r="J69" s="269" t="s">
        <v>502</v>
      </c>
      <c r="K69" s="272">
        <v>26377.200000000001</v>
      </c>
      <c r="L69" s="269" t="s">
        <v>502</v>
      </c>
    </row>
    <row r="70" spans="1:12">
      <c r="A70" s="267" t="s">
        <v>984</v>
      </c>
      <c r="B70" s="267" t="s">
        <v>995</v>
      </c>
      <c r="C70" s="273">
        <v>548.06399999999996</v>
      </c>
      <c r="D70" s="271" t="s">
        <v>502</v>
      </c>
      <c r="E70" s="270">
        <v>421.16</v>
      </c>
      <c r="F70" s="271" t="s">
        <v>502</v>
      </c>
      <c r="G70" s="270">
        <v>565</v>
      </c>
      <c r="H70" s="271" t="s">
        <v>502</v>
      </c>
      <c r="I70" s="273">
        <v>404.26900000000001</v>
      </c>
      <c r="J70" s="271" t="s">
        <v>502</v>
      </c>
      <c r="K70" s="270">
        <v>336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E93EF-D321-408C-BEC3-44AB809F06EA}">
  <dimension ref="A1:L75"/>
  <sheetViews>
    <sheetView workbookViewId="0">
      <pane xSplit="2" ySplit="10" topLeftCell="C31" activePane="bottomRight" state="frozen"/>
      <selection activeCell="B26" sqref="B26"/>
      <selection pane="topRight" activeCell="B26" sqref="B26"/>
      <selection pane="bottomLeft" activeCell="B26" sqref="B26"/>
      <selection pane="bottomRight" activeCell="N38" sqref="N38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928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>
        <v>2010</v>
      </c>
      <c r="D9" s="296" t="s">
        <v>502</v>
      </c>
      <c r="E9" s="296" t="s">
        <v>998</v>
      </c>
      <c r="F9" s="296" t="s">
        <v>502</v>
      </c>
      <c r="G9" s="296">
        <v>2015</v>
      </c>
      <c r="H9" s="296" t="s">
        <v>502</v>
      </c>
      <c r="I9" s="296">
        <v>2018</v>
      </c>
      <c r="J9" s="296" t="s">
        <v>502</v>
      </c>
      <c r="K9" s="296">
        <v>2019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0</v>
      </c>
      <c r="D11" s="269" t="s">
        <v>502</v>
      </c>
      <c r="E11" s="272">
        <v>0</v>
      </c>
      <c r="F11" s="269" t="s">
        <v>502</v>
      </c>
      <c r="G11" s="272">
        <v>0</v>
      </c>
      <c r="H11" s="269" t="s">
        <v>502</v>
      </c>
      <c r="I11" s="272">
        <v>0</v>
      </c>
      <c r="J11" s="269" t="s">
        <v>502</v>
      </c>
      <c r="K11" s="272">
        <v>0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0">
        <v>0</v>
      </c>
      <c r="H16" s="271" t="s">
        <v>502</v>
      </c>
      <c r="I16" s="270">
        <v>0</v>
      </c>
      <c r="J16" s="271" t="s">
        <v>502</v>
      </c>
      <c r="K16" s="270">
        <v>0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0</v>
      </c>
      <c r="D17" s="269" t="s">
        <v>502</v>
      </c>
      <c r="E17" s="272">
        <v>0</v>
      </c>
      <c r="F17" s="269" t="s">
        <v>502</v>
      </c>
      <c r="G17" s="272">
        <v>0</v>
      </c>
      <c r="H17" s="269" t="s">
        <v>502</v>
      </c>
      <c r="I17" s="272">
        <v>0</v>
      </c>
      <c r="J17" s="269" t="s">
        <v>502</v>
      </c>
      <c r="K17" s="272">
        <v>0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0</v>
      </c>
      <c r="D21" s="269" t="s">
        <v>502</v>
      </c>
      <c r="E21" s="272">
        <v>0</v>
      </c>
      <c r="F21" s="269" t="s">
        <v>502</v>
      </c>
      <c r="G21" s="272">
        <v>0</v>
      </c>
      <c r="H21" s="269" t="s">
        <v>502</v>
      </c>
      <c r="I21" s="272">
        <v>0</v>
      </c>
      <c r="J21" s="269" t="s">
        <v>502</v>
      </c>
      <c r="K21" s="272">
        <v>0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0</v>
      </c>
      <c r="D22" s="271" t="s">
        <v>502</v>
      </c>
      <c r="E22" s="270">
        <v>0</v>
      </c>
      <c r="F22" s="271" t="s">
        <v>502</v>
      </c>
      <c r="G22" s="270">
        <v>0</v>
      </c>
      <c r="H22" s="271" t="s">
        <v>502</v>
      </c>
      <c r="I22" s="270">
        <v>0</v>
      </c>
      <c r="J22" s="271" t="s">
        <v>502</v>
      </c>
      <c r="K22" s="270">
        <v>0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10985.188</v>
      </c>
      <c r="D23" s="269" t="s">
        <v>502</v>
      </c>
      <c r="E23" s="268">
        <v>10535.097</v>
      </c>
      <c r="F23" s="269" t="s">
        <v>502</v>
      </c>
      <c r="G23" s="268">
        <v>10571.362999999999</v>
      </c>
      <c r="H23" s="269" t="s">
        <v>502</v>
      </c>
      <c r="I23" s="268">
        <v>10905.679</v>
      </c>
      <c r="J23" s="269" t="s">
        <v>502</v>
      </c>
      <c r="K23" s="268">
        <v>10432.853999999999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263.7</v>
      </c>
      <c r="D24" s="271" t="s">
        <v>502</v>
      </c>
      <c r="E24" s="270">
        <v>234.4</v>
      </c>
      <c r="F24" s="271" t="s">
        <v>502</v>
      </c>
      <c r="G24" s="270">
        <v>234.4</v>
      </c>
      <c r="H24" s="271" t="s">
        <v>502</v>
      </c>
      <c r="I24" s="273">
        <v>271.10300000000001</v>
      </c>
      <c r="J24" s="271" t="s">
        <v>502</v>
      </c>
      <c r="K24" s="273">
        <v>241.857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55.8</v>
      </c>
      <c r="D28" s="271" t="s">
        <v>502</v>
      </c>
      <c r="E28" s="270">
        <v>55.8</v>
      </c>
      <c r="F28" s="271" t="s">
        <v>502</v>
      </c>
      <c r="G28" s="270">
        <v>54.9</v>
      </c>
      <c r="H28" s="271" t="s">
        <v>502</v>
      </c>
      <c r="I28" s="273">
        <v>50.405000000000001</v>
      </c>
      <c r="J28" s="271" t="s">
        <v>502</v>
      </c>
      <c r="K28" s="273">
        <v>48.604999999999997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1369.8879999999999</v>
      </c>
      <c r="D29" s="269" t="s">
        <v>502</v>
      </c>
      <c r="E29" s="268">
        <v>1344.297</v>
      </c>
      <c r="F29" s="269" t="s">
        <v>502</v>
      </c>
      <c r="G29" s="268">
        <v>1439.463</v>
      </c>
      <c r="H29" s="269" t="s">
        <v>502</v>
      </c>
      <c r="I29" s="268">
        <v>1585.3710000000001</v>
      </c>
      <c r="J29" s="269" t="s">
        <v>502</v>
      </c>
      <c r="K29" s="268">
        <v>1124.992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26</v>
      </c>
      <c r="J30" s="271" t="s">
        <v>502</v>
      </c>
      <c r="K30" s="270">
        <v>26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7</v>
      </c>
      <c r="H31" s="269" t="s">
        <v>502</v>
      </c>
      <c r="I31" s="272">
        <v>43</v>
      </c>
      <c r="J31" s="269" t="s">
        <v>502</v>
      </c>
      <c r="K31" s="272">
        <v>42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6868.8</v>
      </c>
      <c r="D33" s="269" t="s">
        <v>502</v>
      </c>
      <c r="E33" s="272">
        <v>6681.6</v>
      </c>
      <c r="F33" s="269" t="s">
        <v>502</v>
      </c>
      <c r="G33" s="272">
        <v>6663.6</v>
      </c>
      <c r="H33" s="269" t="s">
        <v>502</v>
      </c>
      <c r="I33" s="272">
        <v>6958.8</v>
      </c>
      <c r="J33" s="269" t="s">
        <v>502</v>
      </c>
      <c r="K33" s="272">
        <v>6998.4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2427</v>
      </c>
      <c r="D34" s="271" t="s">
        <v>502</v>
      </c>
      <c r="E34" s="270">
        <v>2219</v>
      </c>
      <c r="F34" s="271" t="s">
        <v>502</v>
      </c>
      <c r="G34" s="270">
        <v>2172</v>
      </c>
      <c r="H34" s="271" t="s">
        <v>502</v>
      </c>
      <c r="I34" s="270">
        <v>1971</v>
      </c>
      <c r="J34" s="271" t="s">
        <v>502</v>
      </c>
      <c r="K34" s="270">
        <v>1951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11429.401</v>
      </c>
      <c r="D35" s="269" t="s">
        <v>502</v>
      </c>
      <c r="E35" s="272">
        <v>14321.23</v>
      </c>
      <c r="F35" s="269" t="s">
        <v>502</v>
      </c>
      <c r="G35" s="268">
        <v>13262.773999999999</v>
      </c>
      <c r="H35" s="269" t="s">
        <v>502</v>
      </c>
      <c r="I35" s="268">
        <v>13874.287</v>
      </c>
      <c r="J35" s="269" t="s">
        <v>502</v>
      </c>
      <c r="K35" s="268">
        <v>13342.012000000001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1369.86</v>
      </c>
      <c r="D36" s="271" t="s">
        <v>502</v>
      </c>
      <c r="E36" s="270">
        <v>1396.72</v>
      </c>
      <c r="F36" s="271" t="s">
        <v>502</v>
      </c>
      <c r="G36" s="270">
        <v>1343</v>
      </c>
      <c r="H36" s="271" t="s">
        <v>502</v>
      </c>
      <c r="I36" s="270">
        <v>1289.28</v>
      </c>
      <c r="J36" s="271" t="s">
        <v>502</v>
      </c>
      <c r="K36" s="270">
        <v>1316.14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316.8</v>
      </c>
      <c r="D40" s="271" t="s">
        <v>502</v>
      </c>
      <c r="E40" s="270">
        <v>265.5</v>
      </c>
      <c r="F40" s="271" t="s">
        <v>502</v>
      </c>
      <c r="G40" s="270">
        <v>271.8</v>
      </c>
      <c r="H40" s="271" t="s">
        <v>502</v>
      </c>
      <c r="I40" s="270">
        <v>289.83999999999997</v>
      </c>
      <c r="J40" s="271" t="s">
        <v>502</v>
      </c>
      <c r="K40" s="270">
        <v>294.93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1120.5640000000001</v>
      </c>
      <c r="D41" s="269" t="s">
        <v>502</v>
      </c>
      <c r="E41" s="272">
        <v>1139.01</v>
      </c>
      <c r="F41" s="269" t="s">
        <v>502</v>
      </c>
      <c r="G41" s="268">
        <v>1243.749</v>
      </c>
      <c r="H41" s="269" t="s">
        <v>502</v>
      </c>
      <c r="I41" s="268">
        <v>1472.047</v>
      </c>
      <c r="J41" s="269" t="s">
        <v>502</v>
      </c>
      <c r="K41" s="268">
        <v>1497.6320000000001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0.17699999999999999</v>
      </c>
      <c r="D42" s="271" t="s">
        <v>502</v>
      </c>
      <c r="E42" s="270">
        <v>0</v>
      </c>
      <c r="F42" s="271" t="s">
        <v>502</v>
      </c>
      <c r="G42" s="273">
        <v>0.22500000000000001</v>
      </c>
      <c r="H42" s="271" t="s">
        <v>502</v>
      </c>
      <c r="I42" s="273">
        <v>12.321</v>
      </c>
      <c r="J42" s="271" t="s">
        <v>502</v>
      </c>
      <c r="K42" s="270">
        <v>12.91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8622</v>
      </c>
      <c r="D45" s="269" t="s">
        <v>502</v>
      </c>
      <c r="E45" s="272">
        <v>11520</v>
      </c>
      <c r="F45" s="269" t="s">
        <v>502</v>
      </c>
      <c r="G45" s="272">
        <v>10404</v>
      </c>
      <c r="H45" s="269" t="s">
        <v>502</v>
      </c>
      <c r="I45" s="272">
        <v>10810.8</v>
      </c>
      <c r="J45" s="269" t="s">
        <v>502</v>
      </c>
      <c r="K45" s="272">
        <v>10220.4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43322.6</v>
      </c>
      <c r="D47" s="269" t="s">
        <v>502</v>
      </c>
      <c r="E47" s="272">
        <v>45075.8</v>
      </c>
      <c r="F47" s="269" t="s">
        <v>502</v>
      </c>
      <c r="G47" s="272">
        <v>47793.8</v>
      </c>
      <c r="H47" s="269" t="s">
        <v>502</v>
      </c>
      <c r="I47" s="268">
        <v>48725.353000000003</v>
      </c>
      <c r="J47" s="269" t="s">
        <v>502</v>
      </c>
      <c r="K47" s="268">
        <v>46727.053999999996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47</v>
      </c>
      <c r="D53" s="269" t="s">
        <v>502</v>
      </c>
      <c r="E53" s="272">
        <v>47</v>
      </c>
      <c r="F53" s="269" t="s">
        <v>502</v>
      </c>
      <c r="G53" s="272">
        <v>47</v>
      </c>
      <c r="H53" s="269" t="s">
        <v>502</v>
      </c>
      <c r="I53" s="272">
        <v>35.18</v>
      </c>
      <c r="J53" s="269" t="s">
        <v>502</v>
      </c>
      <c r="K53" s="268">
        <v>54.381999999999998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43275.6</v>
      </c>
      <c r="D57" s="269" t="s">
        <v>502</v>
      </c>
      <c r="E57" s="272">
        <v>45028.800000000003</v>
      </c>
      <c r="F57" s="269" t="s">
        <v>502</v>
      </c>
      <c r="G57" s="272">
        <v>47746.8</v>
      </c>
      <c r="H57" s="269" t="s">
        <v>502</v>
      </c>
      <c r="I57" s="268">
        <v>48690.173000000003</v>
      </c>
      <c r="J57" s="269" t="s">
        <v>502</v>
      </c>
      <c r="K57" s="268">
        <v>46672.671999999999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72471.085999999996</v>
      </c>
      <c r="D59" s="269" t="s">
        <v>502</v>
      </c>
      <c r="E59" s="272">
        <v>71121.45</v>
      </c>
      <c r="F59" s="269" t="s">
        <v>502</v>
      </c>
      <c r="G59" s="268">
        <v>75658.096999999994</v>
      </c>
      <c r="H59" s="269" t="s">
        <v>502</v>
      </c>
      <c r="I59" s="268">
        <v>80652.467999999993</v>
      </c>
      <c r="J59" s="269" t="s">
        <v>502</v>
      </c>
      <c r="K59" s="268">
        <v>81152.962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3126.7860000000001</v>
      </c>
      <c r="D64" s="271" t="s">
        <v>502</v>
      </c>
      <c r="E64" s="270">
        <v>1613.65</v>
      </c>
      <c r="F64" s="271" t="s">
        <v>502</v>
      </c>
      <c r="G64" s="273">
        <v>1206.9970000000001</v>
      </c>
      <c r="H64" s="271" t="s">
        <v>502</v>
      </c>
      <c r="I64" s="270">
        <v>1778</v>
      </c>
      <c r="J64" s="271" t="s">
        <v>502</v>
      </c>
      <c r="K64" s="273">
        <v>1480.8440000000001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2064.3000000000002</v>
      </c>
      <c r="D65" s="269" t="s">
        <v>502</v>
      </c>
      <c r="E65" s="272">
        <v>938.4</v>
      </c>
      <c r="F65" s="269" t="s">
        <v>502</v>
      </c>
      <c r="G65" s="272">
        <v>1011.5</v>
      </c>
      <c r="H65" s="269" t="s">
        <v>502</v>
      </c>
      <c r="I65" s="272">
        <v>873.7</v>
      </c>
      <c r="J65" s="269" t="s">
        <v>502</v>
      </c>
      <c r="K65" s="268">
        <v>916.91800000000001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6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3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67230</v>
      </c>
      <c r="D69" s="269" t="s">
        <v>502</v>
      </c>
      <c r="E69" s="272">
        <v>68504.399999999994</v>
      </c>
      <c r="F69" s="269" t="s">
        <v>502</v>
      </c>
      <c r="G69" s="272">
        <v>73389.600000000006</v>
      </c>
      <c r="H69" s="269" t="s">
        <v>502</v>
      </c>
      <c r="I69" s="272">
        <v>77944.28</v>
      </c>
      <c r="J69" s="269" t="s">
        <v>502</v>
      </c>
      <c r="K69" s="272">
        <v>78721.2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41</v>
      </c>
      <c r="D70" s="271" t="s">
        <v>502</v>
      </c>
      <c r="E70" s="270">
        <v>65</v>
      </c>
      <c r="F70" s="271" t="s">
        <v>502</v>
      </c>
      <c r="G70" s="270">
        <v>50</v>
      </c>
      <c r="H70" s="271" t="s">
        <v>502</v>
      </c>
      <c r="I70" s="273">
        <v>56.488</v>
      </c>
      <c r="J70" s="271" t="s">
        <v>502</v>
      </c>
      <c r="K70" s="270">
        <v>34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E25EB-B708-432C-9F01-79AFB2753F0E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sqref="A1:B3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930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16610.823</v>
      </c>
      <c r="D11" s="269" t="s">
        <v>502</v>
      </c>
      <c r="E11" s="268">
        <v>19620.457999999999</v>
      </c>
      <c r="F11" s="269" t="s">
        <v>502</v>
      </c>
      <c r="G11" s="272">
        <v>18273.41</v>
      </c>
      <c r="H11" s="269" t="s">
        <v>502</v>
      </c>
      <c r="I11" s="268">
        <v>20984.725999999999</v>
      </c>
      <c r="J11" s="269" t="s">
        <v>502</v>
      </c>
      <c r="K11" s="272">
        <v>20880.21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2492.3200000000002</v>
      </c>
      <c r="D12" s="271" t="s">
        <v>502</v>
      </c>
      <c r="E12" s="270">
        <v>1704.53</v>
      </c>
      <c r="F12" s="271" t="s">
        <v>502</v>
      </c>
      <c r="G12" s="270">
        <v>2383.5</v>
      </c>
      <c r="H12" s="271" t="s">
        <v>502</v>
      </c>
      <c r="I12" s="273">
        <v>3174.0010000000002</v>
      </c>
      <c r="J12" s="271" t="s">
        <v>502</v>
      </c>
      <c r="K12" s="273">
        <v>2626.3530000000001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3866.431</v>
      </c>
      <c r="D16" s="271" t="s">
        <v>502</v>
      </c>
      <c r="E16" s="273">
        <v>4696.2629999999999</v>
      </c>
      <c r="F16" s="271" t="s">
        <v>502</v>
      </c>
      <c r="G16" s="273">
        <v>4282.2380000000003</v>
      </c>
      <c r="H16" s="271" t="s">
        <v>502</v>
      </c>
      <c r="I16" s="273">
        <v>5202.6570000000002</v>
      </c>
      <c r="J16" s="271" t="s">
        <v>502</v>
      </c>
      <c r="K16" s="273">
        <v>4912.8310000000001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6218.6</v>
      </c>
      <c r="D17" s="269" t="s">
        <v>502</v>
      </c>
      <c r="E17" s="272">
        <v>8558.4</v>
      </c>
      <c r="F17" s="269" t="s">
        <v>502</v>
      </c>
      <c r="G17" s="268">
        <v>7203.7179999999998</v>
      </c>
      <c r="H17" s="269" t="s">
        <v>502</v>
      </c>
      <c r="I17" s="268">
        <v>7706.0249999999996</v>
      </c>
      <c r="J17" s="269" t="s">
        <v>502</v>
      </c>
      <c r="K17" s="268">
        <v>8544.3549999999996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706.072</v>
      </c>
      <c r="D18" s="271" t="s">
        <v>502</v>
      </c>
      <c r="E18" s="273">
        <v>836.46500000000003</v>
      </c>
      <c r="F18" s="271" t="s">
        <v>502</v>
      </c>
      <c r="G18" s="273">
        <v>870.92100000000005</v>
      </c>
      <c r="H18" s="271" t="s">
        <v>502</v>
      </c>
      <c r="I18" s="273">
        <v>925.54300000000001</v>
      </c>
      <c r="J18" s="271" t="s">
        <v>502</v>
      </c>
      <c r="K18" s="273">
        <v>925.79600000000005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575</v>
      </c>
      <c r="D19" s="269" t="s">
        <v>502</v>
      </c>
      <c r="E19" s="272">
        <v>632</v>
      </c>
      <c r="F19" s="269" t="s">
        <v>502</v>
      </c>
      <c r="G19" s="268">
        <v>639.56200000000001</v>
      </c>
      <c r="H19" s="269" t="s">
        <v>502</v>
      </c>
      <c r="I19" s="268">
        <v>672.60500000000002</v>
      </c>
      <c r="J19" s="269" t="s">
        <v>502</v>
      </c>
      <c r="K19" s="268">
        <v>672.60500000000002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2372.4</v>
      </c>
      <c r="D21" s="269" t="s">
        <v>502</v>
      </c>
      <c r="E21" s="272">
        <v>2728.8</v>
      </c>
      <c r="F21" s="269" t="s">
        <v>502</v>
      </c>
      <c r="G21" s="268">
        <v>2679.181</v>
      </c>
      <c r="H21" s="269" t="s">
        <v>502</v>
      </c>
      <c r="I21" s="268">
        <v>2983.3240000000001</v>
      </c>
      <c r="J21" s="269" t="s">
        <v>502</v>
      </c>
      <c r="K21" s="272">
        <v>2877.7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380</v>
      </c>
      <c r="D22" s="271" t="s">
        <v>502</v>
      </c>
      <c r="E22" s="270">
        <v>464</v>
      </c>
      <c r="F22" s="271" t="s">
        <v>502</v>
      </c>
      <c r="G22" s="273">
        <v>214.291</v>
      </c>
      <c r="H22" s="271" t="s">
        <v>502</v>
      </c>
      <c r="I22" s="273">
        <v>320.57100000000003</v>
      </c>
      <c r="J22" s="271" t="s">
        <v>502</v>
      </c>
      <c r="K22" s="273">
        <v>320.57100000000003</v>
      </c>
      <c r="L22" s="271" t="s">
        <v>502</v>
      </c>
    </row>
    <row r="23" spans="1:12">
      <c r="A23" s="267" t="s">
        <v>981</v>
      </c>
      <c r="B23" s="267" t="s">
        <v>839</v>
      </c>
      <c r="C23" s="272">
        <v>13592.5</v>
      </c>
      <c r="D23" s="269" t="s">
        <v>502</v>
      </c>
      <c r="E23" s="268">
        <v>13251.733</v>
      </c>
      <c r="F23" s="269" t="s">
        <v>502</v>
      </c>
      <c r="G23" s="268">
        <v>11978.035</v>
      </c>
      <c r="H23" s="269" t="s">
        <v>502</v>
      </c>
      <c r="I23" s="268">
        <v>13031.027</v>
      </c>
      <c r="J23" s="269" t="s">
        <v>502</v>
      </c>
      <c r="K23" s="268">
        <v>12551.102999999999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3573.1779999999999</v>
      </c>
      <c r="D24" s="271" t="s">
        <v>502</v>
      </c>
      <c r="E24" s="270">
        <v>2314.04</v>
      </c>
      <c r="F24" s="271" t="s">
        <v>502</v>
      </c>
      <c r="G24" s="273">
        <v>1636.4159999999999</v>
      </c>
      <c r="H24" s="271" t="s">
        <v>502</v>
      </c>
      <c r="I24" s="273">
        <v>1779.675</v>
      </c>
      <c r="J24" s="271" t="s">
        <v>502</v>
      </c>
      <c r="K24" s="273">
        <v>1558.9059999999999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717.3</v>
      </c>
      <c r="D25" s="269" t="s">
        <v>502</v>
      </c>
      <c r="E25" s="272">
        <v>749.7</v>
      </c>
      <c r="F25" s="269" t="s">
        <v>502</v>
      </c>
      <c r="G25" s="272">
        <v>1166.4000000000001</v>
      </c>
      <c r="H25" s="269" t="s">
        <v>502</v>
      </c>
      <c r="I25" s="272">
        <v>1004.6</v>
      </c>
      <c r="J25" s="269" t="s">
        <v>502</v>
      </c>
      <c r="K25" s="272">
        <v>921.9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10.105</v>
      </c>
      <c r="D26" s="271" t="s">
        <v>502</v>
      </c>
      <c r="E26" s="273">
        <v>19.187999999999999</v>
      </c>
      <c r="F26" s="271" t="s">
        <v>502</v>
      </c>
      <c r="G26" s="270">
        <v>0</v>
      </c>
      <c r="H26" s="271" t="s">
        <v>502</v>
      </c>
      <c r="I26" s="270">
        <v>10.17</v>
      </c>
      <c r="J26" s="271" t="s">
        <v>502</v>
      </c>
      <c r="K26" s="270">
        <v>10.44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1751.4</v>
      </c>
      <c r="D28" s="271" t="s">
        <v>502</v>
      </c>
      <c r="E28" s="270">
        <v>1226.7</v>
      </c>
      <c r="F28" s="271" t="s">
        <v>502</v>
      </c>
      <c r="G28" s="270">
        <v>1134</v>
      </c>
      <c r="H28" s="271" t="s">
        <v>502</v>
      </c>
      <c r="I28" s="273">
        <v>1178.2190000000001</v>
      </c>
      <c r="J28" s="271" t="s">
        <v>502</v>
      </c>
      <c r="K28" s="273">
        <v>1275.4290000000001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3544.5169999999998</v>
      </c>
      <c r="D29" s="269" t="s">
        <v>502</v>
      </c>
      <c r="E29" s="268">
        <v>4484.7049999999999</v>
      </c>
      <c r="F29" s="269" t="s">
        <v>502</v>
      </c>
      <c r="G29" s="268">
        <v>3582.2190000000001</v>
      </c>
      <c r="H29" s="269" t="s">
        <v>502</v>
      </c>
      <c r="I29" s="268">
        <v>3799.7629999999999</v>
      </c>
      <c r="J29" s="269" t="s">
        <v>502</v>
      </c>
      <c r="K29" s="268">
        <v>3728.4279999999999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313</v>
      </c>
      <c r="D30" s="271" t="s">
        <v>502</v>
      </c>
      <c r="E30" s="270">
        <v>783</v>
      </c>
      <c r="F30" s="271" t="s">
        <v>502</v>
      </c>
      <c r="G30" s="270">
        <v>921</v>
      </c>
      <c r="H30" s="271" t="s">
        <v>502</v>
      </c>
      <c r="I30" s="270">
        <v>1132</v>
      </c>
      <c r="J30" s="271" t="s">
        <v>502</v>
      </c>
      <c r="K30" s="270">
        <v>1021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259</v>
      </c>
      <c r="D31" s="269" t="s">
        <v>502</v>
      </c>
      <c r="E31" s="272">
        <v>218</v>
      </c>
      <c r="F31" s="269" t="s">
        <v>502</v>
      </c>
      <c r="G31" s="272">
        <v>647</v>
      </c>
      <c r="H31" s="269" t="s">
        <v>502</v>
      </c>
      <c r="I31" s="272">
        <v>662</v>
      </c>
      <c r="J31" s="269" t="s">
        <v>502</v>
      </c>
      <c r="K31" s="272">
        <v>612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2808</v>
      </c>
      <c r="D33" s="269" t="s">
        <v>502</v>
      </c>
      <c r="E33" s="272">
        <v>2822.4</v>
      </c>
      <c r="F33" s="269" t="s">
        <v>502</v>
      </c>
      <c r="G33" s="272">
        <v>2376</v>
      </c>
      <c r="H33" s="269" t="s">
        <v>502</v>
      </c>
      <c r="I33" s="272">
        <v>2901.6</v>
      </c>
      <c r="J33" s="269" t="s">
        <v>502</v>
      </c>
      <c r="K33" s="272">
        <v>2916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616</v>
      </c>
      <c r="D34" s="271" t="s">
        <v>502</v>
      </c>
      <c r="E34" s="270">
        <v>634</v>
      </c>
      <c r="F34" s="271" t="s">
        <v>502</v>
      </c>
      <c r="G34" s="270">
        <v>515</v>
      </c>
      <c r="H34" s="271" t="s">
        <v>502</v>
      </c>
      <c r="I34" s="270">
        <v>563</v>
      </c>
      <c r="J34" s="271" t="s">
        <v>502</v>
      </c>
      <c r="K34" s="270">
        <v>507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18764.146000000001</v>
      </c>
      <c r="D35" s="269" t="s">
        <v>502</v>
      </c>
      <c r="E35" s="268">
        <v>18923.127</v>
      </c>
      <c r="F35" s="269" t="s">
        <v>502</v>
      </c>
      <c r="G35" s="268">
        <v>15729.111000000001</v>
      </c>
      <c r="H35" s="269" t="s">
        <v>502</v>
      </c>
      <c r="I35" s="268">
        <v>16078.261</v>
      </c>
      <c r="J35" s="269" t="s">
        <v>502</v>
      </c>
      <c r="K35" s="268">
        <v>14362.879000000001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6686.9</v>
      </c>
      <c r="D36" s="271" t="s">
        <v>502</v>
      </c>
      <c r="E36" s="270">
        <v>7785.72</v>
      </c>
      <c r="F36" s="271" t="s">
        <v>502</v>
      </c>
      <c r="G36" s="270">
        <v>7192.36</v>
      </c>
      <c r="H36" s="271" t="s">
        <v>502</v>
      </c>
      <c r="I36" s="270">
        <v>6451.26</v>
      </c>
      <c r="J36" s="271" t="s">
        <v>502</v>
      </c>
      <c r="K36" s="270">
        <v>5215.7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2315.6999999999998</v>
      </c>
      <c r="D40" s="271" t="s">
        <v>502</v>
      </c>
      <c r="E40" s="270">
        <v>2913.3</v>
      </c>
      <c r="F40" s="271" t="s">
        <v>502</v>
      </c>
      <c r="G40" s="270">
        <v>1924.2</v>
      </c>
      <c r="H40" s="271" t="s">
        <v>502</v>
      </c>
      <c r="I40" s="273">
        <v>2053.2739999999999</v>
      </c>
      <c r="J40" s="271" t="s">
        <v>502</v>
      </c>
      <c r="K40" s="273">
        <v>1996.3889999999999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5984.4809999999998</v>
      </c>
      <c r="D41" s="269" t="s">
        <v>502</v>
      </c>
      <c r="E41" s="268">
        <v>4589.9070000000002</v>
      </c>
      <c r="F41" s="269" t="s">
        <v>502</v>
      </c>
      <c r="G41" s="268">
        <v>3189.6590000000001</v>
      </c>
      <c r="H41" s="269" t="s">
        <v>502</v>
      </c>
      <c r="I41" s="268">
        <v>3786.1120000000001</v>
      </c>
      <c r="J41" s="269" t="s">
        <v>502</v>
      </c>
      <c r="K41" s="268">
        <v>3639.1149999999998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0.66500000000000004</v>
      </c>
      <c r="D42" s="271" t="s">
        <v>502</v>
      </c>
      <c r="E42" s="273">
        <v>1.8009999999999999</v>
      </c>
      <c r="F42" s="271" t="s">
        <v>502</v>
      </c>
      <c r="G42" s="273">
        <v>13.692</v>
      </c>
      <c r="H42" s="271" t="s">
        <v>502</v>
      </c>
      <c r="I42" s="273">
        <v>115.61499999999999</v>
      </c>
      <c r="J42" s="271" t="s">
        <v>502</v>
      </c>
      <c r="K42" s="273">
        <v>102.474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3776.4</v>
      </c>
      <c r="D45" s="269" t="s">
        <v>502</v>
      </c>
      <c r="E45" s="272">
        <v>3632.4</v>
      </c>
      <c r="F45" s="269" t="s">
        <v>502</v>
      </c>
      <c r="G45" s="272">
        <v>3409.2</v>
      </c>
      <c r="H45" s="269" t="s">
        <v>502</v>
      </c>
      <c r="I45" s="272">
        <v>3672</v>
      </c>
      <c r="J45" s="269" t="s">
        <v>502</v>
      </c>
      <c r="K45" s="272">
        <v>3409.2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363.3</v>
      </c>
      <c r="D47" s="269" t="s">
        <v>502</v>
      </c>
      <c r="E47" s="272">
        <v>79.2</v>
      </c>
      <c r="F47" s="269" t="s">
        <v>502</v>
      </c>
      <c r="G47" s="272">
        <v>100.8</v>
      </c>
      <c r="H47" s="269" t="s">
        <v>502</v>
      </c>
      <c r="I47" s="268">
        <v>636.40800000000002</v>
      </c>
      <c r="J47" s="269" t="s">
        <v>502</v>
      </c>
      <c r="K47" s="268">
        <v>1191.808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280.5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68">
        <v>14.582000000000001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82.8</v>
      </c>
      <c r="D57" s="269" t="s">
        <v>502</v>
      </c>
      <c r="E57" s="272">
        <v>79.2</v>
      </c>
      <c r="F57" s="269" t="s">
        <v>502</v>
      </c>
      <c r="G57" s="272">
        <v>100.8</v>
      </c>
      <c r="H57" s="269" t="s">
        <v>502</v>
      </c>
      <c r="I57" s="268">
        <v>636.40800000000002</v>
      </c>
      <c r="J57" s="269" t="s">
        <v>502</v>
      </c>
      <c r="K57" s="268">
        <v>1177.2249999999999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13030.707</v>
      </c>
      <c r="D59" s="269" t="s">
        <v>502</v>
      </c>
      <c r="E59" s="268">
        <v>14513.031000000001</v>
      </c>
      <c r="F59" s="269" t="s">
        <v>502</v>
      </c>
      <c r="G59" s="268">
        <v>13733.025</v>
      </c>
      <c r="H59" s="269" t="s">
        <v>502</v>
      </c>
      <c r="I59" s="268">
        <v>14775.297</v>
      </c>
      <c r="J59" s="269" t="s">
        <v>502</v>
      </c>
      <c r="K59" s="268">
        <v>15209.512000000001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3715.2</v>
      </c>
      <c r="D60" s="271" t="s">
        <v>502</v>
      </c>
      <c r="E60" s="270">
        <v>3573.9</v>
      </c>
      <c r="F60" s="271" t="s">
        <v>502</v>
      </c>
      <c r="G60" s="270">
        <v>2955.3</v>
      </c>
      <c r="H60" s="271" t="s">
        <v>502</v>
      </c>
      <c r="I60" s="273">
        <v>3043.7510000000002</v>
      </c>
      <c r="J60" s="271" t="s">
        <v>502</v>
      </c>
      <c r="K60" s="273">
        <v>2787.1979999999999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186</v>
      </c>
      <c r="D61" s="269" t="s">
        <v>502</v>
      </c>
      <c r="E61" s="272">
        <v>205</v>
      </c>
      <c r="F61" s="269" t="s">
        <v>502</v>
      </c>
      <c r="G61" s="272">
        <v>171</v>
      </c>
      <c r="H61" s="269" t="s">
        <v>502</v>
      </c>
      <c r="I61" s="272">
        <v>200</v>
      </c>
      <c r="J61" s="269" t="s">
        <v>502</v>
      </c>
      <c r="K61" s="272">
        <v>158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111.607</v>
      </c>
      <c r="D64" s="271" t="s">
        <v>502</v>
      </c>
      <c r="E64" s="273">
        <v>2125.7350000000001</v>
      </c>
      <c r="F64" s="271" t="s">
        <v>502</v>
      </c>
      <c r="G64" s="273">
        <v>2062.9650000000001</v>
      </c>
      <c r="H64" s="271" t="s">
        <v>502</v>
      </c>
      <c r="I64" s="270">
        <v>1935.53</v>
      </c>
      <c r="J64" s="271" t="s">
        <v>502</v>
      </c>
      <c r="K64" s="273">
        <v>2334.4050000000002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2650.7</v>
      </c>
      <c r="D65" s="269" t="s">
        <v>502</v>
      </c>
      <c r="E65" s="272">
        <v>2126.8000000000002</v>
      </c>
      <c r="F65" s="269" t="s">
        <v>502</v>
      </c>
      <c r="G65" s="272">
        <v>2163.6</v>
      </c>
      <c r="H65" s="269" t="s">
        <v>502</v>
      </c>
      <c r="I65" s="272">
        <v>2542.1999999999998</v>
      </c>
      <c r="J65" s="269" t="s">
        <v>502</v>
      </c>
      <c r="K65" s="268">
        <v>2289.7179999999998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1309</v>
      </c>
      <c r="D66" s="271" t="s">
        <v>502</v>
      </c>
      <c r="E66" s="273">
        <v>1441.9970000000001</v>
      </c>
      <c r="F66" s="271" t="s">
        <v>502</v>
      </c>
      <c r="G66" s="270">
        <v>1117.76</v>
      </c>
      <c r="H66" s="271" t="s">
        <v>502</v>
      </c>
      <c r="I66" s="273">
        <v>1277.046</v>
      </c>
      <c r="J66" s="271" t="s">
        <v>502</v>
      </c>
      <c r="K66" s="273">
        <v>1371.3920000000001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1959</v>
      </c>
      <c r="D67" s="269" t="s">
        <v>502</v>
      </c>
      <c r="E67" s="272">
        <v>2014</v>
      </c>
      <c r="F67" s="269" t="s">
        <v>502</v>
      </c>
      <c r="G67" s="272">
        <v>1847</v>
      </c>
      <c r="H67" s="269" t="s">
        <v>502</v>
      </c>
      <c r="I67" s="268">
        <v>2210.3939999999998</v>
      </c>
      <c r="J67" s="269" t="s">
        <v>502</v>
      </c>
      <c r="K67" s="272">
        <v>2406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3085.2</v>
      </c>
      <c r="D69" s="269" t="s">
        <v>502</v>
      </c>
      <c r="E69" s="272">
        <v>3009.6</v>
      </c>
      <c r="F69" s="269" t="s">
        <v>502</v>
      </c>
      <c r="G69" s="272">
        <v>3398.4</v>
      </c>
      <c r="H69" s="269" t="s">
        <v>502</v>
      </c>
      <c r="I69" s="268">
        <v>3532.7919999999999</v>
      </c>
      <c r="J69" s="269" t="s">
        <v>502</v>
      </c>
      <c r="K69" s="272">
        <v>3826.8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14</v>
      </c>
      <c r="D70" s="271" t="s">
        <v>502</v>
      </c>
      <c r="E70" s="270">
        <v>16</v>
      </c>
      <c r="F70" s="271" t="s">
        <v>502</v>
      </c>
      <c r="G70" s="270">
        <v>17</v>
      </c>
      <c r="H70" s="271" t="s">
        <v>502</v>
      </c>
      <c r="I70" s="273">
        <v>33.584000000000003</v>
      </c>
      <c r="J70" s="271" t="s">
        <v>502</v>
      </c>
      <c r="K70" s="270">
        <v>36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3733-8700-4FD1-B4B2-9E72AA70A58B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932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1558.2090000000001</v>
      </c>
      <c r="D11" s="269" t="s">
        <v>502</v>
      </c>
      <c r="E11" s="268">
        <v>679.69100000000003</v>
      </c>
      <c r="F11" s="269" t="s">
        <v>502</v>
      </c>
      <c r="G11" s="272">
        <v>661.25</v>
      </c>
      <c r="H11" s="269" t="s">
        <v>502</v>
      </c>
      <c r="I11" s="268">
        <v>599.06100000000004</v>
      </c>
      <c r="J11" s="269" t="s">
        <v>502</v>
      </c>
      <c r="K11" s="268">
        <v>575.86099999999999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583.20500000000004</v>
      </c>
      <c r="D16" s="271" t="s">
        <v>502</v>
      </c>
      <c r="E16" s="273">
        <v>235.803</v>
      </c>
      <c r="F16" s="271" t="s">
        <v>502</v>
      </c>
      <c r="G16" s="273">
        <v>228.74700000000001</v>
      </c>
      <c r="H16" s="271" t="s">
        <v>502</v>
      </c>
      <c r="I16" s="273">
        <v>186.24600000000001</v>
      </c>
      <c r="J16" s="271" t="s">
        <v>502</v>
      </c>
      <c r="K16" s="270">
        <v>175.87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85.4</v>
      </c>
      <c r="D17" s="269" t="s">
        <v>502</v>
      </c>
      <c r="E17" s="272">
        <v>0</v>
      </c>
      <c r="F17" s="269" t="s">
        <v>502</v>
      </c>
      <c r="G17" s="268">
        <v>28.628</v>
      </c>
      <c r="H17" s="269" t="s">
        <v>502</v>
      </c>
      <c r="I17" s="268">
        <v>42.933999999999997</v>
      </c>
      <c r="J17" s="269" t="s">
        <v>502</v>
      </c>
      <c r="K17" s="268">
        <v>41.829000000000001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38.204000000000001</v>
      </c>
      <c r="D18" s="271" t="s">
        <v>502</v>
      </c>
      <c r="E18" s="273">
        <v>35.688000000000002</v>
      </c>
      <c r="F18" s="271" t="s">
        <v>502</v>
      </c>
      <c r="G18" s="273">
        <v>55.442</v>
      </c>
      <c r="H18" s="271" t="s">
        <v>502</v>
      </c>
      <c r="I18" s="273">
        <v>3.0840000000000001</v>
      </c>
      <c r="J18" s="271" t="s">
        <v>502</v>
      </c>
      <c r="K18" s="273">
        <v>3.0910000000000002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734.4</v>
      </c>
      <c r="D21" s="269" t="s">
        <v>502</v>
      </c>
      <c r="E21" s="272">
        <v>349.2</v>
      </c>
      <c r="F21" s="269" t="s">
        <v>502</v>
      </c>
      <c r="G21" s="268">
        <v>322.62799999999999</v>
      </c>
      <c r="H21" s="269" t="s">
        <v>502</v>
      </c>
      <c r="I21" s="268">
        <v>331.20699999999999</v>
      </c>
      <c r="J21" s="269" t="s">
        <v>502</v>
      </c>
      <c r="K21" s="268">
        <v>319.48200000000003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117</v>
      </c>
      <c r="D22" s="271" t="s">
        <v>502</v>
      </c>
      <c r="E22" s="270">
        <v>59</v>
      </c>
      <c r="F22" s="271" t="s">
        <v>502</v>
      </c>
      <c r="G22" s="273">
        <v>25.805</v>
      </c>
      <c r="H22" s="271" t="s">
        <v>502</v>
      </c>
      <c r="I22" s="270">
        <v>35.590000000000003</v>
      </c>
      <c r="J22" s="271" t="s">
        <v>502</v>
      </c>
      <c r="K22" s="270">
        <v>35.590000000000003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3093.3159999999998</v>
      </c>
      <c r="D23" s="269" t="s">
        <v>502</v>
      </c>
      <c r="E23" s="272">
        <v>2434.85</v>
      </c>
      <c r="F23" s="269" t="s">
        <v>502</v>
      </c>
      <c r="G23" s="268">
        <v>2564.7579999999998</v>
      </c>
      <c r="H23" s="269" t="s">
        <v>502</v>
      </c>
      <c r="I23" s="268">
        <v>2510.2139999999999</v>
      </c>
      <c r="J23" s="269" t="s">
        <v>502</v>
      </c>
      <c r="K23" s="268">
        <v>2538.2359999999999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3.6</v>
      </c>
      <c r="D28" s="271" t="s">
        <v>502</v>
      </c>
      <c r="E28" s="270">
        <v>1.8</v>
      </c>
      <c r="F28" s="271" t="s">
        <v>502</v>
      </c>
      <c r="G28" s="270">
        <v>13.5</v>
      </c>
      <c r="H28" s="271" t="s">
        <v>502</v>
      </c>
      <c r="I28" s="273">
        <v>30.603000000000002</v>
      </c>
      <c r="J28" s="271" t="s">
        <v>502</v>
      </c>
      <c r="K28" s="273">
        <v>76.507999999999996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510.71600000000001</v>
      </c>
      <c r="D29" s="269" t="s">
        <v>502</v>
      </c>
      <c r="E29" s="268">
        <v>557.66099999999994</v>
      </c>
      <c r="F29" s="269" t="s">
        <v>502</v>
      </c>
      <c r="G29" s="268">
        <v>397.76400000000001</v>
      </c>
      <c r="H29" s="269" t="s">
        <v>502</v>
      </c>
      <c r="I29" s="272">
        <v>490.06</v>
      </c>
      <c r="J29" s="269" t="s">
        <v>502</v>
      </c>
      <c r="K29" s="268">
        <v>301.59500000000003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3">
        <v>2.9889999999999999</v>
      </c>
      <c r="F30" s="271" t="s">
        <v>502</v>
      </c>
      <c r="G30" s="273">
        <v>3.4940000000000002</v>
      </c>
      <c r="H30" s="271" t="s">
        <v>502</v>
      </c>
      <c r="I30" s="273">
        <v>2.5510000000000002</v>
      </c>
      <c r="J30" s="271" t="s">
        <v>502</v>
      </c>
      <c r="K30" s="273">
        <v>4.5330000000000004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1440</v>
      </c>
      <c r="D33" s="269" t="s">
        <v>502</v>
      </c>
      <c r="E33" s="272">
        <v>1022.4</v>
      </c>
      <c r="F33" s="269" t="s">
        <v>502</v>
      </c>
      <c r="G33" s="272">
        <v>1170</v>
      </c>
      <c r="H33" s="269" t="s">
        <v>502</v>
      </c>
      <c r="I33" s="272">
        <v>1062</v>
      </c>
      <c r="J33" s="269" t="s">
        <v>502</v>
      </c>
      <c r="K33" s="272">
        <v>1137.5999999999999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1139</v>
      </c>
      <c r="D34" s="271" t="s">
        <v>502</v>
      </c>
      <c r="E34" s="270">
        <v>850</v>
      </c>
      <c r="F34" s="271" t="s">
        <v>502</v>
      </c>
      <c r="G34" s="270">
        <v>980</v>
      </c>
      <c r="H34" s="271" t="s">
        <v>502</v>
      </c>
      <c r="I34" s="270">
        <v>925</v>
      </c>
      <c r="J34" s="271" t="s">
        <v>502</v>
      </c>
      <c r="K34" s="270">
        <v>1018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8661.5259999999998</v>
      </c>
      <c r="D35" s="269" t="s">
        <v>502</v>
      </c>
      <c r="E35" s="272">
        <v>8477.9699999999993</v>
      </c>
      <c r="F35" s="269" t="s">
        <v>502</v>
      </c>
      <c r="G35" s="268">
        <v>7931.2910000000002</v>
      </c>
      <c r="H35" s="269" t="s">
        <v>502</v>
      </c>
      <c r="I35" s="268">
        <v>8968.9069999999992</v>
      </c>
      <c r="J35" s="269" t="s">
        <v>502</v>
      </c>
      <c r="K35" s="268">
        <v>8370.9259999999995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336.96</v>
      </c>
      <c r="D36" s="271" t="s">
        <v>502</v>
      </c>
      <c r="E36" s="270">
        <v>280.8</v>
      </c>
      <c r="F36" s="271" t="s">
        <v>502</v>
      </c>
      <c r="G36" s="270">
        <v>0</v>
      </c>
      <c r="H36" s="271" t="s">
        <v>502</v>
      </c>
      <c r="I36" s="270">
        <v>336.96</v>
      </c>
      <c r="J36" s="271" t="s">
        <v>502</v>
      </c>
      <c r="K36" s="270">
        <v>224.64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79.2</v>
      </c>
      <c r="D40" s="271" t="s">
        <v>502</v>
      </c>
      <c r="E40" s="270">
        <v>115.2</v>
      </c>
      <c r="F40" s="271" t="s">
        <v>502</v>
      </c>
      <c r="G40" s="270">
        <v>8.1</v>
      </c>
      <c r="H40" s="271" t="s">
        <v>502</v>
      </c>
      <c r="I40" s="273">
        <v>317.62099999999998</v>
      </c>
      <c r="J40" s="271" t="s">
        <v>502</v>
      </c>
      <c r="K40" s="273">
        <v>205.88900000000001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1455.934</v>
      </c>
      <c r="D41" s="269" t="s">
        <v>502</v>
      </c>
      <c r="E41" s="268">
        <v>1056.098</v>
      </c>
      <c r="F41" s="269" t="s">
        <v>502</v>
      </c>
      <c r="G41" s="268">
        <v>931.58299999999997</v>
      </c>
      <c r="H41" s="269" t="s">
        <v>502</v>
      </c>
      <c r="I41" s="268">
        <v>1031.8019999999999</v>
      </c>
      <c r="J41" s="269" t="s">
        <v>502</v>
      </c>
      <c r="K41" s="268">
        <v>947.55899999999997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10.632</v>
      </c>
      <c r="D42" s="271" t="s">
        <v>502</v>
      </c>
      <c r="E42" s="273">
        <v>13.071999999999999</v>
      </c>
      <c r="F42" s="271" t="s">
        <v>502</v>
      </c>
      <c r="G42" s="273">
        <v>43.607999999999997</v>
      </c>
      <c r="H42" s="271" t="s">
        <v>502</v>
      </c>
      <c r="I42" s="273">
        <v>118.524</v>
      </c>
      <c r="J42" s="271" t="s">
        <v>502</v>
      </c>
      <c r="K42" s="273">
        <v>127.63800000000001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6778.8</v>
      </c>
      <c r="D45" s="269" t="s">
        <v>502</v>
      </c>
      <c r="E45" s="272">
        <v>7012.8</v>
      </c>
      <c r="F45" s="269" t="s">
        <v>502</v>
      </c>
      <c r="G45" s="272">
        <v>6948</v>
      </c>
      <c r="H45" s="269" t="s">
        <v>502</v>
      </c>
      <c r="I45" s="272">
        <v>7164</v>
      </c>
      <c r="J45" s="269" t="s">
        <v>502</v>
      </c>
      <c r="K45" s="272">
        <v>6865.2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14.4</v>
      </c>
      <c r="D47" s="269" t="s">
        <v>502</v>
      </c>
      <c r="E47" s="272">
        <v>18</v>
      </c>
      <c r="F47" s="269" t="s">
        <v>502</v>
      </c>
      <c r="G47" s="272">
        <v>21.6</v>
      </c>
      <c r="H47" s="269" t="s">
        <v>502</v>
      </c>
      <c r="I47" s="272">
        <v>16.78</v>
      </c>
      <c r="J47" s="269" t="s">
        <v>502</v>
      </c>
      <c r="K47" s="268">
        <v>17.402000000000001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14.4</v>
      </c>
      <c r="D57" s="269" t="s">
        <v>502</v>
      </c>
      <c r="E57" s="272">
        <v>18</v>
      </c>
      <c r="F57" s="269" t="s">
        <v>502</v>
      </c>
      <c r="G57" s="272">
        <v>21.6</v>
      </c>
      <c r="H57" s="269" t="s">
        <v>502</v>
      </c>
      <c r="I57" s="272">
        <v>16.78</v>
      </c>
      <c r="J57" s="269" t="s">
        <v>502</v>
      </c>
      <c r="K57" s="268">
        <v>17.402000000000001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2839.902</v>
      </c>
      <c r="D59" s="269" t="s">
        <v>502</v>
      </c>
      <c r="E59" s="268">
        <v>2435.098</v>
      </c>
      <c r="F59" s="269" t="s">
        <v>502</v>
      </c>
      <c r="G59" s="268">
        <v>1833.1030000000001</v>
      </c>
      <c r="H59" s="269" t="s">
        <v>502</v>
      </c>
      <c r="I59" s="268">
        <v>1819.5509999999999</v>
      </c>
      <c r="J59" s="269" t="s">
        <v>502</v>
      </c>
      <c r="K59" s="272">
        <v>1930.34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33.302</v>
      </c>
      <c r="D64" s="271" t="s">
        <v>502</v>
      </c>
      <c r="E64" s="273">
        <v>54.898000000000003</v>
      </c>
      <c r="F64" s="271" t="s">
        <v>502</v>
      </c>
      <c r="G64" s="273">
        <v>43.203000000000003</v>
      </c>
      <c r="H64" s="271" t="s">
        <v>502</v>
      </c>
      <c r="I64" s="273">
        <v>33.072000000000003</v>
      </c>
      <c r="J64" s="271" t="s">
        <v>502</v>
      </c>
      <c r="K64" s="273">
        <v>56.878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700.4</v>
      </c>
      <c r="D65" s="269" t="s">
        <v>502</v>
      </c>
      <c r="E65" s="272">
        <v>442.4</v>
      </c>
      <c r="F65" s="269" t="s">
        <v>502</v>
      </c>
      <c r="G65" s="272">
        <v>218.1</v>
      </c>
      <c r="H65" s="269" t="s">
        <v>502</v>
      </c>
      <c r="I65" s="272">
        <v>175.4</v>
      </c>
      <c r="J65" s="269" t="s">
        <v>502</v>
      </c>
      <c r="K65" s="268">
        <v>307.06200000000001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2</v>
      </c>
      <c r="D66" s="271" t="s">
        <v>502</v>
      </c>
      <c r="E66" s="270">
        <v>4</v>
      </c>
      <c r="F66" s="271" t="s">
        <v>502</v>
      </c>
      <c r="G66" s="270">
        <v>1</v>
      </c>
      <c r="H66" s="271" t="s">
        <v>502</v>
      </c>
      <c r="I66" s="270">
        <v>0.24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1</v>
      </c>
      <c r="F67" s="269" t="s">
        <v>502</v>
      </c>
      <c r="G67" s="272">
        <v>2</v>
      </c>
      <c r="H67" s="269" t="s">
        <v>502</v>
      </c>
      <c r="I67" s="268">
        <v>0.14399999999999999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2005.2</v>
      </c>
      <c r="D69" s="269" t="s">
        <v>502</v>
      </c>
      <c r="E69" s="272">
        <v>1792.8</v>
      </c>
      <c r="F69" s="269" t="s">
        <v>502</v>
      </c>
      <c r="G69" s="272">
        <v>1486.8</v>
      </c>
      <c r="H69" s="269" t="s">
        <v>502</v>
      </c>
      <c r="I69" s="268">
        <v>1555.1959999999999</v>
      </c>
      <c r="J69" s="269" t="s">
        <v>502</v>
      </c>
      <c r="K69" s="272">
        <v>1490.4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99</v>
      </c>
      <c r="D70" s="271" t="s">
        <v>502</v>
      </c>
      <c r="E70" s="270">
        <v>140</v>
      </c>
      <c r="F70" s="271" t="s">
        <v>502</v>
      </c>
      <c r="G70" s="270">
        <v>82</v>
      </c>
      <c r="H70" s="271" t="s">
        <v>502</v>
      </c>
      <c r="I70" s="273">
        <v>55.497999999999998</v>
      </c>
      <c r="J70" s="271" t="s">
        <v>502</v>
      </c>
      <c r="K70" s="270">
        <v>76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3D295-BFD7-4F20-979E-2FE2749AD07E}">
  <dimension ref="A1:L75"/>
  <sheetViews>
    <sheetView workbookViewId="0">
      <pane xSplit="2" ySplit="10" topLeftCell="C15" activePane="bottomRight" state="frozen"/>
      <selection activeCell="B26" sqref="B26"/>
      <selection pane="topRight" activeCell="B26" sqref="B26"/>
      <selection pane="bottomLeft" activeCell="B26" sqref="B26"/>
      <selection pane="bottomRight" activeCell="N34" sqref="N34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934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13381.065000000001</v>
      </c>
      <c r="D11" s="269" t="s">
        <v>502</v>
      </c>
      <c r="E11" s="268">
        <v>11234.339</v>
      </c>
      <c r="F11" s="269" t="s">
        <v>502</v>
      </c>
      <c r="G11" s="268">
        <v>9255.2150000000001</v>
      </c>
      <c r="H11" s="269" t="s">
        <v>502</v>
      </c>
      <c r="I11" s="268">
        <v>8694.4130000000005</v>
      </c>
      <c r="J11" s="269" t="s">
        <v>502</v>
      </c>
      <c r="K11" s="268">
        <v>8392.2669999999998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3483.9279999999999</v>
      </c>
      <c r="D16" s="271" t="s">
        <v>502</v>
      </c>
      <c r="E16" s="273">
        <v>2557.8339999999998</v>
      </c>
      <c r="F16" s="271" t="s">
        <v>502</v>
      </c>
      <c r="G16" s="273">
        <v>2147.857</v>
      </c>
      <c r="H16" s="271" t="s">
        <v>502</v>
      </c>
      <c r="I16" s="273">
        <v>2302.6030000000001</v>
      </c>
      <c r="J16" s="271" t="s">
        <v>502</v>
      </c>
      <c r="K16" s="273">
        <v>2174.348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2663.4</v>
      </c>
      <c r="D17" s="269" t="s">
        <v>502</v>
      </c>
      <c r="E17" s="272">
        <v>1902.6</v>
      </c>
      <c r="F17" s="269" t="s">
        <v>502</v>
      </c>
      <c r="G17" s="268">
        <v>712.89400000000001</v>
      </c>
      <c r="H17" s="269" t="s">
        <v>502</v>
      </c>
      <c r="I17" s="268">
        <v>651.81299999999999</v>
      </c>
      <c r="J17" s="269" t="s">
        <v>502</v>
      </c>
      <c r="K17" s="268">
        <v>651.43899999999996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734.53700000000003</v>
      </c>
      <c r="D18" s="271" t="s">
        <v>502</v>
      </c>
      <c r="E18" s="273">
        <v>468.30500000000001</v>
      </c>
      <c r="F18" s="271" t="s">
        <v>502</v>
      </c>
      <c r="G18" s="273">
        <v>912.07600000000002</v>
      </c>
      <c r="H18" s="271" t="s">
        <v>502</v>
      </c>
      <c r="I18" s="273">
        <v>280.99599999999998</v>
      </c>
      <c r="J18" s="271" t="s">
        <v>502</v>
      </c>
      <c r="K18" s="273">
        <v>281.65100000000001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17</v>
      </c>
      <c r="D19" s="269" t="s">
        <v>502</v>
      </c>
      <c r="E19" s="272">
        <v>4</v>
      </c>
      <c r="F19" s="269" t="s">
        <v>502</v>
      </c>
      <c r="G19" s="268">
        <v>3.601</v>
      </c>
      <c r="H19" s="269" t="s">
        <v>502</v>
      </c>
      <c r="I19" s="272">
        <v>10.85</v>
      </c>
      <c r="J19" s="269" t="s">
        <v>502</v>
      </c>
      <c r="K19" s="272">
        <v>10.85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5587.2</v>
      </c>
      <c r="D21" s="269" t="s">
        <v>502</v>
      </c>
      <c r="E21" s="272">
        <v>5385.6</v>
      </c>
      <c r="F21" s="269" t="s">
        <v>502</v>
      </c>
      <c r="G21" s="268">
        <v>5073.0259999999998</v>
      </c>
      <c r="H21" s="269" t="s">
        <v>502</v>
      </c>
      <c r="I21" s="268">
        <v>4919.5259999999998</v>
      </c>
      <c r="J21" s="269" t="s">
        <v>502</v>
      </c>
      <c r="K21" s="268">
        <v>4745.3540000000003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895</v>
      </c>
      <c r="D22" s="271" t="s">
        <v>502</v>
      </c>
      <c r="E22" s="270">
        <v>916</v>
      </c>
      <c r="F22" s="271" t="s">
        <v>502</v>
      </c>
      <c r="G22" s="270">
        <v>405.76</v>
      </c>
      <c r="H22" s="271" t="s">
        <v>502</v>
      </c>
      <c r="I22" s="273">
        <v>528.625</v>
      </c>
      <c r="J22" s="271" t="s">
        <v>502</v>
      </c>
      <c r="K22" s="273">
        <v>528.625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15313.499</v>
      </c>
      <c r="D23" s="269" t="s">
        <v>502</v>
      </c>
      <c r="E23" s="268">
        <v>13530.342000000001</v>
      </c>
      <c r="F23" s="269" t="s">
        <v>502</v>
      </c>
      <c r="G23" s="268">
        <v>12557.608</v>
      </c>
      <c r="H23" s="269" t="s">
        <v>502</v>
      </c>
      <c r="I23" s="268">
        <v>13487.268</v>
      </c>
      <c r="J23" s="269" t="s">
        <v>502</v>
      </c>
      <c r="K23" s="268">
        <v>13593.773999999999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10.105</v>
      </c>
      <c r="D26" s="271" t="s">
        <v>502</v>
      </c>
      <c r="E26" s="273">
        <v>9.5939999999999994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536.4</v>
      </c>
      <c r="D28" s="271" t="s">
        <v>502</v>
      </c>
      <c r="E28" s="270">
        <v>250.2</v>
      </c>
      <c r="F28" s="271" t="s">
        <v>502</v>
      </c>
      <c r="G28" s="270">
        <v>349.2</v>
      </c>
      <c r="H28" s="271" t="s">
        <v>502</v>
      </c>
      <c r="I28" s="273">
        <v>225.923</v>
      </c>
      <c r="J28" s="271" t="s">
        <v>502</v>
      </c>
      <c r="K28" s="273">
        <v>260.12599999999998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1864.394</v>
      </c>
      <c r="D29" s="269" t="s">
        <v>502</v>
      </c>
      <c r="E29" s="268">
        <v>1606.548</v>
      </c>
      <c r="F29" s="269" t="s">
        <v>502</v>
      </c>
      <c r="G29" s="268">
        <v>1441.008</v>
      </c>
      <c r="H29" s="269" t="s">
        <v>502</v>
      </c>
      <c r="I29" s="268">
        <v>1287.5450000000001</v>
      </c>
      <c r="J29" s="269" t="s">
        <v>502</v>
      </c>
      <c r="K29" s="268">
        <v>1291.048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3</v>
      </c>
      <c r="D30" s="271" t="s">
        <v>502</v>
      </c>
      <c r="E30" s="270">
        <v>6</v>
      </c>
      <c r="F30" s="271" t="s">
        <v>502</v>
      </c>
      <c r="G30" s="270">
        <v>20</v>
      </c>
      <c r="H30" s="271" t="s">
        <v>502</v>
      </c>
      <c r="I30" s="270">
        <v>47</v>
      </c>
      <c r="J30" s="271" t="s">
        <v>502</v>
      </c>
      <c r="K30" s="270">
        <v>52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8805.6</v>
      </c>
      <c r="D33" s="269" t="s">
        <v>502</v>
      </c>
      <c r="E33" s="272">
        <v>7722</v>
      </c>
      <c r="F33" s="269" t="s">
        <v>502</v>
      </c>
      <c r="G33" s="272">
        <v>7178.4</v>
      </c>
      <c r="H33" s="269" t="s">
        <v>502</v>
      </c>
      <c r="I33" s="272">
        <v>8416.7999999999993</v>
      </c>
      <c r="J33" s="269" t="s">
        <v>502</v>
      </c>
      <c r="K33" s="272">
        <v>8445.6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4094</v>
      </c>
      <c r="D34" s="271" t="s">
        <v>502</v>
      </c>
      <c r="E34" s="270">
        <v>3936</v>
      </c>
      <c r="F34" s="271" t="s">
        <v>502</v>
      </c>
      <c r="G34" s="270">
        <v>3569</v>
      </c>
      <c r="H34" s="271" t="s">
        <v>502</v>
      </c>
      <c r="I34" s="270">
        <v>3510</v>
      </c>
      <c r="J34" s="271" t="s">
        <v>502</v>
      </c>
      <c r="K34" s="270">
        <v>3545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17142.958999999999</v>
      </c>
      <c r="D35" s="269" t="s">
        <v>502</v>
      </c>
      <c r="E35" s="268">
        <v>15392.123</v>
      </c>
      <c r="F35" s="269" t="s">
        <v>502</v>
      </c>
      <c r="G35" s="268">
        <v>14126.062</v>
      </c>
      <c r="H35" s="269" t="s">
        <v>502</v>
      </c>
      <c r="I35" s="268">
        <v>14175.962</v>
      </c>
      <c r="J35" s="269" t="s">
        <v>502</v>
      </c>
      <c r="K35" s="268">
        <v>13465.370999999999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519.29999999999995</v>
      </c>
      <c r="D40" s="271" t="s">
        <v>502</v>
      </c>
      <c r="E40" s="270">
        <v>719.1</v>
      </c>
      <c r="F40" s="271" t="s">
        <v>502</v>
      </c>
      <c r="G40" s="270">
        <v>582.29999999999995</v>
      </c>
      <c r="H40" s="271" t="s">
        <v>502</v>
      </c>
      <c r="I40" s="273">
        <v>475.471</v>
      </c>
      <c r="J40" s="271" t="s">
        <v>502</v>
      </c>
      <c r="K40" s="273">
        <v>287.78500000000003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2222.6999999999998</v>
      </c>
      <c r="D41" s="269" t="s">
        <v>502</v>
      </c>
      <c r="E41" s="268">
        <v>1573.5509999999999</v>
      </c>
      <c r="F41" s="269" t="s">
        <v>502</v>
      </c>
      <c r="G41" s="268">
        <v>1345.3620000000001</v>
      </c>
      <c r="H41" s="269" t="s">
        <v>502</v>
      </c>
      <c r="I41" s="268">
        <v>1245.5070000000001</v>
      </c>
      <c r="J41" s="269" t="s">
        <v>502</v>
      </c>
      <c r="K41" s="268">
        <v>1084.835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11.759</v>
      </c>
      <c r="D42" s="271" t="s">
        <v>502</v>
      </c>
      <c r="E42" s="273">
        <v>38.671999999999997</v>
      </c>
      <c r="F42" s="271" t="s">
        <v>502</v>
      </c>
      <c r="G42" s="270">
        <v>26.8</v>
      </c>
      <c r="H42" s="271" t="s">
        <v>502</v>
      </c>
      <c r="I42" s="273">
        <v>218.584</v>
      </c>
      <c r="J42" s="271" t="s">
        <v>502</v>
      </c>
      <c r="K42" s="273">
        <v>237.95099999999999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14389.2</v>
      </c>
      <c r="D45" s="269" t="s">
        <v>502</v>
      </c>
      <c r="E45" s="272">
        <v>13060.8</v>
      </c>
      <c r="F45" s="269" t="s">
        <v>502</v>
      </c>
      <c r="G45" s="272">
        <v>12171.6</v>
      </c>
      <c r="H45" s="269" t="s">
        <v>502</v>
      </c>
      <c r="I45" s="272">
        <v>12236.4</v>
      </c>
      <c r="J45" s="269" t="s">
        <v>502</v>
      </c>
      <c r="K45" s="272">
        <v>11854.8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36</v>
      </c>
      <c r="D47" s="269" t="s">
        <v>502</v>
      </c>
      <c r="E47" s="272">
        <v>39.6</v>
      </c>
      <c r="F47" s="269" t="s">
        <v>502</v>
      </c>
      <c r="G47" s="272">
        <v>36</v>
      </c>
      <c r="H47" s="269" t="s">
        <v>502</v>
      </c>
      <c r="I47" s="268">
        <v>39.073999999999998</v>
      </c>
      <c r="J47" s="269" t="s">
        <v>502</v>
      </c>
      <c r="K47" s="268">
        <v>37.231000000000002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36</v>
      </c>
      <c r="D57" s="269" t="s">
        <v>502</v>
      </c>
      <c r="E57" s="272">
        <v>39.6</v>
      </c>
      <c r="F57" s="269" t="s">
        <v>502</v>
      </c>
      <c r="G57" s="272">
        <v>36</v>
      </c>
      <c r="H57" s="269" t="s">
        <v>502</v>
      </c>
      <c r="I57" s="268">
        <v>39.073999999999998</v>
      </c>
      <c r="J57" s="269" t="s">
        <v>502</v>
      </c>
      <c r="K57" s="268">
        <v>37.231000000000002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5612.4089999999997</v>
      </c>
      <c r="D59" s="269" t="s">
        <v>502</v>
      </c>
      <c r="E59" s="268">
        <v>5002.9930000000004</v>
      </c>
      <c r="F59" s="269" t="s">
        <v>502</v>
      </c>
      <c r="G59" s="268">
        <v>5373.1109999999999</v>
      </c>
      <c r="H59" s="269" t="s">
        <v>502</v>
      </c>
      <c r="I59" s="268">
        <v>4319.6790000000001</v>
      </c>
      <c r="J59" s="269" t="s">
        <v>502</v>
      </c>
      <c r="K59" s="268">
        <v>4659.2359999999999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159.309</v>
      </c>
      <c r="D64" s="271" t="s">
        <v>502</v>
      </c>
      <c r="E64" s="273">
        <v>231.29300000000001</v>
      </c>
      <c r="F64" s="271" t="s">
        <v>502</v>
      </c>
      <c r="G64" s="273">
        <v>141.31100000000001</v>
      </c>
      <c r="H64" s="271" t="s">
        <v>502</v>
      </c>
      <c r="I64" s="273">
        <v>155.398</v>
      </c>
      <c r="J64" s="271" t="s">
        <v>502</v>
      </c>
      <c r="K64" s="273">
        <v>137.13800000000001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1074.5</v>
      </c>
      <c r="D65" s="269" t="s">
        <v>502</v>
      </c>
      <c r="E65" s="272">
        <v>611.29999999999995</v>
      </c>
      <c r="F65" s="269" t="s">
        <v>502</v>
      </c>
      <c r="G65" s="272">
        <v>608.20000000000005</v>
      </c>
      <c r="H65" s="269" t="s">
        <v>502</v>
      </c>
      <c r="I65" s="272">
        <v>347.8</v>
      </c>
      <c r="J65" s="269" t="s">
        <v>502</v>
      </c>
      <c r="K65" s="268">
        <v>477.37700000000001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1</v>
      </c>
      <c r="D66" s="271" t="s">
        <v>502</v>
      </c>
      <c r="E66" s="270">
        <v>3</v>
      </c>
      <c r="F66" s="271" t="s">
        <v>502</v>
      </c>
      <c r="G66" s="270">
        <v>3</v>
      </c>
      <c r="H66" s="271" t="s">
        <v>502</v>
      </c>
      <c r="I66" s="273">
        <v>3.1269999999999998</v>
      </c>
      <c r="J66" s="271" t="s">
        <v>502</v>
      </c>
      <c r="K66" s="273">
        <v>11.121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4215.6000000000004</v>
      </c>
      <c r="D69" s="269" t="s">
        <v>502</v>
      </c>
      <c r="E69" s="272">
        <v>3992.4</v>
      </c>
      <c r="F69" s="269" t="s">
        <v>502</v>
      </c>
      <c r="G69" s="272">
        <v>4467.6000000000004</v>
      </c>
      <c r="H69" s="269" t="s">
        <v>502</v>
      </c>
      <c r="I69" s="268">
        <v>3638.2860000000001</v>
      </c>
      <c r="J69" s="269" t="s">
        <v>502</v>
      </c>
      <c r="K69" s="272">
        <v>3873.6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162</v>
      </c>
      <c r="D70" s="271" t="s">
        <v>502</v>
      </c>
      <c r="E70" s="270">
        <v>165</v>
      </c>
      <c r="F70" s="271" t="s">
        <v>502</v>
      </c>
      <c r="G70" s="270">
        <v>153</v>
      </c>
      <c r="H70" s="271" t="s">
        <v>502</v>
      </c>
      <c r="I70" s="273">
        <v>175.06800000000001</v>
      </c>
      <c r="J70" s="271" t="s">
        <v>502</v>
      </c>
      <c r="K70" s="270">
        <v>160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E90A-53FF-4BC8-ACF0-CC5CD01B4D8D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936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3388.4540000000002</v>
      </c>
      <c r="D11" s="269" t="s">
        <v>502</v>
      </c>
      <c r="E11" s="268">
        <v>2795.1660000000002</v>
      </c>
      <c r="F11" s="269" t="s">
        <v>502</v>
      </c>
      <c r="G11" s="268">
        <v>4453.6989999999996</v>
      </c>
      <c r="H11" s="269" t="s">
        <v>502</v>
      </c>
      <c r="I11" s="268">
        <v>3329.848</v>
      </c>
      <c r="J11" s="269" t="s">
        <v>502</v>
      </c>
      <c r="K11" s="268">
        <v>3224.7719999999999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122.2</v>
      </c>
      <c r="D12" s="271" t="s">
        <v>502</v>
      </c>
      <c r="E12" s="270">
        <v>96.92</v>
      </c>
      <c r="F12" s="271" t="s">
        <v>502</v>
      </c>
      <c r="G12" s="273">
        <v>103.413</v>
      </c>
      <c r="H12" s="271" t="s">
        <v>502</v>
      </c>
      <c r="I12" s="273">
        <v>137.209</v>
      </c>
      <c r="J12" s="271" t="s">
        <v>502</v>
      </c>
      <c r="K12" s="273">
        <v>113.81699999999999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598.505</v>
      </c>
      <c r="D16" s="271" t="s">
        <v>502</v>
      </c>
      <c r="E16" s="273">
        <v>656.10900000000004</v>
      </c>
      <c r="F16" s="271" t="s">
        <v>502</v>
      </c>
      <c r="G16" s="270">
        <v>671.12</v>
      </c>
      <c r="H16" s="271" t="s">
        <v>502</v>
      </c>
      <c r="I16" s="273">
        <v>916.63199999999995</v>
      </c>
      <c r="J16" s="271" t="s">
        <v>502</v>
      </c>
      <c r="K16" s="273">
        <v>865.56899999999996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1360.5</v>
      </c>
      <c r="D17" s="269" t="s">
        <v>502</v>
      </c>
      <c r="E17" s="272">
        <v>767.3</v>
      </c>
      <c r="F17" s="269" t="s">
        <v>502</v>
      </c>
      <c r="G17" s="268">
        <v>823.74900000000002</v>
      </c>
      <c r="H17" s="269" t="s">
        <v>502</v>
      </c>
      <c r="I17" s="268">
        <v>764.47400000000005</v>
      </c>
      <c r="J17" s="269" t="s">
        <v>502</v>
      </c>
      <c r="K17" s="268">
        <v>741.471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932.649</v>
      </c>
      <c r="D18" s="271" t="s">
        <v>502</v>
      </c>
      <c r="E18" s="273">
        <v>845.63699999999994</v>
      </c>
      <c r="F18" s="271" t="s">
        <v>502</v>
      </c>
      <c r="G18" s="273">
        <v>2502.2860000000001</v>
      </c>
      <c r="H18" s="271" t="s">
        <v>502</v>
      </c>
      <c r="I18" s="273">
        <v>1182.7280000000001</v>
      </c>
      <c r="J18" s="271" t="s">
        <v>502</v>
      </c>
      <c r="K18" s="273">
        <v>1185.6220000000001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78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255.6</v>
      </c>
      <c r="D21" s="269" t="s">
        <v>502</v>
      </c>
      <c r="E21" s="272">
        <v>367.2</v>
      </c>
      <c r="F21" s="269" t="s">
        <v>502</v>
      </c>
      <c r="G21" s="268">
        <v>326.97699999999998</v>
      </c>
      <c r="H21" s="269" t="s">
        <v>502</v>
      </c>
      <c r="I21" s="268">
        <v>296.90300000000002</v>
      </c>
      <c r="J21" s="269" t="s">
        <v>502</v>
      </c>
      <c r="K21" s="268">
        <v>286.39100000000002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41</v>
      </c>
      <c r="D22" s="271" t="s">
        <v>502</v>
      </c>
      <c r="E22" s="270">
        <v>62</v>
      </c>
      <c r="F22" s="271" t="s">
        <v>502</v>
      </c>
      <c r="G22" s="273">
        <v>26.152999999999999</v>
      </c>
      <c r="H22" s="271" t="s">
        <v>502</v>
      </c>
      <c r="I22" s="273">
        <v>31.902999999999999</v>
      </c>
      <c r="J22" s="271" t="s">
        <v>502</v>
      </c>
      <c r="K22" s="273">
        <v>31.902999999999999</v>
      </c>
      <c r="L22" s="271" t="s">
        <v>502</v>
      </c>
    </row>
    <row r="23" spans="1:12">
      <c r="A23" s="267" t="s">
        <v>981</v>
      </c>
      <c r="B23" s="267" t="s">
        <v>839</v>
      </c>
      <c r="C23" s="272">
        <v>5610.11</v>
      </c>
      <c r="D23" s="269" t="s">
        <v>502</v>
      </c>
      <c r="E23" s="268">
        <v>7798.723</v>
      </c>
      <c r="F23" s="269" t="s">
        <v>502</v>
      </c>
      <c r="G23" s="268">
        <v>8120.2640000000001</v>
      </c>
      <c r="H23" s="269" t="s">
        <v>502</v>
      </c>
      <c r="I23" s="272">
        <v>6861.06</v>
      </c>
      <c r="J23" s="269" t="s">
        <v>502</v>
      </c>
      <c r="K23" s="268">
        <v>6991.6540000000005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0</v>
      </c>
      <c r="D28" s="271" t="s">
        <v>502</v>
      </c>
      <c r="E28" s="270">
        <v>0</v>
      </c>
      <c r="F28" s="271" t="s">
        <v>502</v>
      </c>
      <c r="G28" s="270">
        <v>0</v>
      </c>
      <c r="H28" s="271" t="s">
        <v>502</v>
      </c>
      <c r="I28" s="270">
        <v>3.6</v>
      </c>
      <c r="J28" s="271" t="s">
        <v>502</v>
      </c>
      <c r="K28" s="270">
        <v>2.7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2005.51</v>
      </c>
      <c r="D29" s="269" t="s">
        <v>502</v>
      </c>
      <c r="E29" s="268">
        <v>2610.723</v>
      </c>
      <c r="F29" s="269" t="s">
        <v>502</v>
      </c>
      <c r="G29" s="268">
        <v>2383.864</v>
      </c>
      <c r="H29" s="269" t="s">
        <v>502</v>
      </c>
      <c r="I29" s="272">
        <v>1383.86</v>
      </c>
      <c r="J29" s="269" t="s">
        <v>502</v>
      </c>
      <c r="K29" s="268">
        <v>1522.354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45</v>
      </c>
      <c r="F30" s="271" t="s">
        <v>502</v>
      </c>
      <c r="G30" s="270">
        <v>50</v>
      </c>
      <c r="H30" s="271" t="s">
        <v>502</v>
      </c>
      <c r="I30" s="270">
        <v>68</v>
      </c>
      <c r="J30" s="271" t="s">
        <v>502</v>
      </c>
      <c r="K30" s="270">
        <v>83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3387.6</v>
      </c>
      <c r="D33" s="269" t="s">
        <v>502</v>
      </c>
      <c r="E33" s="272">
        <v>4824</v>
      </c>
      <c r="F33" s="269" t="s">
        <v>502</v>
      </c>
      <c r="G33" s="272">
        <v>5576.4</v>
      </c>
      <c r="H33" s="269" t="s">
        <v>502</v>
      </c>
      <c r="I33" s="272">
        <v>5205.6000000000004</v>
      </c>
      <c r="J33" s="269" t="s">
        <v>502</v>
      </c>
      <c r="K33" s="272">
        <v>5187.6000000000004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217</v>
      </c>
      <c r="D34" s="271" t="s">
        <v>502</v>
      </c>
      <c r="E34" s="270">
        <v>319</v>
      </c>
      <c r="F34" s="271" t="s">
        <v>502</v>
      </c>
      <c r="G34" s="270">
        <v>110</v>
      </c>
      <c r="H34" s="271" t="s">
        <v>502</v>
      </c>
      <c r="I34" s="270">
        <v>200</v>
      </c>
      <c r="J34" s="271" t="s">
        <v>502</v>
      </c>
      <c r="K34" s="270">
        <v>196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18255.124</v>
      </c>
      <c r="D35" s="269" t="s">
        <v>502</v>
      </c>
      <c r="E35" s="268">
        <v>19631.717000000001</v>
      </c>
      <c r="F35" s="269" t="s">
        <v>502</v>
      </c>
      <c r="G35" s="272">
        <v>19847.14</v>
      </c>
      <c r="H35" s="269" t="s">
        <v>502</v>
      </c>
      <c r="I35" s="268">
        <v>22758.724999999999</v>
      </c>
      <c r="J35" s="269" t="s">
        <v>502</v>
      </c>
      <c r="K35" s="272">
        <v>22526.35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3330.64</v>
      </c>
      <c r="D36" s="271" t="s">
        <v>502</v>
      </c>
      <c r="E36" s="270">
        <v>4002.14</v>
      </c>
      <c r="F36" s="271" t="s">
        <v>502</v>
      </c>
      <c r="G36" s="270">
        <v>4002.14</v>
      </c>
      <c r="H36" s="271" t="s">
        <v>502</v>
      </c>
      <c r="I36" s="270">
        <v>3411.22</v>
      </c>
      <c r="J36" s="271" t="s">
        <v>502</v>
      </c>
      <c r="K36" s="270">
        <v>3787.26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364.5</v>
      </c>
      <c r="D37" s="269" t="s">
        <v>502</v>
      </c>
      <c r="E37" s="272">
        <v>414.9</v>
      </c>
      <c r="F37" s="269" t="s">
        <v>502</v>
      </c>
      <c r="G37" s="272">
        <v>205.2</v>
      </c>
      <c r="H37" s="269" t="s">
        <v>502</v>
      </c>
      <c r="I37" s="272">
        <v>316.8</v>
      </c>
      <c r="J37" s="269" t="s">
        <v>502</v>
      </c>
      <c r="K37" s="272">
        <v>134.1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25.2</v>
      </c>
      <c r="D40" s="271" t="s">
        <v>502</v>
      </c>
      <c r="E40" s="270">
        <v>0</v>
      </c>
      <c r="F40" s="271" t="s">
        <v>502</v>
      </c>
      <c r="G40" s="270">
        <v>174.6</v>
      </c>
      <c r="H40" s="271" t="s">
        <v>502</v>
      </c>
      <c r="I40" s="270">
        <v>181.29</v>
      </c>
      <c r="J40" s="271" t="s">
        <v>502</v>
      </c>
      <c r="K40" s="273">
        <v>180.005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3512.8910000000001</v>
      </c>
      <c r="D41" s="269" t="s">
        <v>502</v>
      </c>
      <c r="E41" s="268">
        <v>3352.7820000000002</v>
      </c>
      <c r="F41" s="269" t="s">
        <v>502</v>
      </c>
      <c r="G41" s="272">
        <v>2645.35</v>
      </c>
      <c r="H41" s="269" t="s">
        <v>502</v>
      </c>
      <c r="I41" s="268">
        <v>4725.3689999999997</v>
      </c>
      <c r="J41" s="269" t="s">
        <v>502</v>
      </c>
      <c r="K41" s="268">
        <v>4295.4179999999997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16.693000000000001</v>
      </c>
      <c r="D42" s="271" t="s">
        <v>502</v>
      </c>
      <c r="E42" s="273">
        <v>21.494</v>
      </c>
      <c r="F42" s="271" t="s">
        <v>502</v>
      </c>
      <c r="G42" s="270">
        <v>111.85</v>
      </c>
      <c r="H42" s="271" t="s">
        <v>502</v>
      </c>
      <c r="I42" s="273">
        <v>703.245</v>
      </c>
      <c r="J42" s="271" t="s">
        <v>502</v>
      </c>
      <c r="K42" s="273">
        <v>600.76700000000005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11005.2</v>
      </c>
      <c r="D45" s="269" t="s">
        <v>502</v>
      </c>
      <c r="E45" s="272">
        <v>11840.4</v>
      </c>
      <c r="F45" s="269" t="s">
        <v>502</v>
      </c>
      <c r="G45" s="272">
        <v>12708</v>
      </c>
      <c r="H45" s="269" t="s">
        <v>502</v>
      </c>
      <c r="I45" s="272">
        <v>13420.8</v>
      </c>
      <c r="J45" s="269" t="s">
        <v>502</v>
      </c>
      <c r="K45" s="272">
        <v>13528.8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3.6</v>
      </c>
      <c r="D47" s="269" t="s">
        <v>502</v>
      </c>
      <c r="E47" s="272">
        <v>3.6</v>
      </c>
      <c r="F47" s="269" t="s">
        <v>502</v>
      </c>
      <c r="G47" s="272">
        <v>7.2</v>
      </c>
      <c r="H47" s="269" t="s">
        <v>502</v>
      </c>
      <c r="I47" s="268">
        <v>14.598000000000001</v>
      </c>
      <c r="J47" s="269" t="s">
        <v>502</v>
      </c>
      <c r="K47" s="268">
        <v>14.569000000000001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3.6</v>
      </c>
      <c r="D57" s="269" t="s">
        <v>502</v>
      </c>
      <c r="E57" s="272">
        <v>3.6</v>
      </c>
      <c r="F57" s="269" t="s">
        <v>502</v>
      </c>
      <c r="G57" s="272">
        <v>7.2</v>
      </c>
      <c r="H57" s="269" t="s">
        <v>502</v>
      </c>
      <c r="I57" s="268">
        <v>14.598000000000001</v>
      </c>
      <c r="J57" s="269" t="s">
        <v>502</v>
      </c>
      <c r="K57" s="268">
        <v>14.569000000000001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72">
        <v>4605.1099999999997</v>
      </c>
      <c r="D59" s="269" t="s">
        <v>502</v>
      </c>
      <c r="E59" s="268">
        <v>4954.1949999999997</v>
      </c>
      <c r="F59" s="269" t="s">
        <v>502</v>
      </c>
      <c r="G59" s="268">
        <v>4994.8119999999999</v>
      </c>
      <c r="H59" s="269" t="s">
        <v>502</v>
      </c>
      <c r="I59" s="268">
        <v>4231.2179999999998</v>
      </c>
      <c r="J59" s="269" t="s">
        <v>502</v>
      </c>
      <c r="K59" s="268">
        <v>4101.8119999999999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0">
        <v>174.61</v>
      </c>
      <c r="D64" s="271" t="s">
        <v>502</v>
      </c>
      <c r="E64" s="273">
        <v>169.19499999999999</v>
      </c>
      <c r="F64" s="271" t="s">
        <v>502</v>
      </c>
      <c r="G64" s="273">
        <v>149.41200000000001</v>
      </c>
      <c r="H64" s="271" t="s">
        <v>502</v>
      </c>
      <c r="I64" s="273">
        <v>112.649</v>
      </c>
      <c r="J64" s="271" t="s">
        <v>502</v>
      </c>
      <c r="K64" s="270">
        <v>74.3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2408.6999999999998</v>
      </c>
      <c r="D65" s="269" t="s">
        <v>502</v>
      </c>
      <c r="E65" s="272">
        <v>2672.2</v>
      </c>
      <c r="F65" s="269" t="s">
        <v>502</v>
      </c>
      <c r="G65" s="272">
        <v>2927.2</v>
      </c>
      <c r="H65" s="269" t="s">
        <v>502</v>
      </c>
      <c r="I65" s="272">
        <v>2681.2</v>
      </c>
      <c r="J65" s="269" t="s">
        <v>502</v>
      </c>
      <c r="K65" s="268">
        <v>2450.712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1</v>
      </c>
      <c r="D66" s="271" t="s">
        <v>502</v>
      </c>
      <c r="E66" s="270">
        <v>43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6</v>
      </c>
      <c r="D67" s="269" t="s">
        <v>502</v>
      </c>
      <c r="E67" s="272">
        <v>0</v>
      </c>
      <c r="F67" s="269" t="s">
        <v>502</v>
      </c>
      <c r="G67" s="272">
        <v>1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2008.8</v>
      </c>
      <c r="D69" s="269" t="s">
        <v>502</v>
      </c>
      <c r="E69" s="272">
        <v>2062.8000000000002</v>
      </c>
      <c r="F69" s="269" t="s">
        <v>502</v>
      </c>
      <c r="G69" s="272">
        <v>1915.2</v>
      </c>
      <c r="H69" s="269" t="s">
        <v>502</v>
      </c>
      <c r="I69" s="268">
        <v>1437.296</v>
      </c>
      <c r="J69" s="269" t="s">
        <v>502</v>
      </c>
      <c r="K69" s="272">
        <v>1576.8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6</v>
      </c>
      <c r="D70" s="271" t="s">
        <v>502</v>
      </c>
      <c r="E70" s="270">
        <v>7</v>
      </c>
      <c r="F70" s="271" t="s">
        <v>502</v>
      </c>
      <c r="G70" s="270">
        <v>2</v>
      </c>
      <c r="H70" s="271" t="s">
        <v>502</v>
      </c>
      <c r="I70" s="273">
        <v>7.1999999999999995E-2</v>
      </c>
      <c r="J70" s="271" t="s">
        <v>502</v>
      </c>
      <c r="K70" s="270">
        <v>0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9BB8C-7BD0-4181-8FA2-D1CBFE7FB692}">
  <dimension ref="A1:L75"/>
  <sheetViews>
    <sheetView workbookViewId="0">
      <pane xSplit="2" ySplit="10" topLeftCell="C43" activePane="bottomRight" state="frozen"/>
      <selection activeCell="B26" sqref="B26"/>
      <selection pane="topRight" activeCell="B26" sqref="B26"/>
      <selection pane="bottomLeft" activeCell="B26" sqref="B26"/>
      <selection pane="bottomRight" activeCell="P60" sqref="P60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938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28491.695</v>
      </c>
      <c r="D11" s="269" t="s">
        <v>502</v>
      </c>
      <c r="E11" s="268">
        <v>25395.598999999998</v>
      </c>
      <c r="F11" s="269" t="s">
        <v>502</v>
      </c>
      <c r="G11" s="268">
        <v>24093.105</v>
      </c>
      <c r="H11" s="269" t="s">
        <v>502</v>
      </c>
      <c r="I11" s="268">
        <v>25249.582999999999</v>
      </c>
      <c r="J11" s="269" t="s">
        <v>502</v>
      </c>
      <c r="K11" s="268">
        <v>24747.755000000001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1803.56</v>
      </c>
      <c r="D12" s="271" t="s">
        <v>502</v>
      </c>
      <c r="E12" s="270">
        <v>1188.3900000000001</v>
      </c>
      <c r="F12" s="271" t="s">
        <v>502</v>
      </c>
      <c r="G12" s="273">
        <v>1212.8920000000001</v>
      </c>
      <c r="H12" s="271" t="s">
        <v>502</v>
      </c>
      <c r="I12" s="273">
        <v>1659.8920000000001</v>
      </c>
      <c r="J12" s="271" t="s">
        <v>502</v>
      </c>
      <c r="K12" s="273">
        <v>1373.9480000000001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11575.893</v>
      </c>
      <c r="D16" s="271" t="s">
        <v>502</v>
      </c>
      <c r="E16" s="273">
        <v>10769.544</v>
      </c>
      <c r="F16" s="271" t="s">
        <v>502</v>
      </c>
      <c r="G16" s="273">
        <v>11305.808999999999</v>
      </c>
      <c r="H16" s="271" t="s">
        <v>502</v>
      </c>
      <c r="I16" s="273">
        <v>12204.406999999999</v>
      </c>
      <c r="J16" s="271" t="s">
        <v>502</v>
      </c>
      <c r="K16" s="273">
        <v>11525.032999999999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5103.3</v>
      </c>
      <c r="D17" s="269" t="s">
        <v>502</v>
      </c>
      <c r="E17" s="272">
        <v>3335.9</v>
      </c>
      <c r="F17" s="269" t="s">
        <v>502</v>
      </c>
      <c r="G17" s="268">
        <v>2026.0630000000001</v>
      </c>
      <c r="H17" s="269" t="s">
        <v>502</v>
      </c>
      <c r="I17" s="268">
        <v>1546.6969999999999</v>
      </c>
      <c r="J17" s="269" t="s">
        <v>502</v>
      </c>
      <c r="K17" s="268">
        <v>1813.952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263.94200000000001</v>
      </c>
      <c r="D18" s="271" t="s">
        <v>502</v>
      </c>
      <c r="E18" s="273">
        <v>188.76499999999999</v>
      </c>
      <c r="F18" s="271" t="s">
        <v>502</v>
      </c>
      <c r="G18" s="273">
        <v>270.50299999999999</v>
      </c>
      <c r="H18" s="271" t="s">
        <v>502</v>
      </c>
      <c r="I18" s="273">
        <v>367.98700000000002</v>
      </c>
      <c r="J18" s="271" t="s">
        <v>502</v>
      </c>
      <c r="K18" s="273">
        <v>866.97799999999995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76</v>
      </c>
      <c r="D19" s="269" t="s">
        <v>502</v>
      </c>
      <c r="E19" s="272">
        <v>15</v>
      </c>
      <c r="F19" s="269" t="s">
        <v>502</v>
      </c>
      <c r="G19" s="268">
        <v>19.157</v>
      </c>
      <c r="H19" s="269" t="s">
        <v>502</v>
      </c>
      <c r="I19" s="268">
        <v>0.374</v>
      </c>
      <c r="J19" s="269" t="s">
        <v>502</v>
      </c>
      <c r="K19" s="268">
        <v>0.374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8334</v>
      </c>
      <c r="D21" s="269" t="s">
        <v>502</v>
      </c>
      <c r="E21" s="272">
        <v>8460</v>
      </c>
      <c r="F21" s="269" t="s">
        <v>502</v>
      </c>
      <c r="G21" s="268">
        <v>8572.982</v>
      </c>
      <c r="H21" s="269" t="s">
        <v>502</v>
      </c>
      <c r="I21" s="268">
        <v>8551.3459999999995</v>
      </c>
      <c r="J21" s="269" t="s">
        <v>502</v>
      </c>
      <c r="K21" s="272">
        <v>8248.59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1335</v>
      </c>
      <c r="D22" s="271" t="s">
        <v>502</v>
      </c>
      <c r="E22" s="270">
        <v>1438</v>
      </c>
      <c r="F22" s="271" t="s">
        <v>502</v>
      </c>
      <c r="G22" s="270">
        <v>685.7</v>
      </c>
      <c r="H22" s="271" t="s">
        <v>502</v>
      </c>
      <c r="I22" s="270">
        <v>918.88</v>
      </c>
      <c r="J22" s="271" t="s">
        <v>502</v>
      </c>
      <c r="K22" s="270">
        <v>918.88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17679.707999999999</v>
      </c>
      <c r="D23" s="269" t="s">
        <v>502</v>
      </c>
      <c r="E23" s="272">
        <v>15963.99</v>
      </c>
      <c r="F23" s="269" t="s">
        <v>502</v>
      </c>
      <c r="G23" s="268">
        <v>16380.585999999999</v>
      </c>
      <c r="H23" s="269" t="s">
        <v>502</v>
      </c>
      <c r="I23" s="268">
        <v>17816.659</v>
      </c>
      <c r="J23" s="269" t="s">
        <v>502</v>
      </c>
      <c r="K23" s="268">
        <v>17056.527999999998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581.56600000000003</v>
      </c>
      <c r="D24" s="271" t="s">
        <v>502</v>
      </c>
      <c r="E24" s="273">
        <v>547.26499999999999</v>
      </c>
      <c r="F24" s="271" t="s">
        <v>502</v>
      </c>
      <c r="G24" s="273">
        <v>474.04399999999998</v>
      </c>
      <c r="H24" s="271" t="s">
        <v>502</v>
      </c>
      <c r="I24" s="273">
        <v>518.17499999999995</v>
      </c>
      <c r="J24" s="271" t="s">
        <v>502</v>
      </c>
      <c r="K24" s="273">
        <v>551.29700000000003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707.35</v>
      </c>
      <c r="D26" s="271" t="s">
        <v>502</v>
      </c>
      <c r="E26" s="270">
        <v>623.61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10.44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787.5</v>
      </c>
      <c r="D28" s="271" t="s">
        <v>502</v>
      </c>
      <c r="E28" s="270">
        <v>1051.2</v>
      </c>
      <c r="F28" s="271" t="s">
        <v>502</v>
      </c>
      <c r="G28" s="270">
        <v>749.7</v>
      </c>
      <c r="H28" s="271" t="s">
        <v>502</v>
      </c>
      <c r="I28" s="273">
        <v>679.56899999999996</v>
      </c>
      <c r="J28" s="271" t="s">
        <v>502</v>
      </c>
      <c r="K28" s="270">
        <v>784.88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2453.692</v>
      </c>
      <c r="D29" s="269" t="s">
        <v>502</v>
      </c>
      <c r="E29" s="268">
        <v>2378.7150000000001</v>
      </c>
      <c r="F29" s="269" t="s">
        <v>502</v>
      </c>
      <c r="G29" s="268">
        <v>1886.0419999999999</v>
      </c>
      <c r="H29" s="269" t="s">
        <v>502</v>
      </c>
      <c r="I29" s="268">
        <v>1438.115</v>
      </c>
      <c r="J29" s="269" t="s">
        <v>502</v>
      </c>
      <c r="K29" s="268">
        <v>1259.711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241</v>
      </c>
      <c r="D30" s="271" t="s">
        <v>502</v>
      </c>
      <c r="E30" s="270">
        <v>259</v>
      </c>
      <c r="F30" s="271" t="s">
        <v>502</v>
      </c>
      <c r="G30" s="270">
        <v>165</v>
      </c>
      <c r="H30" s="271" t="s">
        <v>502</v>
      </c>
      <c r="I30" s="270">
        <v>394</v>
      </c>
      <c r="J30" s="271" t="s">
        <v>502</v>
      </c>
      <c r="K30" s="270">
        <v>470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5925.6</v>
      </c>
      <c r="D33" s="269" t="s">
        <v>502</v>
      </c>
      <c r="E33" s="272">
        <v>5659.2</v>
      </c>
      <c r="F33" s="269" t="s">
        <v>502</v>
      </c>
      <c r="G33" s="272">
        <v>6058.8</v>
      </c>
      <c r="H33" s="269" t="s">
        <v>502</v>
      </c>
      <c r="I33" s="272">
        <v>7372.8</v>
      </c>
      <c r="J33" s="269" t="s">
        <v>502</v>
      </c>
      <c r="K33" s="272">
        <v>6937.2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6983</v>
      </c>
      <c r="D34" s="271" t="s">
        <v>502</v>
      </c>
      <c r="E34" s="270">
        <v>5445</v>
      </c>
      <c r="F34" s="271" t="s">
        <v>502</v>
      </c>
      <c r="G34" s="270">
        <v>7047</v>
      </c>
      <c r="H34" s="271" t="s">
        <v>502</v>
      </c>
      <c r="I34" s="270">
        <v>7414</v>
      </c>
      <c r="J34" s="271" t="s">
        <v>502</v>
      </c>
      <c r="K34" s="270">
        <v>7043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17437.547999999999</v>
      </c>
      <c r="D35" s="269" t="s">
        <v>502</v>
      </c>
      <c r="E35" s="268">
        <v>16717.758000000002</v>
      </c>
      <c r="F35" s="269" t="s">
        <v>502</v>
      </c>
      <c r="G35" s="268">
        <v>14813.725</v>
      </c>
      <c r="H35" s="269" t="s">
        <v>502</v>
      </c>
      <c r="I35" s="268">
        <v>14522.834999999999</v>
      </c>
      <c r="J35" s="269" t="s">
        <v>502</v>
      </c>
      <c r="K35" s="268">
        <v>14632.692999999999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84.24</v>
      </c>
      <c r="D36" s="271" t="s">
        <v>502</v>
      </c>
      <c r="E36" s="270">
        <v>84.24</v>
      </c>
      <c r="F36" s="271" t="s">
        <v>502</v>
      </c>
      <c r="G36" s="270">
        <v>0</v>
      </c>
      <c r="H36" s="271" t="s">
        <v>502</v>
      </c>
      <c r="I36" s="270">
        <v>56.16</v>
      </c>
      <c r="J36" s="271" t="s">
        <v>502</v>
      </c>
      <c r="K36" s="270">
        <v>84.24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3852</v>
      </c>
      <c r="D40" s="271" t="s">
        <v>502</v>
      </c>
      <c r="E40" s="270">
        <v>4201.2</v>
      </c>
      <c r="F40" s="271" t="s">
        <v>502</v>
      </c>
      <c r="G40" s="270">
        <v>3126.6</v>
      </c>
      <c r="H40" s="271" t="s">
        <v>502</v>
      </c>
      <c r="I40" s="273">
        <v>2934.4229999999998</v>
      </c>
      <c r="J40" s="271" t="s">
        <v>502</v>
      </c>
      <c r="K40" s="273">
        <v>2826.502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3394.1959999999999</v>
      </c>
      <c r="D41" s="269" t="s">
        <v>502</v>
      </c>
      <c r="E41" s="268">
        <v>2863.7930000000001</v>
      </c>
      <c r="F41" s="269" t="s">
        <v>502</v>
      </c>
      <c r="G41" s="268">
        <v>2234.0610000000001</v>
      </c>
      <c r="H41" s="269" t="s">
        <v>502</v>
      </c>
      <c r="I41" s="268">
        <v>1858.0650000000001</v>
      </c>
      <c r="J41" s="269" t="s">
        <v>502</v>
      </c>
      <c r="K41" s="272">
        <v>1747.22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837.11300000000006</v>
      </c>
      <c r="D42" s="271" t="s">
        <v>502</v>
      </c>
      <c r="E42" s="273">
        <v>712.52499999999998</v>
      </c>
      <c r="F42" s="271" t="s">
        <v>502</v>
      </c>
      <c r="G42" s="273">
        <v>759.06399999999996</v>
      </c>
      <c r="H42" s="271" t="s">
        <v>502</v>
      </c>
      <c r="I42" s="273">
        <v>1131.3869999999999</v>
      </c>
      <c r="J42" s="271" t="s">
        <v>502</v>
      </c>
      <c r="K42" s="273">
        <v>1370.731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9270</v>
      </c>
      <c r="D45" s="269" t="s">
        <v>502</v>
      </c>
      <c r="E45" s="272">
        <v>8856</v>
      </c>
      <c r="F45" s="269" t="s">
        <v>502</v>
      </c>
      <c r="G45" s="272">
        <v>8694</v>
      </c>
      <c r="H45" s="269" t="s">
        <v>502</v>
      </c>
      <c r="I45" s="272">
        <v>8542.7999999999993</v>
      </c>
      <c r="J45" s="269" t="s">
        <v>502</v>
      </c>
      <c r="K45" s="272">
        <v>8604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1635.6</v>
      </c>
      <c r="D47" s="269" t="s">
        <v>502</v>
      </c>
      <c r="E47" s="272">
        <v>1968.4</v>
      </c>
      <c r="F47" s="269" t="s">
        <v>502</v>
      </c>
      <c r="G47" s="272">
        <v>2411.1999999999998</v>
      </c>
      <c r="H47" s="269" t="s">
        <v>502</v>
      </c>
      <c r="I47" s="268">
        <v>2412.2379999999998</v>
      </c>
      <c r="J47" s="269" t="s">
        <v>502</v>
      </c>
      <c r="K47" s="268">
        <v>1966.838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166.8</v>
      </c>
      <c r="D53" s="269" t="s">
        <v>502</v>
      </c>
      <c r="E53" s="272">
        <v>172</v>
      </c>
      <c r="F53" s="269" t="s">
        <v>502</v>
      </c>
      <c r="G53" s="272">
        <v>172</v>
      </c>
      <c r="H53" s="269" t="s">
        <v>502</v>
      </c>
      <c r="I53" s="268">
        <v>160.899</v>
      </c>
      <c r="J53" s="269" t="s">
        <v>502</v>
      </c>
      <c r="K53" s="272">
        <v>62.33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1468.8</v>
      </c>
      <c r="D57" s="269" t="s">
        <v>502</v>
      </c>
      <c r="E57" s="272">
        <v>1796.4</v>
      </c>
      <c r="F57" s="269" t="s">
        <v>502</v>
      </c>
      <c r="G57" s="272">
        <v>2239.1999999999998</v>
      </c>
      <c r="H57" s="269" t="s">
        <v>502</v>
      </c>
      <c r="I57" s="268">
        <v>2251.3389999999999</v>
      </c>
      <c r="J57" s="269" t="s">
        <v>502</v>
      </c>
      <c r="K57" s="268">
        <v>1904.508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16288.946</v>
      </c>
      <c r="D59" s="269" t="s">
        <v>502</v>
      </c>
      <c r="E59" s="268">
        <v>14939.323</v>
      </c>
      <c r="F59" s="269" t="s">
        <v>502</v>
      </c>
      <c r="G59" s="272">
        <v>15458.42</v>
      </c>
      <c r="H59" s="269" t="s">
        <v>502</v>
      </c>
      <c r="I59" s="268">
        <v>16910.669000000002</v>
      </c>
      <c r="J59" s="269" t="s">
        <v>502</v>
      </c>
      <c r="K59" s="268">
        <v>16873.423999999999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1698.4010000000001</v>
      </c>
      <c r="D64" s="271" t="s">
        <v>502</v>
      </c>
      <c r="E64" s="273">
        <v>2122.1350000000002</v>
      </c>
      <c r="F64" s="271" t="s">
        <v>502</v>
      </c>
      <c r="G64" s="273">
        <v>2386.0909999999999</v>
      </c>
      <c r="H64" s="271" t="s">
        <v>502</v>
      </c>
      <c r="I64" s="273">
        <v>2096.5630000000001</v>
      </c>
      <c r="J64" s="271" t="s">
        <v>502</v>
      </c>
      <c r="K64" s="273">
        <v>2301.7359999999999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3572.5</v>
      </c>
      <c r="D65" s="269" t="s">
        <v>502</v>
      </c>
      <c r="E65" s="272">
        <v>3029</v>
      </c>
      <c r="F65" s="269" t="s">
        <v>502</v>
      </c>
      <c r="G65" s="272">
        <v>2866.3</v>
      </c>
      <c r="H65" s="269" t="s">
        <v>502</v>
      </c>
      <c r="I65" s="272">
        <v>3177.1</v>
      </c>
      <c r="J65" s="269" t="s">
        <v>502</v>
      </c>
      <c r="K65" s="268">
        <v>2829.0590000000002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967.44500000000005</v>
      </c>
      <c r="D66" s="271" t="s">
        <v>502</v>
      </c>
      <c r="E66" s="273">
        <v>408.38900000000001</v>
      </c>
      <c r="F66" s="271" t="s">
        <v>502</v>
      </c>
      <c r="G66" s="273">
        <v>154.429</v>
      </c>
      <c r="H66" s="271" t="s">
        <v>502</v>
      </c>
      <c r="I66" s="270">
        <v>221.04</v>
      </c>
      <c r="J66" s="271" t="s">
        <v>502</v>
      </c>
      <c r="K66" s="270">
        <v>321.23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24</v>
      </c>
      <c r="F67" s="269" t="s">
        <v>502</v>
      </c>
      <c r="G67" s="272">
        <v>0</v>
      </c>
      <c r="H67" s="269" t="s">
        <v>502</v>
      </c>
      <c r="I67" s="268">
        <v>3.5999999999999997E-2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9777.6</v>
      </c>
      <c r="D69" s="269" t="s">
        <v>502</v>
      </c>
      <c r="E69" s="272">
        <v>9064.7999999999993</v>
      </c>
      <c r="F69" s="269" t="s">
        <v>502</v>
      </c>
      <c r="G69" s="272">
        <v>9705.6</v>
      </c>
      <c r="H69" s="269" t="s">
        <v>502</v>
      </c>
      <c r="I69" s="268">
        <v>10746.234</v>
      </c>
      <c r="J69" s="269" t="s">
        <v>502</v>
      </c>
      <c r="K69" s="272">
        <v>10814.4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273</v>
      </c>
      <c r="D70" s="271" t="s">
        <v>502</v>
      </c>
      <c r="E70" s="270">
        <v>291</v>
      </c>
      <c r="F70" s="271" t="s">
        <v>502</v>
      </c>
      <c r="G70" s="270">
        <v>346</v>
      </c>
      <c r="H70" s="271" t="s">
        <v>502</v>
      </c>
      <c r="I70" s="273">
        <v>669.69600000000003</v>
      </c>
      <c r="J70" s="271" t="s">
        <v>502</v>
      </c>
      <c r="K70" s="270">
        <v>607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FE956-9D6A-43CA-8B30-5D9C0F574CE1}">
  <dimension ref="A1:L75"/>
  <sheetViews>
    <sheetView workbookViewId="0">
      <pane xSplit="2" ySplit="10" topLeftCell="C39" activePane="bottomRight" state="frozen"/>
      <selection activeCell="B26" sqref="B26"/>
      <selection pane="topRight" activeCell="B26" sqref="B26"/>
      <selection pane="bottomLeft" activeCell="B26" sqref="B26"/>
      <selection pane="bottomRight" activeCell="O43" sqref="O43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940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6103.3</v>
      </c>
      <c r="D11" s="269" t="s">
        <v>502</v>
      </c>
      <c r="E11" s="268">
        <v>4179.3580000000002</v>
      </c>
      <c r="F11" s="269" t="s">
        <v>502</v>
      </c>
      <c r="G11" s="268">
        <v>3318.1109999999999</v>
      </c>
      <c r="H11" s="269" t="s">
        <v>502</v>
      </c>
      <c r="I11" s="268">
        <v>2462.627</v>
      </c>
      <c r="J11" s="269" t="s">
        <v>502</v>
      </c>
      <c r="K11" s="272">
        <v>2364.4899999999998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1810.8150000000001</v>
      </c>
      <c r="D16" s="271" t="s">
        <v>502</v>
      </c>
      <c r="E16" s="273">
        <v>1652.422</v>
      </c>
      <c r="F16" s="271" t="s">
        <v>502</v>
      </c>
      <c r="G16" s="273">
        <v>1478.1790000000001</v>
      </c>
      <c r="H16" s="271" t="s">
        <v>502</v>
      </c>
      <c r="I16" s="273">
        <v>1091.528</v>
      </c>
      <c r="J16" s="271" t="s">
        <v>502</v>
      </c>
      <c r="K16" s="273">
        <v>1030.722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254.9</v>
      </c>
      <c r="D17" s="269" t="s">
        <v>502</v>
      </c>
      <c r="E17" s="272">
        <v>131.4</v>
      </c>
      <c r="F17" s="269" t="s">
        <v>502</v>
      </c>
      <c r="G17" s="268">
        <v>147.881</v>
      </c>
      <c r="H17" s="269" t="s">
        <v>502</v>
      </c>
      <c r="I17" s="268">
        <v>120.057</v>
      </c>
      <c r="J17" s="269" t="s">
        <v>502</v>
      </c>
      <c r="K17" s="268">
        <v>122.217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1914.9849999999999</v>
      </c>
      <c r="D18" s="271" t="s">
        <v>502</v>
      </c>
      <c r="E18" s="273">
        <v>1004.5359999999999</v>
      </c>
      <c r="F18" s="271" t="s">
        <v>502</v>
      </c>
      <c r="G18" s="273">
        <v>306.34800000000001</v>
      </c>
      <c r="H18" s="271" t="s">
        <v>502</v>
      </c>
      <c r="I18" s="273">
        <v>11.704000000000001</v>
      </c>
      <c r="J18" s="271" t="s">
        <v>502</v>
      </c>
      <c r="K18" s="273">
        <v>11.722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9</v>
      </c>
      <c r="D19" s="269" t="s">
        <v>502</v>
      </c>
      <c r="E19" s="272">
        <v>1</v>
      </c>
      <c r="F19" s="269" t="s">
        <v>502</v>
      </c>
      <c r="G19" s="268">
        <v>5.5069999999999997</v>
      </c>
      <c r="H19" s="269" t="s">
        <v>502</v>
      </c>
      <c r="I19" s="268">
        <v>3.359</v>
      </c>
      <c r="J19" s="269" t="s">
        <v>502</v>
      </c>
      <c r="K19" s="268">
        <v>3.359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1821.6</v>
      </c>
      <c r="D21" s="269" t="s">
        <v>502</v>
      </c>
      <c r="E21" s="272">
        <v>1188</v>
      </c>
      <c r="F21" s="269" t="s">
        <v>502</v>
      </c>
      <c r="G21" s="268">
        <v>1277.9780000000001</v>
      </c>
      <c r="H21" s="269" t="s">
        <v>502</v>
      </c>
      <c r="I21" s="268">
        <v>1116.0540000000001</v>
      </c>
      <c r="J21" s="269" t="s">
        <v>502</v>
      </c>
      <c r="K21" s="268">
        <v>1076.5440000000001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292</v>
      </c>
      <c r="D22" s="271" t="s">
        <v>502</v>
      </c>
      <c r="E22" s="270">
        <v>202</v>
      </c>
      <c r="F22" s="271" t="s">
        <v>502</v>
      </c>
      <c r="G22" s="273">
        <v>102.218</v>
      </c>
      <c r="H22" s="271" t="s">
        <v>502</v>
      </c>
      <c r="I22" s="273">
        <v>119.925</v>
      </c>
      <c r="J22" s="271" t="s">
        <v>502</v>
      </c>
      <c r="K22" s="273">
        <v>119.925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255390.68599999999</v>
      </c>
      <c r="D23" s="269" t="s">
        <v>502</v>
      </c>
      <c r="E23" s="268">
        <v>247481.848</v>
      </c>
      <c r="F23" s="269" t="s">
        <v>502</v>
      </c>
      <c r="G23" s="268">
        <v>246446.43799999999</v>
      </c>
      <c r="H23" s="269" t="s">
        <v>502</v>
      </c>
      <c r="I23" s="268">
        <v>272402.71600000001</v>
      </c>
      <c r="J23" s="269" t="s">
        <v>502</v>
      </c>
      <c r="K23" s="268">
        <v>274001.61200000002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552.26599999999996</v>
      </c>
      <c r="D24" s="271" t="s">
        <v>502</v>
      </c>
      <c r="E24" s="270">
        <v>542.63</v>
      </c>
      <c r="F24" s="271" t="s">
        <v>502</v>
      </c>
      <c r="G24" s="270">
        <v>1235.4000000000001</v>
      </c>
      <c r="H24" s="271" t="s">
        <v>502</v>
      </c>
      <c r="I24" s="273">
        <v>1554.5250000000001</v>
      </c>
      <c r="J24" s="271" t="s">
        <v>502</v>
      </c>
      <c r="K24" s="273">
        <v>1391.992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9276.39</v>
      </c>
      <c r="D26" s="271" t="s">
        <v>502</v>
      </c>
      <c r="E26" s="273">
        <v>7550.4780000000001</v>
      </c>
      <c r="F26" s="271" t="s">
        <v>502</v>
      </c>
      <c r="G26" s="270">
        <v>7135.5</v>
      </c>
      <c r="H26" s="271" t="s">
        <v>502</v>
      </c>
      <c r="I26" s="270">
        <v>6590.16</v>
      </c>
      <c r="J26" s="271" t="s">
        <v>502</v>
      </c>
      <c r="K26" s="270">
        <v>6347.52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21822.3</v>
      </c>
      <c r="D28" s="271" t="s">
        <v>502</v>
      </c>
      <c r="E28" s="270">
        <v>19518.3</v>
      </c>
      <c r="F28" s="271" t="s">
        <v>502</v>
      </c>
      <c r="G28" s="270">
        <v>17180.099999999999</v>
      </c>
      <c r="H28" s="271" t="s">
        <v>502</v>
      </c>
      <c r="I28" s="273">
        <v>15515.772000000001</v>
      </c>
      <c r="J28" s="271" t="s">
        <v>502</v>
      </c>
      <c r="K28" s="273">
        <v>15579.678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7112.13</v>
      </c>
      <c r="D29" s="269" t="s">
        <v>502</v>
      </c>
      <c r="E29" s="272">
        <v>6123.24</v>
      </c>
      <c r="F29" s="269" t="s">
        <v>502</v>
      </c>
      <c r="G29" s="268">
        <v>4938.1350000000002</v>
      </c>
      <c r="H29" s="269" t="s">
        <v>502</v>
      </c>
      <c r="I29" s="268">
        <v>6504.6840000000002</v>
      </c>
      <c r="J29" s="269" t="s">
        <v>502</v>
      </c>
      <c r="K29" s="268">
        <v>5236.8630000000003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116095</v>
      </c>
      <c r="D30" s="271" t="s">
        <v>502</v>
      </c>
      <c r="E30" s="270">
        <v>121832</v>
      </c>
      <c r="F30" s="271" t="s">
        <v>502</v>
      </c>
      <c r="G30" s="273">
        <v>134642.503</v>
      </c>
      <c r="H30" s="271" t="s">
        <v>502</v>
      </c>
      <c r="I30" s="273">
        <v>162399.57500000001</v>
      </c>
      <c r="J30" s="271" t="s">
        <v>502</v>
      </c>
      <c r="K30" s="273">
        <v>167057.75899999999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743</v>
      </c>
      <c r="D31" s="269" t="s">
        <v>502</v>
      </c>
      <c r="E31" s="272">
        <v>775</v>
      </c>
      <c r="F31" s="269" t="s">
        <v>502</v>
      </c>
      <c r="G31" s="272">
        <v>821</v>
      </c>
      <c r="H31" s="269" t="s">
        <v>502</v>
      </c>
      <c r="I31" s="272">
        <v>910</v>
      </c>
      <c r="J31" s="269" t="s">
        <v>502</v>
      </c>
      <c r="K31" s="272">
        <v>889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74829.600000000006</v>
      </c>
      <c r="D33" s="269" t="s">
        <v>502</v>
      </c>
      <c r="E33" s="272">
        <v>69019.199999999997</v>
      </c>
      <c r="F33" s="269" t="s">
        <v>502</v>
      </c>
      <c r="G33" s="272">
        <v>65728.800000000003</v>
      </c>
      <c r="H33" s="269" t="s">
        <v>502</v>
      </c>
      <c r="I33" s="272">
        <v>65826</v>
      </c>
      <c r="J33" s="269" t="s">
        <v>502</v>
      </c>
      <c r="K33" s="272">
        <v>64558.8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24960</v>
      </c>
      <c r="D34" s="271" t="s">
        <v>502</v>
      </c>
      <c r="E34" s="270">
        <v>22121</v>
      </c>
      <c r="F34" s="271" t="s">
        <v>502</v>
      </c>
      <c r="G34" s="270">
        <v>14765</v>
      </c>
      <c r="H34" s="271" t="s">
        <v>502</v>
      </c>
      <c r="I34" s="270">
        <v>13102</v>
      </c>
      <c r="J34" s="271" t="s">
        <v>502</v>
      </c>
      <c r="K34" s="270">
        <v>12940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257657.90400000001</v>
      </c>
      <c r="D35" s="269" t="s">
        <v>502</v>
      </c>
      <c r="E35" s="268">
        <v>248106.696</v>
      </c>
      <c r="F35" s="269" t="s">
        <v>502</v>
      </c>
      <c r="G35" s="268">
        <v>243288.266</v>
      </c>
      <c r="H35" s="269" t="s">
        <v>502</v>
      </c>
      <c r="I35" s="272">
        <v>235682.18</v>
      </c>
      <c r="J35" s="269" t="s">
        <v>502</v>
      </c>
      <c r="K35" s="268">
        <v>236878.46599999999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268.60000000000002</v>
      </c>
      <c r="D36" s="271" t="s">
        <v>502</v>
      </c>
      <c r="E36" s="270">
        <v>268.60000000000002</v>
      </c>
      <c r="F36" s="271" t="s">
        <v>502</v>
      </c>
      <c r="G36" s="270">
        <v>295.45999999999998</v>
      </c>
      <c r="H36" s="271" t="s">
        <v>502</v>
      </c>
      <c r="I36" s="270">
        <v>214.88</v>
      </c>
      <c r="J36" s="271" t="s">
        <v>502</v>
      </c>
      <c r="K36" s="270">
        <v>134.30000000000001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32.4</v>
      </c>
      <c r="D38" s="271" t="s">
        <v>502</v>
      </c>
      <c r="E38" s="270">
        <v>32.4</v>
      </c>
      <c r="F38" s="271" t="s">
        <v>502</v>
      </c>
      <c r="G38" s="270">
        <v>32.4</v>
      </c>
      <c r="H38" s="271" t="s">
        <v>502</v>
      </c>
      <c r="I38" s="270">
        <v>21.6</v>
      </c>
      <c r="J38" s="271" t="s">
        <v>502</v>
      </c>
      <c r="K38" s="270">
        <v>86.4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497.7</v>
      </c>
      <c r="D40" s="271" t="s">
        <v>502</v>
      </c>
      <c r="E40" s="270">
        <v>605.70000000000005</v>
      </c>
      <c r="F40" s="271" t="s">
        <v>502</v>
      </c>
      <c r="G40" s="270">
        <v>693.9</v>
      </c>
      <c r="H40" s="271" t="s">
        <v>502</v>
      </c>
      <c r="I40" s="273">
        <v>1706.8240000000001</v>
      </c>
      <c r="J40" s="271" t="s">
        <v>502</v>
      </c>
      <c r="K40" s="273">
        <v>1686.566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14297.923000000001</v>
      </c>
      <c r="D41" s="269" t="s">
        <v>502</v>
      </c>
      <c r="E41" s="272">
        <v>11117.58</v>
      </c>
      <c r="F41" s="269" t="s">
        <v>502</v>
      </c>
      <c r="G41" s="268">
        <v>6353.5290000000005</v>
      </c>
      <c r="H41" s="269" t="s">
        <v>502</v>
      </c>
      <c r="I41" s="268">
        <v>7395.9139999999998</v>
      </c>
      <c r="J41" s="269" t="s">
        <v>502</v>
      </c>
      <c r="K41" s="268">
        <v>6569.9989999999998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159685.68100000001</v>
      </c>
      <c r="D42" s="271" t="s">
        <v>502</v>
      </c>
      <c r="E42" s="273">
        <v>153383.217</v>
      </c>
      <c r="F42" s="271" t="s">
        <v>502</v>
      </c>
      <c r="G42" s="273">
        <v>162199.37700000001</v>
      </c>
      <c r="H42" s="271" t="s">
        <v>502</v>
      </c>
      <c r="I42" s="273">
        <v>154234.96299999999</v>
      </c>
      <c r="J42" s="271" t="s">
        <v>502</v>
      </c>
      <c r="K42" s="273">
        <v>157898.80100000001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82875.600000000006</v>
      </c>
      <c r="D45" s="269" t="s">
        <v>502</v>
      </c>
      <c r="E45" s="272">
        <v>82699.199999999997</v>
      </c>
      <c r="F45" s="269" t="s">
        <v>502</v>
      </c>
      <c r="G45" s="272">
        <v>73713.600000000006</v>
      </c>
      <c r="H45" s="269" t="s">
        <v>502</v>
      </c>
      <c r="I45" s="272">
        <v>72108</v>
      </c>
      <c r="J45" s="269" t="s">
        <v>502</v>
      </c>
      <c r="K45" s="272">
        <v>70502.399999999994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61.2</v>
      </c>
      <c r="D47" s="269" t="s">
        <v>502</v>
      </c>
      <c r="E47" s="272">
        <v>61.2</v>
      </c>
      <c r="F47" s="269" t="s">
        <v>502</v>
      </c>
      <c r="G47" s="272">
        <v>57.6</v>
      </c>
      <c r="H47" s="269" t="s">
        <v>502</v>
      </c>
      <c r="I47" s="268">
        <v>40.417000000000002</v>
      </c>
      <c r="J47" s="269" t="s">
        <v>502</v>
      </c>
      <c r="K47" s="272">
        <v>29.02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61.2</v>
      </c>
      <c r="D57" s="269" t="s">
        <v>502</v>
      </c>
      <c r="E57" s="272">
        <v>61.2</v>
      </c>
      <c r="F57" s="269" t="s">
        <v>502</v>
      </c>
      <c r="G57" s="272">
        <v>57.6</v>
      </c>
      <c r="H57" s="269" t="s">
        <v>502</v>
      </c>
      <c r="I57" s="268">
        <v>40.417000000000002</v>
      </c>
      <c r="J57" s="269" t="s">
        <v>502</v>
      </c>
      <c r="K57" s="272">
        <v>29.02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35912.402999999998</v>
      </c>
      <c r="D59" s="269" t="s">
        <v>502</v>
      </c>
      <c r="E59" s="268">
        <v>26279.692999999999</v>
      </c>
      <c r="F59" s="269" t="s">
        <v>502</v>
      </c>
      <c r="G59" s="268">
        <v>16410.726999999999</v>
      </c>
      <c r="H59" s="269" t="s">
        <v>502</v>
      </c>
      <c r="I59" s="268">
        <v>19431.707999999999</v>
      </c>
      <c r="J59" s="269" t="s">
        <v>502</v>
      </c>
      <c r="K59" s="268">
        <v>19275.846000000001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46.802999999999997</v>
      </c>
      <c r="D64" s="271" t="s">
        <v>502</v>
      </c>
      <c r="E64" s="273">
        <v>234.893</v>
      </c>
      <c r="F64" s="271" t="s">
        <v>502</v>
      </c>
      <c r="G64" s="273">
        <v>333.02699999999999</v>
      </c>
      <c r="H64" s="271" t="s">
        <v>502</v>
      </c>
      <c r="I64" s="273">
        <v>687.30399999999997</v>
      </c>
      <c r="J64" s="271" t="s">
        <v>502</v>
      </c>
      <c r="K64" s="273">
        <v>1102.049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4135.6000000000004</v>
      </c>
      <c r="D65" s="269" t="s">
        <v>502</v>
      </c>
      <c r="E65" s="272">
        <v>1639.8</v>
      </c>
      <c r="F65" s="269" t="s">
        <v>502</v>
      </c>
      <c r="G65" s="272">
        <v>294.5</v>
      </c>
      <c r="H65" s="269" t="s">
        <v>502</v>
      </c>
      <c r="I65" s="272">
        <v>331.3</v>
      </c>
      <c r="J65" s="269" t="s">
        <v>502</v>
      </c>
      <c r="K65" s="268">
        <v>474.00400000000002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13178</v>
      </c>
      <c r="D66" s="271" t="s">
        <v>502</v>
      </c>
      <c r="E66" s="270">
        <v>8876</v>
      </c>
      <c r="F66" s="271" t="s">
        <v>502</v>
      </c>
      <c r="G66" s="270">
        <v>2892</v>
      </c>
      <c r="H66" s="271" t="s">
        <v>502</v>
      </c>
      <c r="I66" s="273">
        <v>4214.5630000000001</v>
      </c>
      <c r="J66" s="271" t="s">
        <v>502</v>
      </c>
      <c r="K66" s="273">
        <v>4322.5929999999998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339</v>
      </c>
      <c r="D67" s="269" t="s">
        <v>502</v>
      </c>
      <c r="E67" s="272">
        <v>566</v>
      </c>
      <c r="F67" s="269" t="s">
        <v>502</v>
      </c>
      <c r="G67" s="272">
        <v>329</v>
      </c>
      <c r="H67" s="269" t="s">
        <v>502</v>
      </c>
      <c r="I67" s="268">
        <v>265.608</v>
      </c>
      <c r="J67" s="269" t="s">
        <v>502</v>
      </c>
      <c r="K67" s="272">
        <v>4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18198</v>
      </c>
      <c r="D69" s="269" t="s">
        <v>502</v>
      </c>
      <c r="E69" s="272">
        <v>14958</v>
      </c>
      <c r="F69" s="269" t="s">
        <v>502</v>
      </c>
      <c r="G69" s="272">
        <v>12553.2</v>
      </c>
      <c r="H69" s="269" t="s">
        <v>502</v>
      </c>
      <c r="I69" s="268">
        <v>13919.825000000001</v>
      </c>
      <c r="J69" s="269" t="s">
        <v>502</v>
      </c>
      <c r="K69" s="272">
        <v>13363.2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15</v>
      </c>
      <c r="D70" s="271" t="s">
        <v>502</v>
      </c>
      <c r="E70" s="270">
        <v>5</v>
      </c>
      <c r="F70" s="271" t="s">
        <v>502</v>
      </c>
      <c r="G70" s="270">
        <v>9</v>
      </c>
      <c r="H70" s="271" t="s">
        <v>502</v>
      </c>
      <c r="I70" s="273">
        <v>13.108000000000001</v>
      </c>
      <c r="J70" s="271" t="s">
        <v>502</v>
      </c>
      <c r="K70" s="270">
        <v>10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7152C-E5E8-4CAE-B8A0-DBEB73F6798C}">
  <dimension ref="A1:L75"/>
  <sheetViews>
    <sheetView workbookViewId="0">
      <pane xSplit="2" ySplit="10" topLeftCell="C31" activePane="bottomRight" state="frozen"/>
      <selection activeCell="B26" sqref="B26"/>
      <selection pane="topRight" activeCell="B26" sqref="B26"/>
      <selection pane="bottomLeft" activeCell="B26" sqref="B26"/>
      <selection pane="bottomRight" activeCell="C6" sqref="C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942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3659.8820000000001</v>
      </c>
      <c r="D11" s="269" t="s">
        <v>502</v>
      </c>
      <c r="E11" s="268">
        <v>2805.3679999999999</v>
      </c>
      <c r="F11" s="269" t="s">
        <v>502</v>
      </c>
      <c r="G11" s="268">
        <v>3559.3989999999999</v>
      </c>
      <c r="H11" s="269" t="s">
        <v>502</v>
      </c>
      <c r="I11" s="268">
        <v>5396.402</v>
      </c>
      <c r="J11" s="269" t="s">
        <v>502</v>
      </c>
      <c r="K11" s="268">
        <v>5377.643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169.20099999999999</v>
      </c>
      <c r="D16" s="271" t="s">
        <v>502</v>
      </c>
      <c r="E16" s="273">
        <v>117.902</v>
      </c>
      <c r="F16" s="271" t="s">
        <v>502</v>
      </c>
      <c r="G16" s="273">
        <v>83.647000000000006</v>
      </c>
      <c r="H16" s="271" t="s">
        <v>502</v>
      </c>
      <c r="I16" s="273">
        <v>97.006</v>
      </c>
      <c r="J16" s="271" t="s">
        <v>502</v>
      </c>
      <c r="K16" s="273">
        <v>91.602000000000004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472.7</v>
      </c>
      <c r="D17" s="269" t="s">
        <v>502</v>
      </c>
      <c r="E17" s="272">
        <v>123.5</v>
      </c>
      <c r="F17" s="269" t="s">
        <v>502</v>
      </c>
      <c r="G17" s="272">
        <v>125.92</v>
      </c>
      <c r="H17" s="269" t="s">
        <v>502</v>
      </c>
      <c r="I17" s="268">
        <v>110.03700000000001</v>
      </c>
      <c r="J17" s="269" t="s">
        <v>502</v>
      </c>
      <c r="K17" s="268">
        <v>114.194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2073.3809999999999</v>
      </c>
      <c r="D18" s="271" t="s">
        <v>502</v>
      </c>
      <c r="E18" s="273">
        <v>1566.366</v>
      </c>
      <c r="F18" s="271" t="s">
        <v>502</v>
      </c>
      <c r="G18" s="273">
        <v>2552.5279999999998</v>
      </c>
      <c r="H18" s="271" t="s">
        <v>502</v>
      </c>
      <c r="I18" s="273">
        <v>4311.0209999999997</v>
      </c>
      <c r="J18" s="271" t="s">
        <v>502</v>
      </c>
      <c r="K18" s="273">
        <v>4321.567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4</v>
      </c>
      <c r="F19" s="269" t="s">
        <v>502</v>
      </c>
      <c r="G19" s="272">
        <v>0</v>
      </c>
      <c r="H19" s="269" t="s">
        <v>502</v>
      </c>
      <c r="I19" s="268">
        <v>0.748</v>
      </c>
      <c r="J19" s="269" t="s">
        <v>502</v>
      </c>
      <c r="K19" s="268">
        <v>0.748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813.6</v>
      </c>
      <c r="D21" s="269" t="s">
        <v>502</v>
      </c>
      <c r="E21" s="272">
        <v>849.6</v>
      </c>
      <c r="F21" s="269" t="s">
        <v>502</v>
      </c>
      <c r="G21" s="268">
        <v>738.25599999999997</v>
      </c>
      <c r="H21" s="269" t="s">
        <v>502</v>
      </c>
      <c r="I21" s="268">
        <v>792.43899999999996</v>
      </c>
      <c r="J21" s="269" t="s">
        <v>502</v>
      </c>
      <c r="K21" s="268">
        <v>764.38099999999997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131</v>
      </c>
      <c r="D22" s="271" t="s">
        <v>502</v>
      </c>
      <c r="E22" s="270">
        <v>144</v>
      </c>
      <c r="F22" s="271" t="s">
        <v>502</v>
      </c>
      <c r="G22" s="273">
        <v>59.048999999999999</v>
      </c>
      <c r="H22" s="271" t="s">
        <v>502</v>
      </c>
      <c r="I22" s="273">
        <v>85.150999999999996</v>
      </c>
      <c r="J22" s="271" t="s">
        <v>502</v>
      </c>
      <c r="K22" s="273">
        <v>85.150999999999996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23327.968000000001</v>
      </c>
      <c r="D23" s="269" t="s">
        <v>502</v>
      </c>
      <c r="E23" s="268">
        <v>23353.046999999999</v>
      </c>
      <c r="F23" s="269" t="s">
        <v>502</v>
      </c>
      <c r="G23" s="268">
        <v>20468.584999999999</v>
      </c>
      <c r="H23" s="269" t="s">
        <v>502</v>
      </c>
      <c r="I23" s="268">
        <v>24004.165000000001</v>
      </c>
      <c r="J23" s="269" t="s">
        <v>502</v>
      </c>
      <c r="K23" s="268">
        <v>22200.115000000002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303.14999999999998</v>
      </c>
      <c r="D26" s="271" t="s">
        <v>502</v>
      </c>
      <c r="E26" s="273">
        <v>172.69200000000001</v>
      </c>
      <c r="F26" s="271" t="s">
        <v>502</v>
      </c>
      <c r="G26" s="270">
        <v>211.05</v>
      </c>
      <c r="H26" s="271" t="s">
        <v>502</v>
      </c>
      <c r="I26" s="270">
        <v>233.91</v>
      </c>
      <c r="J26" s="271" t="s">
        <v>502</v>
      </c>
      <c r="K26" s="270">
        <v>114.84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63</v>
      </c>
      <c r="D28" s="271" t="s">
        <v>502</v>
      </c>
      <c r="E28" s="270">
        <v>20.7</v>
      </c>
      <c r="F28" s="271" t="s">
        <v>502</v>
      </c>
      <c r="G28" s="270">
        <v>5.4</v>
      </c>
      <c r="H28" s="271" t="s">
        <v>502</v>
      </c>
      <c r="I28" s="270">
        <v>0</v>
      </c>
      <c r="J28" s="271" t="s">
        <v>502</v>
      </c>
      <c r="K28" s="273">
        <v>9.9009999999999998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983.41800000000001</v>
      </c>
      <c r="D29" s="269" t="s">
        <v>502</v>
      </c>
      <c r="E29" s="268">
        <v>774.85500000000002</v>
      </c>
      <c r="F29" s="269" t="s">
        <v>502</v>
      </c>
      <c r="G29" s="268">
        <v>472.53500000000003</v>
      </c>
      <c r="H29" s="269" t="s">
        <v>502</v>
      </c>
      <c r="I29" s="268">
        <v>508.65499999999997</v>
      </c>
      <c r="J29" s="269" t="s">
        <v>502</v>
      </c>
      <c r="K29" s="268">
        <v>384.97399999999999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6997</v>
      </c>
      <c r="D30" s="271" t="s">
        <v>502</v>
      </c>
      <c r="E30" s="270">
        <v>7001</v>
      </c>
      <c r="F30" s="271" t="s">
        <v>502</v>
      </c>
      <c r="G30" s="270">
        <v>8403</v>
      </c>
      <c r="H30" s="271" t="s">
        <v>502</v>
      </c>
      <c r="I30" s="270">
        <v>8946</v>
      </c>
      <c r="J30" s="271" t="s">
        <v>502</v>
      </c>
      <c r="K30" s="270">
        <v>8441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13</v>
      </c>
      <c r="D31" s="269" t="s">
        <v>502</v>
      </c>
      <c r="E31" s="272">
        <v>15</v>
      </c>
      <c r="F31" s="269" t="s">
        <v>502</v>
      </c>
      <c r="G31" s="272">
        <v>15</v>
      </c>
      <c r="H31" s="269" t="s">
        <v>502</v>
      </c>
      <c r="I31" s="272">
        <v>2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5558.4</v>
      </c>
      <c r="D33" s="269" t="s">
        <v>502</v>
      </c>
      <c r="E33" s="272">
        <v>5356.8</v>
      </c>
      <c r="F33" s="269" t="s">
        <v>502</v>
      </c>
      <c r="G33" s="272">
        <v>4611.6000000000004</v>
      </c>
      <c r="H33" s="269" t="s">
        <v>502</v>
      </c>
      <c r="I33" s="272">
        <v>5979.6</v>
      </c>
      <c r="J33" s="269" t="s">
        <v>502</v>
      </c>
      <c r="K33" s="272">
        <v>5198.3999999999996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9410</v>
      </c>
      <c r="D34" s="271" t="s">
        <v>502</v>
      </c>
      <c r="E34" s="270">
        <v>10012</v>
      </c>
      <c r="F34" s="271" t="s">
        <v>502</v>
      </c>
      <c r="G34" s="270">
        <v>6750</v>
      </c>
      <c r="H34" s="271" t="s">
        <v>502</v>
      </c>
      <c r="I34" s="270">
        <v>8334</v>
      </c>
      <c r="J34" s="271" t="s">
        <v>502</v>
      </c>
      <c r="K34" s="270">
        <v>8051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23932.547999999999</v>
      </c>
      <c r="D35" s="269" t="s">
        <v>502</v>
      </c>
      <c r="E35" s="272">
        <v>21231.19</v>
      </c>
      <c r="F35" s="269" t="s">
        <v>502</v>
      </c>
      <c r="G35" s="268">
        <v>22187.101999999999</v>
      </c>
      <c r="H35" s="269" t="s">
        <v>502</v>
      </c>
      <c r="I35" s="272">
        <v>24672.22</v>
      </c>
      <c r="J35" s="269" t="s">
        <v>502</v>
      </c>
      <c r="K35" s="268">
        <v>23976.025000000001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43.2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23.4</v>
      </c>
      <c r="D40" s="271" t="s">
        <v>502</v>
      </c>
      <c r="E40" s="270">
        <v>21.6</v>
      </c>
      <c r="F40" s="271" t="s">
        <v>502</v>
      </c>
      <c r="G40" s="270">
        <v>3.6</v>
      </c>
      <c r="H40" s="271" t="s">
        <v>502</v>
      </c>
      <c r="I40" s="273">
        <v>3.0339999999999998</v>
      </c>
      <c r="J40" s="271" t="s">
        <v>502</v>
      </c>
      <c r="K40" s="273">
        <v>3.1760000000000002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740.00800000000004</v>
      </c>
      <c r="D41" s="269" t="s">
        <v>502</v>
      </c>
      <c r="E41" s="268">
        <v>577.11400000000003</v>
      </c>
      <c r="F41" s="269" t="s">
        <v>502</v>
      </c>
      <c r="G41" s="268">
        <v>354.86599999999999</v>
      </c>
      <c r="H41" s="269" t="s">
        <v>502</v>
      </c>
      <c r="I41" s="268">
        <v>1125.7840000000001</v>
      </c>
      <c r="J41" s="269" t="s">
        <v>502</v>
      </c>
      <c r="K41" s="268">
        <v>1016.009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15115.94</v>
      </c>
      <c r="D42" s="271" t="s">
        <v>502</v>
      </c>
      <c r="E42" s="273">
        <v>13695.276</v>
      </c>
      <c r="F42" s="271" t="s">
        <v>502</v>
      </c>
      <c r="G42" s="273">
        <v>15064.236000000001</v>
      </c>
      <c r="H42" s="271" t="s">
        <v>502</v>
      </c>
      <c r="I42" s="273">
        <v>16973.401999999998</v>
      </c>
      <c r="J42" s="271" t="s">
        <v>502</v>
      </c>
      <c r="K42" s="270">
        <v>16527.240000000002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8010</v>
      </c>
      <c r="D45" s="269" t="s">
        <v>502</v>
      </c>
      <c r="E45" s="272">
        <v>6937.2</v>
      </c>
      <c r="F45" s="269" t="s">
        <v>502</v>
      </c>
      <c r="G45" s="272">
        <v>6764.4</v>
      </c>
      <c r="H45" s="269" t="s">
        <v>502</v>
      </c>
      <c r="I45" s="272">
        <v>6570</v>
      </c>
      <c r="J45" s="269" t="s">
        <v>502</v>
      </c>
      <c r="K45" s="272">
        <v>6429.6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10.8</v>
      </c>
      <c r="D47" s="269" t="s">
        <v>502</v>
      </c>
      <c r="E47" s="272">
        <v>14.4</v>
      </c>
      <c r="F47" s="269" t="s">
        <v>502</v>
      </c>
      <c r="G47" s="272">
        <v>14.4</v>
      </c>
      <c r="H47" s="269" t="s">
        <v>502</v>
      </c>
      <c r="I47" s="268">
        <v>11.231999999999999</v>
      </c>
      <c r="J47" s="269" t="s">
        <v>502</v>
      </c>
      <c r="K47" s="268">
        <v>10.814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10.8</v>
      </c>
      <c r="D57" s="269" t="s">
        <v>502</v>
      </c>
      <c r="E57" s="272">
        <v>14.4</v>
      </c>
      <c r="F57" s="269" t="s">
        <v>502</v>
      </c>
      <c r="G57" s="272">
        <v>14.4</v>
      </c>
      <c r="H57" s="269" t="s">
        <v>502</v>
      </c>
      <c r="I57" s="268">
        <v>11.231999999999999</v>
      </c>
      <c r="J57" s="269" t="s">
        <v>502</v>
      </c>
      <c r="K57" s="268">
        <v>10.814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6405.4009999999998</v>
      </c>
      <c r="D59" s="269" t="s">
        <v>502</v>
      </c>
      <c r="E59" s="268">
        <v>6735.1940000000004</v>
      </c>
      <c r="F59" s="269" t="s">
        <v>502</v>
      </c>
      <c r="G59" s="268">
        <v>6632.5119999999997</v>
      </c>
      <c r="H59" s="269" t="s">
        <v>502</v>
      </c>
      <c r="I59" s="272">
        <v>6646.98</v>
      </c>
      <c r="J59" s="269" t="s">
        <v>502</v>
      </c>
      <c r="K59" s="268">
        <v>6993.7129999999997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12.601000000000001</v>
      </c>
      <c r="D64" s="271" t="s">
        <v>502</v>
      </c>
      <c r="E64" s="273">
        <v>205.19399999999999</v>
      </c>
      <c r="F64" s="271" t="s">
        <v>502</v>
      </c>
      <c r="G64" s="273">
        <v>144.91200000000001</v>
      </c>
      <c r="H64" s="271" t="s">
        <v>502</v>
      </c>
      <c r="I64" s="273">
        <v>209.85300000000001</v>
      </c>
      <c r="J64" s="271" t="s">
        <v>502</v>
      </c>
      <c r="K64" s="273">
        <v>219.869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427.6</v>
      </c>
      <c r="D65" s="269" t="s">
        <v>502</v>
      </c>
      <c r="E65" s="272">
        <v>436.2</v>
      </c>
      <c r="F65" s="269" t="s">
        <v>502</v>
      </c>
      <c r="G65" s="272">
        <v>301</v>
      </c>
      <c r="H65" s="269" t="s">
        <v>502</v>
      </c>
      <c r="I65" s="272">
        <v>301.7</v>
      </c>
      <c r="J65" s="269" t="s">
        <v>502</v>
      </c>
      <c r="K65" s="268">
        <v>352.99299999999999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3104</v>
      </c>
      <c r="D66" s="271" t="s">
        <v>502</v>
      </c>
      <c r="E66" s="270">
        <v>3416</v>
      </c>
      <c r="F66" s="271" t="s">
        <v>502</v>
      </c>
      <c r="G66" s="270">
        <v>3557</v>
      </c>
      <c r="H66" s="271" t="s">
        <v>502</v>
      </c>
      <c r="I66" s="273">
        <v>3661.8420000000001</v>
      </c>
      <c r="J66" s="271" t="s">
        <v>502</v>
      </c>
      <c r="K66" s="273">
        <v>3936.8510000000001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55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2581.1999999999998</v>
      </c>
      <c r="D69" s="269" t="s">
        <v>502</v>
      </c>
      <c r="E69" s="272">
        <v>2368.8000000000002</v>
      </c>
      <c r="F69" s="269" t="s">
        <v>502</v>
      </c>
      <c r="G69" s="272">
        <v>2307.6</v>
      </c>
      <c r="H69" s="269" t="s">
        <v>502</v>
      </c>
      <c r="I69" s="268">
        <v>2206.404</v>
      </c>
      <c r="J69" s="269" t="s">
        <v>502</v>
      </c>
      <c r="K69" s="272">
        <v>2178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225</v>
      </c>
      <c r="D70" s="271" t="s">
        <v>502</v>
      </c>
      <c r="E70" s="270">
        <v>309</v>
      </c>
      <c r="F70" s="271" t="s">
        <v>502</v>
      </c>
      <c r="G70" s="270">
        <v>322</v>
      </c>
      <c r="H70" s="271" t="s">
        <v>502</v>
      </c>
      <c r="I70" s="273">
        <v>267.18099999999998</v>
      </c>
      <c r="J70" s="271" t="s">
        <v>502</v>
      </c>
      <c r="K70" s="270">
        <v>306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2B1CF-0765-4C84-BDF5-39497735BF1E}">
  <dimension ref="A1:L75"/>
  <sheetViews>
    <sheetView workbookViewId="0">
      <pane xSplit="2" ySplit="10" topLeftCell="C39" activePane="bottomRight" state="frozen"/>
      <selection activeCell="B26" sqref="B26"/>
      <selection pane="topRight" activeCell="B26" sqref="B26"/>
      <selection pane="bottomLeft" activeCell="B26" sqref="B26"/>
      <selection pane="bottomRight" sqref="A1:B3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944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7190.8029999999999</v>
      </c>
      <c r="D11" s="269" t="s">
        <v>502</v>
      </c>
      <c r="E11" s="268">
        <v>6685.808</v>
      </c>
      <c r="F11" s="269" t="s">
        <v>502</v>
      </c>
      <c r="G11" s="268">
        <v>6526.518</v>
      </c>
      <c r="H11" s="269" t="s">
        <v>502</v>
      </c>
      <c r="I11" s="268">
        <v>7350.4589999999998</v>
      </c>
      <c r="J11" s="269" t="s">
        <v>502</v>
      </c>
      <c r="K11" s="268">
        <v>6911.4380000000001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389.70299999999997</v>
      </c>
      <c r="D16" s="271" t="s">
        <v>502</v>
      </c>
      <c r="E16" s="273">
        <v>593.10799999999995</v>
      </c>
      <c r="F16" s="271" t="s">
        <v>502</v>
      </c>
      <c r="G16" s="270">
        <v>425.48</v>
      </c>
      <c r="H16" s="271" t="s">
        <v>502</v>
      </c>
      <c r="I16" s="273">
        <v>300.44200000000001</v>
      </c>
      <c r="J16" s="271" t="s">
        <v>502</v>
      </c>
      <c r="K16" s="273">
        <v>311.06299999999999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5429.5</v>
      </c>
      <c r="D17" s="269" t="s">
        <v>502</v>
      </c>
      <c r="E17" s="272">
        <v>4746.3</v>
      </c>
      <c r="F17" s="269" t="s">
        <v>502</v>
      </c>
      <c r="G17" s="268">
        <v>4801.4380000000001</v>
      </c>
      <c r="H17" s="269" t="s">
        <v>502</v>
      </c>
      <c r="I17" s="268">
        <v>5576.3720000000003</v>
      </c>
      <c r="J17" s="269" t="s">
        <v>502</v>
      </c>
      <c r="K17" s="268">
        <v>5240.7839999999997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1371.6</v>
      </c>
      <c r="D21" s="269" t="s">
        <v>502</v>
      </c>
      <c r="E21" s="272">
        <v>1346.4</v>
      </c>
      <c r="F21" s="269" t="s">
        <v>502</v>
      </c>
      <c r="G21" s="272">
        <v>1299.5999999999999</v>
      </c>
      <c r="H21" s="269" t="s">
        <v>502</v>
      </c>
      <c r="I21" s="268">
        <v>1473.646</v>
      </c>
      <c r="J21" s="269" t="s">
        <v>502</v>
      </c>
      <c r="K21" s="272">
        <v>1359.59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0</v>
      </c>
      <c r="D22" s="271" t="s">
        <v>502</v>
      </c>
      <c r="E22" s="270">
        <v>0</v>
      </c>
      <c r="F22" s="271" t="s">
        <v>502</v>
      </c>
      <c r="G22" s="270">
        <v>0</v>
      </c>
      <c r="H22" s="271" t="s">
        <v>502</v>
      </c>
      <c r="I22" s="270">
        <v>0</v>
      </c>
      <c r="J22" s="271" t="s">
        <v>502</v>
      </c>
      <c r="K22" s="270">
        <v>0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15573.998</v>
      </c>
      <c r="D23" s="269" t="s">
        <v>502</v>
      </c>
      <c r="E23" s="268">
        <v>15365.548000000001</v>
      </c>
      <c r="F23" s="269" t="s">
        <v>502</v>
      </c>
      <c r="G23" s="268">
        <v>13808.328</v>
      </c>
      <c r="H23" s="269" t="s">
        <v>502</v>
      </c>
      <c r="I23" s="272">
        <v>16532.62</v>
      </c>
      <c r="J23" s="269" t="s">
        <v>502</v>
      </c>
      <c r="K23" s="268">
        <v>16803.892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0</v>
      </c>
      <c r="D28" s="271" t="s">
        <v>502</v>
      </c>
      <c r="E28" s="270">
        <v>0</v>
      </c>
      <c r="F28" s="271" t="s">
        <v>502</v>
      </c>
      <c r="G28" s="270">
        <v>0</v>
      </c>
      <c r="H28" s="271" t="s">
        <v>502</v>
      </c>
      <c r="I28" s="270">
        <v>0</v>
      </c>
      <c r="J28" s="271" t="s">
        <v>502</v>
      </c>
      <c r="K28" s="270">
        <v>0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13991.45</v>
      </c>
      <c r="D29" s="269" t="s">
        <v>502</v>
      </c>
      <c r="E29" s="272">
        <v>13946.72</v>
      </c>
      <c r="F29" s="269" t="s">
        <v>502</v>
      </c>
      <c r="G29" s="268">
        <v>12469.128000000001</v>
      </c>
      <c r="H29" s="269" t="s">
        <v>502</v>
      </c>
      <c r="I29" s="272">
        <v>15038.62</v>
      </c>
      <c r="J29" s="269" t="s">
        <v>502</v>
      </c>
      <c r="K29" s="268">
        <v>15043.492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308.14800000000002</v>
      </c>
      <c r="D30" s="271" t="s">
        <v>502</v>
      </c>
      <c r="E30" s="273">
        <v>94.028000000000006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1274.4000000000001</v>
      </c>
      <c r="D33" s="269" t="s">
        <v>502</v>
      </c>
      <c r="E33" s="272">
        <v>1324.8</v>
      </c>
      <c r="F33" s="269" t="s">
        <v>502</v>
      </c>
      <c r="G33" s="272">
        <v>1339.2</v>
      </c>
      <c r="H33" s="269" t="s">
        <v>502</v>
      </c>
      <c r="I33" s="272">
        <v>1494</v>
      </c>
      <c r="J33" s="269" t="s">
        <v>502</v>
      </c>
      <c r="K33" s="272">
        <v>1760.4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0</v>
      </c>
      <c r="D34" s="271" t="s">
        <v>502</v>
      </c>
      <c r="E34" s="270">
        <v>0</v>
      </c>
      <c r="F34" s="271" t="s">
        <v>502</v>
      </c>
      <c r="G34" s="270">
        <v>0</v>
      </c>
      <c r="H34" s="271" t="s">
        <v>502</v>
      </c>
      <c r="I34" s="270">
        <v>0</v>
      </c>
      <c r="J34" s="271" t="s">
        <v>502</v>
      </c>
      <c r="K34" s="270">
        <v>0</v>
      </c>
      <c r="L34" s="271" t="s">
        <v>502</v>
      </c>
    </row>
    <row r="35" spans="1:12">
      <c r="A35" s="267" t="s">
        <v>982</v>
      </c>
      <c r="B35" s="267" t="s">
        <v>839</v>
      </c>
      <c r="C35" s="272">
        <v>13010.66</v>
      </c>
      <c r="D35" s="269" t="s">
        <v>502</v>
      </c>
      <c r="E35" s="268">
        <v>12810.758</v>
      </c>
      <c r="F35" s="269" t="s">
        <v>502</v>
      </c>
      <c r="G35" s="268">
        <v>13773.829</v>
      </c>
      <c r="H35" s="269" t="s">
        <v>502</v>
      </c>
      <c r="I35" s="268">
        <v>14143.102999999999</v>
      </c>
      <c r="J35" s="269" t="s">
        <v>502</v>
      </c>
      <c r="K35" s="268">
        <v>13907.508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18</v>
      </c>
      <c r="D40" s="271" t="s">
        <v>502</v>
      </c>
      <c r="E40" s="270">
        <v>18</v>
      </c>
      <c r="F40" s="271" t="s">
        <v>502</v>
      </c>
      <c r="G40" s="270">
        <v>0</v>
      </c>
      <c r="H40" s="271" t="s">
        <v>502</v>
      </c>
      <c r="I40" s="273">
        <v>7.4050000000000002</v>
      </c>
      <c r="J40" s="271" t="s">
        <v>502</v>
      </c>
      <c r="K40" s="273">
        <v>7.2140000000000004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8367.8709999999992</v>
      </c>
      <c r="D41" s="269" t="s">
        <v>502</v>
      </c>
      <c r="E41" s="268">
        <v>8372.2939999999999</v>
      </c>
      <c r="F41" s="269" t="s">
        <v>502</v>
      </c>
      <c r="G41" s="268">
        <v>8225.0319999999992</v>
      </c>
      <c r="H41" s="269" t="s">
        <v>502</v>
      </c>
      <c r="I41" s="268">
        <v>6355.098</v>
      </c>
      <c r="J41" s="269" t="s">
        <v>502</v>
      </c>
      <c r="K41" s="272">
        <v>6379.51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279.589</v>
      </c>
      <c r="D42" s="271" t="s">
        <v>502</v>
      </c>
      <c r="E42" s="273">
        <v>474.86399999999998</v>
      </c>
      <c r="F42" s="271" t="s">
        <v>502</v>
      </c>
      <c r="G42" s="273">
        <v>1185.597</v>
      </c>
      <c r="H42" s="271" t="s">
        <v>502</v>
      </c>
      <c r="I42" s="270">
        <v>2441.8000000000002</v>
      </c>
      <c r="J42" s="271" t="s">
        <v>502</v>
      </c>
      <c r="K42" s="273">
        <v>2297.1840000000002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4345.2</v>
      </c>
      <c r="D45" s="269" t="s">
        <v>502</v>
      </c>
      <c r="E45" s="272">
        <v>3945.6</v>
      </c>
      <c r="F45" s="269" t="s">
        <v>502</v>
      </c>
      <c r="G45" s="272">
        <v>4363.2</v>
      </c>
      <c r="H45" s="269" t="s">
        <v>502</v>
      </c>
      <c r="I45" s="272">
        <v>5338.8</v>
      </c>
      <c r="J45" s="269" t="s">
        <v>502</v>
      </c>
      <c r="K45" s="272">
        <v>5223.6000000000004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1233</v>
      </c>
      <c r="D47" s="269" t="s">
        <v>502</v>
      </c>
      <c r="E47" s="272">
        <v>1136.4000000000001</v>
      </c>
      <c r="F47" s="269" t="s">
        <v>502</v>
      </c>
      <c r="G47" s="272">
        <v>1150.8</v>
      </c>
      <c r="H47" s="269" t="s">
        <v>502</v>
      </c>
      <c r="I47" s="268">
        <v>1232.0709999999999</v>
      </c>
      <c r="J47" s="269" t="s">
        <v>502</v>
      </c>
      <c r="K47" s="268">
        <v>890.822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1161</v>
      </c>
      <c r="D53" s="269" t="s">
        <v>502</v>
      </c>
      <c r="E53" s="272">
        <v>1032</v>
      </c>
      <c r="F53" s="269" t="s">
        <v>502</v>
      </c>
      <c r="G53" s="272">
        <v>1032</v>
      </c>
      <c r="H53" s="269" t="s">
        <v>502</v>
      </c>
      <c r="I53" s="268">
        <v>1094.155</v>
      </c>
      <c r="J53" s="269" t="s">
        <v>502</v>
      </c>
      <c r="K53" s="268">
        <v>749.29600000000005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3">
        <v>1.224</v>
      </c>
      <c r="J54" s="271" t="s">
        <v>502</v>
      </c>
      <c r="K54" s="273">
        <v>2.4369999999999998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72</v>
      </c>
      <c r="D57" s="269" t="s">
        <v>502</v>
      </c>
      <c r="E57" s="272">
        <v>104.4</v>
      </c>
      <c r="F57" s="269" t="s">
        <v>502</v>
      </c>
      <c r="G57" s="272">
        <v>118.8</v>
      </c>
      <c r="H57" s="269" t="s">
        <v>502</v>
      </c>
      <c r="I57" s="268">
        <v>136.69200000000001</v>
      </c>
      <c r="J57" s="269" t="s">
        <v>502</v>
      </c>
      <c r="K57" s="272">
        <v>139.09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11007.401</v>
      </c>
      <c r="D59" s="269" t="s">
        <v>502</v>
      </c>
      <c r="E59" s="268">
        <v>14448.499</v>
      </c>
      <c r="F59" s="269" t="s">
        <v>502</v>
      </c>
      <c r="G59" s="268">
        <v>15169.602000000001</v>
      </c>
      <c r="H59" s="269" t="s">
        <v>502</v>
      </c>
      <c r="I59" s="268">
        <v>15120.861000000001</v>
      </c>
      <c r="J59" s="269" t="s">
        <v>502</v>
      </c>
      <c r="K59" s="268">
        <v>14016.672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20.701000000000001</v>
      </c>
      <c r="D64" s="271" t="s">
        <v>502</v>
      </c>
      <c r="E64" s="273">
        <v>35.098999999999997</v>
      </c>
      <c r="F64" s="271" t="s">
        <v>502</v>
      </c>
      <c r="G64" s="273">
        <v>21.602</v>
      </c>
      <c r="H64" s="271" t="s">
        <v>502</v>
      </c>
      <c r="I64" s="273">
        <v>14.590999999999999</v>
      </c>
      <c r="J64" s="271" t="s">
        <v>502</v>
      </c>
      <c r="K64" s="273">
        <v>73.974999999999994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6330.7</v>
      </c>
      <c r="D65" s="269" t="s">
        <v>502</v>
      </c>
      <c r="E65" s="272">
        <v>9429.4</v>
      </c>
      <c r="F65" s="269" t="s">
        <v>502</v>
      </c>
      <c r="G65" s="272">
        <v>9896.2000000000007</v>
      </c>
      <c r="H65" s="269" t="s">
        <v>502</v>
      </c>
      <c r="I65" s="272">
        <v>9733.5</v>
      </c>
      <c r="J65" s="269" t="s">
        <v>502</v>
      </c>
      <c r="K65" s="268">
        <v>8349.6980000000003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4140</v>
      </c>
      <c r="D69" s="269" t="s">
        <v>502</v>
      </c>
      <c r="E69" s="272">
        <v>4464</v>
      </c>
      <c r="F69" s="269" t="s">
        <v>502</v>
      </c>
      <c r="G69" s="272">
        <v>4654.8</v>
      </c>
      <c r="H69" s="269" t="s">
        <v>502</v>
      </c>
      <c r="I69" s="268">
        <v>5091.1379999999999</v>
      </c>
      <c r="J69" s="269" t="s">
        <v>502</v>
      </c>
      <c r="K69" s="272">
        <v>5094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516</v>
      </c>
      <c r="D70" s="271" t="s">
        <v>502</v>
      </c>
      <c r="E70" s="270">
        <v>520</v>
      </c>
      <c r="F70" s="271" t="s">
        <v>502</v>
      </c>
      <c r="G70" s="270">
        <v>597</v>
      </c>
      <c r="H70" s="271" t="s">
        <v>502</v>
      </c>
      <c r="I70" s="273">
        <v>281.63200000000001</v>
      </c>
      <c r="J70" s="271" t="s">
        <v>502</v>
      </c>
      <c r="K70" s="270">
        <v>499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80648-24E5-42EA-8484-517999262F13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946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1164.6389999999999</v>
      </c>
      <c r="D11" s="269" t="s">
        <v>502</v>
      </c>
      <c r="E11" s="268">
        <v>812.17399999999998</v>
      </c>
      <c r="F11" s="269" t="s">
        <v>502</v>
      </c>
      <c r="G11" s="268">
        <v>702.96400000000006</v>
      </c>
      <c r="H11" s="269" t="s">
        <v>502</v>
      </c>
      <c r="I11" s="268">
        <v>726.01199999999994</v>
      </c>
      <c r="J11" s="269" t="s">
        <v>502</v>
      </c>
      <c r="K11" s="268">
        <v>698.654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448.20400000000001</v>
      </c>
      <c r="D16" s="271" t="s">
        <v>502</v>
      </c>
      <c r="E16" s="273">
        <v>283.50400000000002</v>
      </c>
      <c r="F16" s="271" t="s">
        <v>502</v>
      </c>
      <c r="G16" s="273">
        <v>229.40600000000001</v>
      </c>
      <c r="H16" s="271" t="s">
        <v>502</v>
      </c>
      <c r="I16" s="273">
        <v>233.458</v>
      </c>
      <c r="J16" s="271" t="s">
        <v>502</v>
      </c>
      <c r="K16" s="270">
        <v>220.46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42.7</v>
      </c>
      <c r="D17" s="269" t="s">
        <v>502</v>
      </c>
      <c r="E17" s="272">
        <v>0</v>
      </c>
      <c r="F17" s="269" t="s">
        <v>502</v>
      </c>
      <c r="G17" s="268">
        <v>7.665</v>
      </c>
      <c r="H17" s="269" t="s">
        <v>502</v>
      </c>
      <c r="I17" s="268">
        <v>6.5250000000000004</v>
      </c>
      <c r="J17" s="269" t="s">
        <v>502</v>
      </c>
      <c r="K17" s="268">
        <v>6.8140000000000001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17.535</v>
      </c>
      <c r="D18" s="271" t="s">
        <v>502</v>
      </c>
      <c r="E18" s="270">
        <v>22.67</v>
      </c>
      <c r="F18" s="271" t="s">
        <v>502</v>
      </c>
      <c r="G18" s="273">
        <v>10.622999999999999</v>
      </c>
      <c r="H18" s="271" t="s">
        <v>502</v>
      </c>
      <c r="I18" s="273">
        <v>25.733000000000001</v>
      </c>
      <c r="J18" s="271" t="s">
        <v>502</v>
      </c>
      <c r="K18" s="273">
        <v>25.795999999999999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565.20000000000005</v>
      </c>
      <c r="D21" s="269" t="s">
        <v>502</v>
      </c>
      <c r="E21" s="272">
        <v>432</v>
      </c>
      <c r="F21" s="269" t="s">
        <v>502</v>
      </c>
      <c r="G21" s="268">
        <v>421.553</v>
      </c>
      <c r="H21" s="269" t="s">
        <v>502</v>
      </c>
      <c r="I21" s="268">
        <v>415.63400000000001</v>
      </c>
      <c r="J21" s="269" t="s">
        <v>502</v>
      </c>
      <c r="K21" s="268">
        <v>400.92099999999999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91</v>
      </c>
      <c r="D22" s="271" t="s">
        <v>502</v>
      </c>
      <c r="E22" s="270">
        <v>74</v>
      </c>
      <c r="F22" s="271" t="s">
        <v>502</v>
      </c>
      <c r="G22" s="273">
        <v>33.716999999999999</v>
      </c>
      <c r="H22" s="271" t="s">
        <v>502</v>
      </c>
      <c r="I22" s="273">
        <v>44.661999999999999</v>
      </c>
      <c r="J22" s="271" t="s">
        <v>502</v>
      </c>
      <c r="K22" s="273">
        <v>44.661999999999999</v>
      </c>
      <c r="L22" s="271" t="s">
        <v>502</v>
      </c>
    </row>
    <row r="23" spans="1:12">
      <c r="A23" s="267" t="s">
        <v>981</v>
      </c>
      <c r="B23" s="267" t="s">
        <v>839</v>
      </c>
      <c r="C23" s="272">
        <v>1211.93</v>
      </c>
      <c r="D23" s="269" t="s">
        <v>502</v>
      </c>
      <c r="E23" s="268">
        <v>1572.2270000000001</v>
      </c>
      <c r="F23" s="269" t="s">
        <v>502</v>
      </c>
      <c r="G23" s="268">
        <v>1104.1890000000001</v>
      </c>
      <c r="H23" s="269" t="s">
        <v>502</v>
      </c>
      <c r="I23" s="268">
        <v>883.07600000000002</v>
      </c>
      <c r="J23" s="269" t="s">
        <v>502</v>
      </c>
      <c r="K23" s="268">
        <v>762.21199999999999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180</v>
      </c>
      <c r="D28" s="271" t="s">
        <v>502</v>
      </c>
      <c r="E28" s="270">
        <v>191.7</v>
      </c>
      <c r="F28" s="271" t="s">
        <v>502</v>
      </c>
      <c r="G28" s="270">
        <v>210.6</v>
      </c>
      <c r="H28" s="271" t="s">
        <v>502</v>
      </c>
      <c r="I28" s="273">
        <v>110.711</v>
      </c>
      <c r="J28" s="271" t="s">
        <v>502</v>
      </c>
      <c r="K28" s="273">
        <v>122.41200000000001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300.52999999999997</v>
      </c>
      <c r="D29" s="269" t="s">
        <v>502</v>
      </c>
      <c r="E29" s="268">
        <v>258.327</v>
      </c>
      <c r="F29" s="269" t="s">
        <v>502</v>
      </c>
      <c r="G29" s="268">
        <v>169.78899999999999</v>
      </c>
      <c r="H29" s="269" t="s">
        <v>502</v>
      </c>
      <c r="I29" s="268">
        <v>42.965000000000003</v>
      </c>
      <c r="J29" s="269" t="s">
        <v>502</v>
      </c>
      <c r="K29" s="272">
        <v>0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1</v>
      </c>
      <c r="J30" s="271" t="s">
        <v>502</v>
      </c>
      <c r="K30" s="270">
        <v>1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482.4</v>
      </c>
      <c r="D33" s="269" t="s">
        <v>502</v>
      </c>
      <c r="E33" s="272">
        <v>745.2</v>
      </c>
      <c r="F33" s="269" t="s">
        <v>502</v>
      </c>
      <c r="G33" s="272">
        <v>442.8</v>
      </c>
      <c r="H33" s="269" t="s">
        <v>502</v>
      </c>
      <c r="I33" s="272">
        <v>410.4</v>
      </c>
      <c r="J33" s="269" t="s">
        <v>502</v>
      </c>
      <c r="K33" s="272">
        <v>352.8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249</v>
      </c>
      <c r="D34" s="271" t="s">
        <v>502</v>
      </c>
      <c r="E34" s="270">
        <v>377</v>
      </c>
      <c r="F34" s="271" t="s">
        <v>502</v>
      </c>
      <c r="G34" s="270">
        <v>281</v>
      </c>
      <c r="H34" s="271" t="s">
        <v>502</v>
      </c>
      <c r="I34" s="270">
        <v>318</v>
      </c>
      <c r="J34" s="271" t="s">
        <v>502</v>
      </c>
      <c r="K34" s="270">
        <v>286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1177.7670000000001</v>
      </c>
      <c r="D35" s="269" t="s">
        <v>502</v>
      </c>
      <c r="E35" s="268">
        <v>886.21600000000001</v>
      </c>
      <c r="F35" s="269" t="s">
        <v>502</v>
      </c>
      <c r="G35" s="268">
        <v>973.38300000000004</v>
      </c>
      <c r="H35" s="269" t="s">
        <v>502</v>
      </c>
      <c r="I35" s="268">
        <v>862.19600000000003</v>
      </c>
      <c r="J35" s="269" t="s">
        <v>502</v>
      </c>
      <c r="K35" s="268">
        <v>869.94500000000005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197.1</v>
      </c>
      <c r="D40" s="271" t="s">
        <v>502</v>
      </c>
      <c r="E40" s="270">
        <v>100.8</v>
      </c>
      <c r="F40" s="271" t="s">
        <v>502</v>
      </c>
      <c r="G40" s="270">
        <v>101.7</v>
      </c>
      <c r="H40" s="271" t="s">
        <v>502</v>
      </c>
      <c r="I40" s="273">
        <v>31.407</v>
      </c>
      <c r="J40" s="271" t="s">
        <v>502</v>
      </c>
      <c r="K40" s="273">
        <v>34.734999999999999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300.24</v>
      </c>
      <c r="D41" s="269" t="s">
        <v>502</v>
      </c>
      <c r="E41" s="268">
        <v>263.416</v>
      </c>
      <c r="F41" s="269" t="s">
        <v>502</v>
      </c>
      <c r="G41" s="268">
        <v>158.845</v>
      </c>
      <c r="H41" s="269" t="s">
        <v>502</v>
      </c>
      <c r="I41" s="268">
        <v>108.996</v>
      </c>
      <c r="J41" s="269" t="s">
        <v>502</v>
      </c>
      <c r="K41" s="272">
        <v>107.8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2.7E-2</v>
      </c>
      <c r="D42" s="271" t="s">
        <v>502</v>
      </c>
      <c r="E42" s="270">
        <v>0</v>
      </c>
      <c r="F42" s="271" t="s">
        <v>502</v>
      </c>
      <c r="G42" s="273">
        <v>3.7999999999999999E-2</v>
      </c>
      <c r="H42" s="271" t="s">
        <v>502</v>
      </c>
      <c r="I42" s="273">
        <v>1.7929999999999999</v>
      </c>
      <c r="J42" s="271" t="s">
        <v>502</v>
      </c>
      <c r="K42" s="270">
        <v>0.21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680.4</v>
      </c>
      <c r="D45" s="269" t="s">
        <v>502</v>
      </c>
      <c r="E45" s="272">
        <v>522</v>
      </c>
      <c r="F45" s="269" t="s">
        <v>502</v>
      </c>
      <c r="G45" s="272">
        <v>712.8</v>
      </c>
      <c r="H45" s="269" t="s">
        <v>502</v>
      </c>
      <c r="I45" s="272">
        <v>720</v>
      </c>
      <c r="J45" s="269" t="s">
        <v>502</v>
      </c>
      <c r="K45" s="272">
        <v>727.2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10.8</v>
      </c>
      <c r="D47" s="269" t="s">
        <v>502</v>
      </c>
      <c r="E47" s="272">
        <v>10.8</v>
      </c>
      <c r="F47" s="269" t="s">
        <v>502</v>
      </c>
      <c r="G47" s="272">
        <v>7.2</v>
      </c>
      <c r="H47" s="269" t="s">
        <v>502</v>
      </c>
      <c r="I47" s="268">
        <v>11.686</v>
      </c>
      <c r="J47" s="269" t="s">
        <v>502</v>
      </c>
      <c r="K47" s="268">
        <v>8.5570000000000004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10.8</v>
      </c>
      <c r="D57" s="269" t="s">
        <v>502</v>
      </c>
      <c r="E57" s="272">
        <v>10.8</v>
      </c>
      <c r="F57" s="269" t="s">
        <v>502</v>
      </c>
      <c r="G57" s="272">
        <v>7.2</v>
      </c>
      <c r="H57" s="269" t="s">
        <v>502</v>
      </c>
      <c r="I57" s="268">
        <v>11.686</v>
      </c>
      <c r="J57" s="269" t="s">
        <v>502</v>
      </c>
      <c r="K57" s="268">
        <v>8.5570000000000004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362.70100000000002</v>
      </c>
      <c r="D59" s="269" t="s">
        <v>502</v>
      </c>
      <c r="E59" s="268">
        <v>347.49900000000002</v>
      </c>
      <c r="F59" s="269" t="s">
        <v>502</v>
      </c>
      <c r="G59" s="268">
        <v>440.202</v>
      </c>
      <c r="H59" s="269" t="s">
        <v>502</v>
      </c>
      <c r="I59" s="268">
        <v>290.01299999999998</v>
      </c>
      <c r="J59" s="269" t="s">
        <v>502</v>
      </c>
      <c r="K59" s="268">
        <v>441.762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22.501000000000001</v>
      </c>
      <c r="D64" s="271" t="s">
        <v>502</v>
      </c>
      <c r="E64" s="273">
        <v>22.498999999999999</v>
      </c>
      <c r="F64" s="271" t="s">
        <v>502</v>
      </c>
      <c r="G64" s="273">
        <v>29.702000000000002</v>
      </c>
      <c r="H64" s="271" t="s">
        <v>502</v>
      </c>
      <c r="I64" s="270">
        <v>25.06</v>
      </c>
      <c r="J64" s="271" t="s">
        <v>502</v>
      </c>
      <c r="K64" s="273">
        <v>24.222000000000001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43</v>
      </c>
      <c r="D65" s="269" t="s">
        <v>502</v>
      </c>
      <c r="E65" s="272">
        <v>0</v>
      </c>
      <c r="F65" s="269" t="s">
        <v>502</v>
      </c>
      <c r="G65" s="272">
        <v>89.1</v>
      </c>
      <c r="H65" s="269" t="s">
        <v>502</v>
      </c>
      <c r="I65" s="272">
        <v>0</v>
      </c>
      <c r="J65" s="269" t="s">
        <v>502</v>
      </c>
      <c r="K65" s="268">
        <v>38.186999999999998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1</v>
      </c>
      <c r="F66" s="271" t="s">
        <v>502</v>
      </c>
      <c r="G66" s="270">
        <v>0</v>
      </c>
      <c r="H66" s="271" t="s">
        <v>502</v>
      </c>
      <c r="I66" s="273">
        <v>0.35299999999999998</v>
      </c>
      <c r="J66" s="271" t="s">
        <v>502</v>
      </c>
      <c r="K66" s="273">
        <v>0.35299999999999998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295.2</v>
      </c>
      <c r="D69" s="269" t="s">
        <v>502</v>
      </c>
      <c r="E69" s="272">
        <v>324</v>
      </c>
      <c r="F69" s="269" t="s">
        <v>502</v>
      </c>
      <c r="G69" s="272">
        <v>320.39999999999998</v>
      </c>
      <c r="H69" s="269" t="s">
        <v>502</v>
      </c>
      <c r="I69" s="272">
        <v>263.25</v>
      </c>
      <c r="J69" s="269" t="s">
        <v>502</v>
      </c>
      <c r="K69" s="272">
        <v>378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2</v>
      </c>
      <c r="D70" s="271" t="s">
        <v>502</v>
      </c>
      <c r="E70" s="270">
        <v>0</v>
      </c>
      <c r="F70" s="271" t="s">
        <v>502</v>
      </c>
      <c r="G70" s="270">
        <v>1</v>
      </c>
      <c r="H70" s="271" t="s">
        <v>502</v>
      </c>
      <c r="I70" s="270">
        <v>1.35</v>
      </c>
      <c r="J70" s="271" t="s">
        <v>502</v>
      </c>
      <c r="K70" s="270">
        <v>1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4F2E-E4ED-48BE-9273-AFD861EC7622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948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6416.9989999999998</v>
      </c>
      <c r="D11" s="269" t="s">
        <v>502</v>
      </c>
      <c r="E11" s="268">
        <v>5512.6009999999997</v>
      </c>
      <c r="F11" s="269" t="s">
        <v>502</v>
      </c>
      <c r="G11" s="268">
        <v>4597.1589999999997</v>
      </c>
      <c r="H11" s="269" t="s">
        <v>502</v>
      </c>
      <c r="I11" s="268">
        <v>5051.7879999999996</v>
      </c>
      <c r="J11" s="269" t="s">
        <v>502</v>
      </c>
      <c r="K11" s="268">
        <v>4903.0450000000001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1015.208</v>
      </c>
      <c r="D16" s="271" t="s">
        <v>502</v>
      </c>
      <c r="E16" s="270">
        <v>768.61</v>
      </c>
      <c r="F16" s="271" t="s">
        <v>502</v>
      </c>
      <c r="G16" s="273">
        <v>558.58600000000001</v>
      </c>
      <c r="H16" s="271" t="s">
        <v>502</v>
      </c>
      <c r="I16" s="273">
        <v>694.84199999999998</v>
      </c>
      <c r="J16" s="271" t="s">
        <v>502</v>
      </c>
      <c r="K16" s="273">
        <v>656.13400000000001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433.6</v>
      </c>
      <c r="D17" s="269" t="s">
        <v>502</v>
      </c>
      <c r="E17" s="272">
        <v>171.8</v>
      </c>
      <c r="F17" s="269" t="s">
        <v>502</v>
      </c>
      <c r="G17" s="268">
        <v>134.273</v>
      </c>
      <c r="H17" s="269" t="s">
        <v>502</v>
      </c>
      <c r="I17" s="272">
        <v>155.69</v>
      </c>
      <c r="J17" s="269" t="s">
        <v>502</v>
      </c>
      <c r="K17" s="268">
        <v>149.285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975.59100000000001</v>
      </c>
      <c r="D18" s="271" t="s">
        <v>502</v>
      </c>
      <c r="E18" s="273">
        <v>978.39099999999996</v>
      </c>
      <c r="F18" s="271" t="s">
        <v>502</v>
      </c>
      <c r="G18" s="273">
        <v>653.96400000000006</v>
      </c>
      <c r="H18" s="271" t="s">
        <v>502</v>
      </c>
      <c r="I18" s="273">
        <v>890.33600000000001</v>
      </c>
      <c r="J18" s="271" t="s">
        <v>502</v>
      </c>
      <c r="K18" s="270">
        <v>892.51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1</v>
      </c>
      <c r="F19" s="269" t="s">
        <v>502</v>
      </c>
      <c r="G19" s="268">
        <v>0.74299999999999999</v>
      </c>
      <c r="H19" s="269" t="s">
        <v>502</v>
      </c>
      <c r="I19" s="268">
        <v>1.3680000000000001</v>
      </c>
      <c r="J19" s="269" t="s">
        <v>502</v>
      </c>
      <c r="K19" s="268">
        <v>1.3680000000000001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3441.6</v>
      </c>
      <c r="D21" s="269" t="s">
        <v>502</v>
      </c>
      <c r="E21" s="272">
        <v>3070.8</v>
      </c>
      <c r="F21" s="269" t="s">
        <v>502</v>
      </c>
      <c r="G21" s="268">
        <v>3008.9270000000001</v>
      </c>
      <c r="H21" s="269" t="s">
        <v>502</v>
      </c>
      <c r="I21" s="268">
        <v>2988.4319999999998</v>
      </c>
      <c r="J21" s="269" t="s">
        <v>502</v>
      </c>
      <c r="K21" s="268">
        <v>2882.6280000000002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551</v>
      </c>
      <c r="D22" s="271" t="s">
        <v>502</v>
      </c>
      <c r="E22" s="270">
        <v>522</v>
      </c>
      <c r="F22" s="271" t="s">
        <v>502</v>
      </c>
      <c r="G22" s="273">
        <v>240.666</v>
      </c>
      <c r="H22" s="271" t="s">
        <v>502</v>
      </c>
      <c r="I22" s="270">
        <v>321.12</v>
      </c>
      <c r="J22" s="271" t="s">
        <v>502</v>
      </c>
      <c r="K22" s="270">
        <v>321.12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13866.939</v>
      </c>
      <c r="D23" s="269" t="s">
        <v>502</v>
      </c>
      <c r="E23" s="268">
        <v>8876.0540000000001</v>
      </c>
      <c r="F23" s="269" t="s">
        <v>502</v>
      </c>
      <c r="G23" s="268">
        <v>10390.523999999999</v>
      </c>
      <c r="H23" s="269" t="s">
        <v>502</v>
      </c>
      <c r="I23" s="268">
        <v>9682.2890000000007</v>
      </c>
      <c r="J23" s="269" t="s">
        <v>502</v>
      </c>
      <c r="K23" s="268">
        <v>7026.8810000000003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10.105</v>
      </c>
      <c r="D26" s="271" t="s">
        <v>502</v>
      </c>
      <c r="E26" s="273">
        <v>9.5939999999999994</v>
      </c>
      <c r="F26" s="271" t="s">
        <v>502</v>
      </c>
      <c r="G26" s="270">
        <v>20.100000000000001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866.7</v>
      </c>
      <c r="D28" s="271" t="s">
        <v>502</v>
      </c>
      <c r="E28" s="270">
        <v>642.6</v>
      </c>
      <c r="F28" s="271" t="s">
        <v>502</v>
      </c>
      <c r="G28" s="270">
        <v>489.6</v>
      </c>
      <c r="H28" s="271" t="s">
        <v>502</v>
      </c>
      <c r="I28" s="273">
        <v>134.114</v>
      </c>
      <c r="J28" s="271" t="s">
        <v>502</v>
      </c>
      <c r="K28" s="273">
        <v>263.72699999999998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3827.134</v>
      </c>
      <c r="D29" s="269" t="s">
        <v>502</v>
      </c>
      <c r="E29" s="272">
        <v>2286.06</v>
      </c>
      <c r="F29" s="269" t="s">
        <v>502</v>
      </c>
      <c r="G29" s="268">
        <v>5100.424</v>
      </c>
      <c r="H29" s="269" t="s">
        <v>502</v>
      </c>
      <c r="I29" s="268">
        <v>4116.5749999999998</v>
      </c>
      <c r="J29" s="269" t="s">
        <v>502</v>
      </c>
      <c r="K29" s="268">
        <v>1348.954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539</v>
      </c>
      <c r="D30" s="271" t="s">
        <v>502</v>
      </c>
      <c r="E30" s="270">
        <v>302</v>
      </c>
      <c r="F30" s="271" t="s">
        <v>502</v>
      </c>
      <c r="G30" s="270">
        <v>176</v>
      </c>
      <c r="H30" s="271" t="s">
        <v>502</v>
      </c>
      <c r="I30" s="270">
        <v>141</v>
      </c>
      <c r="J30" s="271" t="s">
        <v>502</v>
      </c>
      <c r="K30" s="270">
        <v>138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338</v>
      </c>
      <c r="D31" s="269" t="s">
        <v>502</v>
      </c>
      <c r="E31" s="272">
        <v>70</v>
      </c>
      <c r="F31" s="269" t="s">
        <v>502</v>
      </c>
      <c r="G31" s="272">
        <v>60</v>
      </c>
      <c r="H31" s="269" t="s">
        <v>502</v>
      </c>
      <c r="I31" s="272">
        <v>74</v>
      </c>
      <c r="J31" s="269" t="s">
        <v>502</v>
      </c>
      <c r="K31" s="272">
        <v>56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5580</v>
      </c>
      <c r="D33" s="269" t="s">
        <v>502</v>
      </c>
      <c r="E33" s="272">
        <v>3466.8</v>
      </c>
      <c r="F33" s="269" t="s">
        <v>502</v>
      </c>
      <c r="G33" s="272">
        <v>2696.4</v>
      </c>
      <c r="H33" s="269" t="s">
        <v>502</v>
      </c>
      <c r="I33" s="272">
        <v>3423.6</v>
      </c>
      <c r="J33" s="269" t="s">
        <v>502</v>
      </c>
      <c r="K33" s="272">
        <v>3463.2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2706</v>
      </c>
      <c r="D34" s="271" t="s">
        <v>502</v>
      </c>
      <c r="E34" s="270">
        <v>2099</v>
      </c>
      <c r="F34" s="271" t="s">
        <v>502</v>
      </c>
      <c r="G34" s="270">
        <v>1848</v>
      </c>
      <c r="H34" s="271" t="s">
        <v>502</v>
      </c>
      <c r="I34" s="270">
        <v>1793</v>
      </c>
      <c r="J34" s="271" t="s">
        <v>502</v>
      </c>
      <c r="K34" s="270">
        <v>1757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35362.720999999998</v>
      </c>
      <c r="D35" s="269" t="s">
        <v>502</v>
      </c>
      <c r="E35" s="268">
        <v>32889.866999999998</v>
      </c>
      <c r="F35" s="269" t="s">
        <v>502</v>
      </c>
      <c r="G35" s="268">
        <v>32385.713</v>
      </c>
      <c r="H35" s="269" t="s">
        <v>502</v>
      </c>
      <c r="I35" s="268">
        <v>34718.945</v>
      </c>
      <c r="J35" s="269" t="s">
        <v>502</v>
      </c>
      <c r="K35" s="268">
        <v>34229.822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15.3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884.7</v>
      </c>
      <c r="D40" s="271" t="s">
        <v>502</v>
      </c>
      <c r="E40" s="270">
        <v>860.4</v>
      </c>
      <c r="F40" s="271" t="s">
        <v>502</v>
      </c>
      <c r="G40" s="270">
        <v>72.900000000000006</v>
      </c>
      <c r="H40" s="271" t="s">
        <v>502</v>
      </c>
      <c r="I40" s="273">
        <v>225.92099999999999</v>
      </c>
      <c r="J40" s="271" t="s">
        <v>502</v>
      </c>
      <c r="K40" s="273">
        <v>212.83199999999999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2592.5540000000001</v>
      </c>
      <c r="D41" s="269" t="s">
        <v>502</v>
      </c>
      <c r="E41" s="268">
        <v>2246.1509999999998</v>
      </c>
      <c r="F41" s="269" t="s">
        <v>502</v>
      </c>
      <c r="G41" s="268">
        <v>1856.154</v>
      </c>
      <c r="H41" s="269" t="s">
        <v>502</v>
      </c>
      <c r="I41" s="268">
        <v>1711.1289999999999</v>
      </c>
      <c r="J41" s="269" t="s">
        <v>502</v>
      </c>
      <c r="K41" s="272">
        <v>1615.65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1186.9670000000001</v>
      </c>
      <c r="D42" s="271" t="s">
        <v>502</v>
      </c>
      <c r="E42" s="273">
        <v>875.71600000000001</v>
      </c>
      <c r="F42" s="271" t="s">
        <v>502</v>
      </c>
      <c r="G42" s="273">
        <v>821.25900000000001</v>
      </c>
      <c r="H42" s="271" t="s">
        <v>502</v>
      </c>
      <c r="I42" s="273">
        <v>1325.095</v>
      </c>
      <c r="J42" s="271" t="s">
        <v>502</v>
      </c>
      <c r="K42" s="273">
        <v>2586.1410000000001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11887.2</v>
      </c>
      <c r="D45" s="269" t="s">
        <v>502</v>
      </c>
      <c r="E45" s="272">
        <v>11865.6</v>
      </c>
      <c r="F45" s="269" t="s">
        <v>502</v>
      </c>
      <c r="G45" s="272">
        <v>9446.4</v>
      </c>
      <c r="H45" s="269" t="s">
        <v>502</v>
      </c>
      <c r="I45" s="272">
        <v>9640.7999999999993</v>
      </c>
      <c r="J45" s="269" t="s">
        <v>502</v>
      </c>
      <c r="K45" s="272">
        <v>8809.2000000000007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18796</v>
      </c>
      <c r="D46" s="271" t="s">
        <v>502</v>
      </c>
      <c r="E46" s="270">
        <v>17042</v>
      </c>
      <c r="F46" s="271" t="s">
        <v>502</v>
      </c>
      <c r="G46" s="270">
        <v>20189</v>
      </c>
      <c r="H46" s="271" t="s">
        <v>502</v>
      </c>
      <c r="I46" s="270">
        <v>21816</v>
      </c>
      <c r="J46" s="271" t="s">
        <v>502</v>
      </c>
      <c r="K46" s="270">
        <v>21006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684.2</v>
      </c>
      <c r="D47" s="269" t="s">
        <v>502</v>
      </c>
      <c r="E47" s="272">
        <v>505</v>
      </c>
      <c r="F47" s="269" t="s">
        <v>502</v>
      </c>
      <c r="G47" s="272">
        <v>815.8</v>
      </c>
      <c r="H47" s="269" t="s">
        <v>502</v>
      </c>
      <c r="I47" s="268">
        <v>615.21500000000003</v>
      </c>
      <c r="J47" s="269" t="s">
        <v>502</v>
      </c>
      <c r="K47" s="272">
        <v>582.54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172</v>
      </c>
      <c r="D53" s="269" t="s">
        <v>502</v>
      </c>
      <c r="E53" s="272">
        <v>0</v>
      </c>
      <c r="F53" s="269" t="s">
        <v>502</v>
      </c>
      <c r="G53" s="272">
        <v>164.2</v>
      </c>
      <c r="H53" s="269" t="s">
        <v>502</v>
      </c>
      <c r="I53" s="268">
        <v>50.481000000000002</v>
      </c>
      <c r="J53" s="269" t="s">
        <v>502</v>
      </c>
      <c r="K53" s="268">
        <v>30.337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469</v>
      </c>
      <c r="D54" s="271" t="s">
        <v>502</v>
      </c>
      <c r="E54" s="270">
        <v>469</v>
      </c>
      <c r="F54" s="271" t="s">
        <v>502</v>
      </c>
      <c r="G54" s="270">
        <v>594</v>
      </c>
      <c r="H54" s="271" t="s">
        <v>502</v>
      </c>
      <c r="I54" s="273">
        <v>520.95399999999995</v>
      </c>
      <c r="J54" s="271" t="s">
        <v>502</v>
      </c>
      <c r="K54" s="273">
        <v>507.99200000000002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43.2</v>
      </c>
      <c r="D57" s="269" t="s">
        <v>502</v>
      </c>
      <c r="E57" s="272">
        <v>36</v>
      </c>
      <c r="F57" s="269" t="s">
        <v>502</v>
      </c>
      <c r="G57" s="272">
        <v>57.6</v>
      </c>
      <c r="H57" s="269" t="s">
        <v>502</v>
      </c>
      <c r="I57" s="272">
        <v>43.78</v>
      </c>
      <c r="J57" s="269" t="s">
        <v>502</v>
      </c>
      <c r="K57" s="268">
        <v>44.212000000000003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0</v>
      </c>
      <c r="D58" s="271" t="s">
        <v>502</v>
      </c>
      <c r="E58" s="270">
        <v>0</v>
      </c>
      <c r="F58" s="271" t="s">
        <v>502</v>
      </c>
      <c r="G58" s="270">
        <v>0</v>
      </c>
      <c r="H58" s="271" t="s">
        <v>502</v>
      </c>
      <c r="I58" s="270">
        <v>0</v>
      </c>
      <c r="J58" s="271" t="s">
        <v>502</v>
      </c>
      <c r="K58" s="270">
        <v>0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2204.0079999999998</v>
      </c>
      <c r="D59" s="269" t="s">
        <v>502</v>
      </c>
      <c r="E59" s="268">
        <v>2640.2890000000002</v>
      </c>
      <c r="F59" s="269" t="s">
        <v>502</v>
      </c>
      <c r="G59" s="268">
        <v>2188.663</v>
      </c>
      <c r="H59" s="269" t="s">
        <v>502</v>
      </c>
      <c r="I59" s="268">
        <v>2574.9760000000001</v>
      </c>
      <c r="J59" s="269" t="s">
        <v>502</v>
      </c>
      <c r="K59" s="268">
        <v>2080.1129999999998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128.708</v>
      </c>
      <c r="D64" s="271" t="s">
        <v>502</v>
      </c>
      <c r="E64" s="273">
        <v>371.68900000000002</v>
      </c>
      <c r="F64" s="271" t="s">
        <v>502</v>
      </c>
      <c r="G64" s="273">
        <v>103.508</v>
      </c>
      <c r="H64" s="271" t="s">
        <v>502</v>
      </c>
      <c r="I64" s="273">
        <v>167.035</v>
      </c>
      <c r="J64" s="271" t="s">
        <v>502</v>
      </c>
      <c r="K64" s="273">
        <v>139.203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175.1</v>
      </c>
      <c r="D65" s="269" t="s">
        <v>502</v>
      </c>
      <c r="E65" s="272">
        <v>387</v>
      </c>
      <c r="F65" s="269" t="s">
        <v>502</v>
      </c>
      <c r="G65" s="272">
        <v>362.6</v>
      </c>
      <c r="H65" s="269" t="s">
        <v>502</v>
      </c>
      <c r="I65" s="272">
        <v>550.20000000000005</v>
      </c>
      <c r="J65" s="269" t="s">
        <v>502</v>
      </c>
      <c r="K65" s="268">
        <v>395.56599999999997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94</v>
      </c>
      <c r="D66" s="271" t="s">
        <v>502</v>
      </c>
      <c r="E66" s="270">
        <v>120</v>
      </c>
      <c r="F66" s="271" t="s">
        <v>502</v>
      </c>
      <c r="G66" s="273">
        <v>238.755</v>
      </c>
      <c r="H66" s="271" t="s">
        <v>502</v>
      </c>
      <c r="I66" s="273">
        <v>70.298000000000002</v>
      </c>
      <c r="J66" s="271" t="s">
        <v>502</v>
      </c>
      <c r="K66" s="273">
        <v>73.343999999999994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1789.2</v>
      </c>
      <c r="D69" s="269" t="s">
        <v>502</v>
      </c>
      <c r="E69" s="272">
        <v>1749.6</v>
      </c>
      <c r="F69" s="269" t="s">
        <v>502</v>
      </c>
      <c r="G69" s="272">
        <v>1468.8</v>
      </c>
      <c r="H69" s="269" t="s">
        <v>502</v>
      </c>
      <c r="I69" s="268">
        <v>1771.7080000000001</v>
      </c>
      <c r="J69" s="269" t="s">
        <v>502</v>
      </c>
      <c r="K69" s="272">
        <v>1458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17</v>
      </c>
      <c r="D70" s="271" t="s">
        <v>502</v>
      </c>
      <c r="E70" s="270">
        <v>12</v>
      </c>
      <c r="F70" s="271" t="s">
        <v>502</v>
      </c>
      <c r="G70" s="270">
        <v>15</v>
      </c>
      <c r="H70" s="271" t="s">
        <v>502</v>
      </c>
      <c r="I70" s="273">
        <v>15.736000000000001</v>
      </c>
      <c r="J70" s="271" t="s">
        <v>502</v>
      </c>
      <c r="K70" s="270">
        <v>14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89C6-0783-408F-8597-7EE55705B977}">
  <dimension ref="A1:L75"/>
  <sheetViews>
    <sheetView workbookViewId="0">
      <pane xSplit="2" ySplit="10" topLeftCell="C19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950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182932.4</v>
      </c>
      <c r="D11" s="269" t="s">
        <v>502</v>
      </c>
      <c r="E11" s="272">
        <v>170793.7</v>
      </c>
      <c r="F11" s="269" t="s">
        <v>502</v>
      </c>
      <c r="G11" s="268">
        <v>175672.764</v>
      </c>
      <c r="H11" s="269" t="s">
        <v>502</v>
      </c>
      <c r="I11" s="268">
        <v>180954.859</v>
      </c>
      <c r="J11" s="269" t="s">
        <v>502</v>
      </c>
      <c r="K11" s="268">
        <v>178207.44200000001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3">
        <v>76.343999999999994</v>
      </c>
      <c r="H16" s="271" t="s">
        <v>502</v>
      </c>
      <c r="I16" s="273">
        <v>329.04399999999998</v>
      </c>
      <c r="J16" s="271" t="s">
        <v>502</v>
      </c>
      <c r="K16" s="273">
        <v>333.40699999999998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180356.6</v>
      </c>
      <c r="D17" s="269" t="s">
        <v>502</v>
      </c>
      <c r="E17" s="272">
        <v>160773.4</v>
      </c>
      <c r="F17" s="269" t="s">
        <v>502</v>
      </c>
      <c r="G17" s="268">
        <v>165196.432</v>
      </c>
      <c r="H17" s="269" t="s">
        <v>502</v>
      </c>
      <c r="I17" s="268">
        <v>170084.96100000001</v>
      </c>
      <c r="J17" s="269" t="s">
        <v>502</v>
      </c>
      <c r="K17" s="268">
        <v>166718.59400000001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1121.4000000000001</v>
      </c>
      <c r="D18" s="271" t="s">
        <v>502</v>
      </c>
      <c r="E18" s="270">
        <v>8634.2999999999993</v>
      </c>
      <c r="F18" s="271" t="s">
        <v>502</v>
      </c>
      <c r="G18" s="273">
        <v>8970.7880000000005</v>
      </c>
      <c r="H18" s="271" t="s">
        <v>502</v>
      </c>
      <c r="I18" s="273">
        <v>8956.1190000000006</v>
      </c>
      <c r="J18" s="271" t="s">
        <v>502</v>
      </c>
      <c r="K18" s="273">
        <v>9477.1319999999996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1454.4</v>
      </c>
      <c r="D21" s="269" t="s">
        <v>502</v>
      </c>
      <c r="E21" s="272">
        <v>1386</v>
      </c>
      <c r="F21" s="269" t="s">
        <v>502</v>
      </c>
      <c r="G21" s="272">
        <v>1429.2</v>
      </c>
      <c r="H21" s="269" t="s">
        <v>502</v>
      </c>
      <c r="I21" s="268">
        <v>1584.7339999999999</v>
      </c>
      <c r="J21" s="269" t="s">
        <v>502</v>
      </c>
      <c r="K21" s="268">
        <v>1678.309</v>
      </c>
      <c r="L21" s="269" t="s">
        <v>502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68">
        <v>180208.28599999999</v>
      </c>
      <c r="D23" s="269" t="s">
        <v>502</v>
      </c>
      <c r="E23" s="268">
        <v>175749.049</v>
      </c>
      <c r="F23" s="269" t="s">
        <v>502</v>
      </c>
      <c r="G23" s="268">
        <v>171889.85699999999</v>
      </c>
      <c r="H23" s="269" t="s">
        <v>502</v>
      </c>
      <c r="I23" s="268">
        <v>177604.86900000001</v>
      </c>
      <c r="J23" s="269" t="s">
        <v>502</v>
      </c>
      <c r="K23" s="268">
        <v>174921.86499999999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612</v>
      </c>
      <c r="D28" s="271" t="s">
        <v>502</v>
      </c>
      <c r="E28" s="270">
        <v>549</v>
      </c>
      <c r="F28" s="271" t="s">
        <v>502</v>
      </c>
      <c r="G28" s="270">
        <v>281.7</v>
      </c>
      <c r="H28" s="271" t="s">
        <v>502</v>
      </c>
      <c r="I28" s="273">
        <v>523.85299999999995</v>
      </c>
      <c r="J28" s="271" t="s">
        <v>502</v>
      </c>
      <c r="K28" s="273">
        <v>752.476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171060.038</v>
      </c>
      <c r="D29" s="269" t="s">
        <v>502</v>
      </c>
      <c r="E29" s="272">
        <v>164410.04</v>
      </c>
      <c r="F29" s="269" t="s">
        <v>502</v>
      </c>
      <c r="G29" s="268">
        <v>148298.995</v>
      </c>
      <c r="H29" s="269" t="s">
        <v>502</v>
      </c>
      <c r="I29" s="272">
        <v>158687.66</v>
      </c>
      <c r="J29" s="269" t="s">
        <v>502</v>
      </c>
      <c r="K29" s="268">
        <v>153118.57699999999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5872.2479999999996</v>
      </c>
      <c r="D30" s="271" t="s">
        <v>502</v>
      </c>
      <c r="E30" s="273">
        <v>8136.8090000000002</v>
      </c>
      <c r="F30" s="271" t="s">
        <v>502</v>
      </c>
      <c r="G30" s="273">
        <v>20767.562000000002</v>
      </c>
      <c r="H30" s="271" t="s">
        <v>502</v>
      </c>
      <c r="I30" s="273">
        <v>15358.556</v>
      </c>
      <c r="J30" s="271" t="s">
        <v>502</v>
      </c>
      <c r="K30" s="273">
        <v>17958.412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2664</v>
      </c>
      <c r="D33" s="269" t="s">
        <v>502</v>
      </c>
      <c r="E33" s="272">
        <v>2653.2</v>
      </c>
      <c r="F33" s="269" t="s">
        <v>502</v>
      </c>
      <c r="G33" s="272">
        <v>2541.6</v>
      </c>
      <c r="H33" s="269" t="s">
        <v>502</v>
      </c>
      <c r="I33" s="272">
        <v>3034.8</v>
      </c>
      <c r="J33" s="269" t="s">
        <v>502</v>
      </c>
      <c r="K33" s="272">
        <v>3092.4</v>
      </c>
      <c r="L33" s="269" t="s">
        <v>502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68">
        <v>314118.45799999998</v>
      </c>
      <c r="D35" s="269" t="s">
        <v>502</v>
      </c>
      <c r="E35" s="268">
        <v>302809.16700000002</v>
      </c>
      <c r="F35" s="269" t="s">
        <v>502</v>
      </c>
      <c r="G35" s="268">
        <v>305447.995</v>
      </c>
      <c r="H35" s="269" t="s">
        <v>502</v>
      </c>
      <c r="I35" s="268">
        <v>298411.20799999998</v>
      </c>
      <c r="J35" s="269" t="s">
        <v>502</v>
      </c>
      <c r="K35" s="268">
        <v>293736.35499999998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1328.4</v>
      </c>
      <c r="D40" s="271" t="s">
        <v>502</v>
      </c>
      <c r="E40" s="270">
        <v>2217.6</v>
      </c>
      <c r="F40" s="271" t="s">
        <v>502</v>
      </c>
      <c r="G40" s="270">
        <v>1441.8</v>
      </c>
      <c r="H40" s="271" t="s">
        <v>502</v>
      </c>
      <c r="I40" s="270">
        <v>477.9</v>
      </c>
      <c r="J40" s="271" t="s">
        <v>502</v>
      </c>
      <c r="K40" s="273">
        <v>360.43099999999998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289093.32900000003</v>
      </c>
      <c r="D41" s="269" t="s">
        <v>502</v>
      </c>
      <c r="E41" s="272">
        <v>269186.92</v>
      </c>
      <c r="F41" s="269" t="s">
        <v>502</v>
      </c>
      <c r="G41" s="268">
        <v>256249.584</v>
      </c>
      <c r="H41" s="269" t="s">
        <v>502</v>
      </c>
      <c r="I41" s="268">
        <v>226607.55600000001</v>
      </c>
      <c r="J41" s="269" t="s">
        <v>502</v>
      </c>
      <c r="K41" s="268">
        <v>225411.08900000001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15042.328</v>
      </c>
      <c r="D42" s="271" t="s">
        <v>502</v>
      </c>
      <c r="E42" s="273">
        <v>21738.647000000001</v>
      </c>
      <c r="F42" s="271" t="s">
        <v>502</v>
      </c>
      <c r="G42" s="273">
        <v>38414.610999999997</v>
      </c>
      <c r="H42" s="271" t="s">
        <v>502</v>
      </c>
      <c r="I42" s="273">
        <v>62062.951999999997</v>
      </c>
      <c r="J42" s="271" t="s">
        <v>502</v>
      </c>
      <c r="K42" s="273">
        <v>58108.035000000003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8654.4</v>
      </c>
      <c r="D45" s="269" t="s">
        <v>502</v>
      </c>
      <c r="E45" s="272">
        <v>9666</v>
      </c>
      <c r="F45" s="269" t="s">
        <v>502</v>
      </c>
      <c r="G45" s="272">
        <v>9342</v>
      </c>
      <c r="H45" s="269" t="s">
        <v>502</v>
      </c>
      <c r="I45" s="272">
        <v>9262.7999999999993</v>
      </c>
      <c r="J45" s="269" t="s">
        <v>502</v>
      </c>
      <c r="K45" s="272">
        <v>9856.7999999999993</v>
      </c>
      <c r="L45" s="269" t="s">
        <v>502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11909.5</v>
      </c>
      <c r="D47" s="269" t="s">
        <v>502</v>
      </c>
      <c r="E47" s="272">
        <v>11313.6</v>
      </c>
      <c r="F47" s="269" t="s">
        <v>502</v>
      </c>
      <c r="G47" s="268">
        <v>12593.254000000001</v>
      </c>
      <c r="H47" s="269" t="s">
        <v>502</v>
      </c>
      <c r="I47" s="268">
        <v>15471.877</v>
      </c>
      <c r="J47" s="269" t="s">
        <v>502</v>
      </c>
      <c r="K47" s="272">
        <v>15076.44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11887.5</v>
      </c>
      <c r="D53" s="269" t="s">
        <v>502</v>
      </c>
      <c r="E53" s="272">
        <v>11237</v>
      </c>
      <c r="F53" s="269" t="s">
        <v>502</v>
      </c>
      <c r="G53" s="272">
        <v>11878.3</v>
      </c>
      <c r="H53" s="269" t="s">
        <v>502</v>
      </c>
      <c r="I53" s="268">
        <v>14246.087</v>
      </c>
      <c r="J53" s="269" t="s">
        <v>502</v>
      </c>
      <c r="K53" s="268">
        <v>14133.903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22</v>
      </c>
      <c r="D54" s="271" t="s">
        <v>502</v>
      </c>
      <c r="E54" s="270">
        <v>73</v>
      </c>
      <c r="F54" s="271" t="s">
        <v>502</v>
      </c>
      <c r="G54" s="270">
        <v>636.6</v>
      </c>
      <c r="H54" s="271" t="s">
        <v>502</v>
      </c>
      <c r="I54" s="273">
        <v>906.36599999999999</v>
      </c>
      <c r="J54" s="271" t="s">
        <v>502</v>
      </c>
      <c r="K54" s="273">
        <v>861.33900000000006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3.6</v>
      </c>
      <c r="F57" s="269" t="s">
        <v>502</v>
      </c>
      <c r="G57" s="268">
        <v>78.353999999999999</v>
      </c>
      <c r="H57" s="269" t="s">
        <v>502</v>
      </c>
      <c r="I57" s="268">
        <v>319.42399999999998</v>
      </c>
      <c r="J57" s="269" t="s">
        <v>502</v>
      </c>
      <c r="K57" s="268">
        <v>81.197999999999993</v>
      </c>
      <c r="L57" s="269" t="s">
        <v>502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68">
        <v>204714.236</v>
      </c>
      <c r="D59" s="269" t="s">
        <v>502</v>
      </c>
      <c r="E59" s="268">
        <v>215955.486</v>
      </c>
      <c r="F59" s="269" t="s">
        <v>502</v>
      </c>
      <c r="G59" s="272">
        <v>207581.83</v>
      </c>
      <c r="H59" s="269" t="s">
        <v>502</v>
      </c>
      <c r="I59" s="268">
        <v>194911.772</v>
      </c>
      <c r="J59" s="269" t="s">
        <v>502</v>
      </c>
      <c r="K59" s="268">
        <v>191076.90700000001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2279.8359999999998</v>
      </c>
      <c r="D64" s="271" t="s">
        <v>502</v>
      </c>
      <c r="E64" s="273">
        <v>3696.1860000000001</v>
      </c>
      <c r="F64" s="271" t="s">
        <v>502</v>
      </c>
      <c r="G64" s="270">
        <v>5369.83</v>
      </c>
      <c r="H64" s="271" t="s">
        <v>502</v>
      </c>
      <c r="I64" s="273">
        <v>5058.4049999999997</v>
      </c>
      <c r="J64" s="271" t="s">
        <v>502</v>
      </c>
      <c r="K64" s="273">
        <v>4574.7359999999999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195558</v>
      </c>
      <c r="D65" s="269" t="s">
        <v>502</v>
      </c>
      <c r="E65" s="272">
        <v>204492.9</v>
      </c>
      <c r="F65" s="269" t="s">
        <v>502</v>
      </c>
      <c r="G65" s="272">
        <v>193041.6</v>
      </c>
      <c r="H65" s="269" t="s">
        <v>502</v>
      </c>
      <c r="I65" s="272">
        <v>169361.5</v>
      </c>
      <c r="J65" s="269" t="s">
        <v>502</v>
      </c>
      <c r="K65" s="268">
        <v>161169.448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4824.3999999999996</v>
      </c>
      <c r="D66" s="271" t="s">
        <v>502</v>
      </c>
      <c r="E66" s="270">
        <v>5527.2</v>
      </c>
      <c r="F66" s="271" t="s">
        <v>502</v>
      </c>
      <c r="G66" s="270">
        <v>6312</v>
      </c>
      <c r="H66" s="271" t="s">
        <v>502</v>
      </c>
      <c r="I66" s="273">
        <v>16088.915999999999</v>
      </c>
      <c r="J66" s="271" t="s">
        <v>502</v>
      </c>
      <c r="K66" s="273">
        <v>20127.123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2052</v>
      </c>
      <c r="D69" s="269" t="s">
        <v>502</v>
      </c>
      <c r="E69" s="272">
        <v>2239.1999999999998</v>
      </c>
      <c r="F69" s="269" t="s">
        <v>502</v>
      </c>
      <c r="G69" s="272">
        <v>2858.4</v>
      </c>
      <c r="H69" s="269" t="s">
        <v>502</v>
      </c>
      <c r="I69" s="268">
        <v>4402.951</v>
      </c>
      <c r="J69" s="269" t="s">
        <v>502</v>
      </c>
      <c r="K69" s="272">
        <v>5205.6000000000004</v>
      </c>
      <c r="L69" s="269" t="s">
        <v>502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9F05B-0AFF-4964-95D8-7128F38E5E74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952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4742.3</v>
      </c>
      <c r="D11" s="269" t="s">
        <v>502</v>
      </c>
      <c r="E11" s="272">
        <v>4759.3</v>
      </c>
      <c r="F11" s="269" t="s">
        <v>502</v>
      </c>
      <c r="G11" s="268">
        <v>4784.6940000000004</v>
      </c>
      <c r="H11" s="269" t="s">
        <v>502</v>
      </c>
      <c r="I11" s="268">
        <v>4478.7510000000002</v>
      </c>
      <c r="J11" s="269" t="s">
        <v>502</v>
      </c>
      <c r="K11" s="268">
        <v>4504.7790000000005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1" t="s">
        <v>1008</v>
      </c>
      <c r="D16" s="271" t="s">
        <v>1009</v>
      </c>
      <c r="E16" s="271" t="s">
        <v>1008</v>
      </c>
      <c r="F16" s="271" t="s">
        <v>1009</v>
      </c>
      <c r="G16" s="271" t="s">
        <v>1008</v>
      </c>
      <c r="H16" s="271" t="s">
        <v>1009</v>
      </c>
      <c r="I16" s="271" t="s">
        <v>1008</v>
      </c>
      <c r="J16" s="271" t="s">
        <v>1009</v>
      </c>
      <c r="K16" s="271" t="s">
        <v>1008</v>
      </c>
      <c r="L16" s="271" t="s">
        <v>1009</v>
      </c>
    </row>
    <row r="17" spans="1:12">
      <c r="A17" s="267" t="s">
        <v>980</v>
      </c>
      <c r="B17" s="267" t="s">
        <v>991</v>
      </c>
      <c r="C17" s="272">
        <v>3287.9</v>
      </c>
      <c r="D17" s="269" t="s">
        <v>502</v>
      </c>
      <c r="E17" s="272">
        <v>3373.3</v>
      </c>
      <c r="F17" s="269" t="s">
        <v>502</v>
      </c>
      <c r="G17" s="268">
        <v>3355.4940000000001</v>
      </c>
      <c r="H17" s="269" t="s">
        <v>502</v>
      </c>
      <c r="I17" s="268">
        <v>3027.6880000000001</v>
      </c>
      <c r="J17" s="269" t="s">
        <v>502</v>
      </c>
      <c r="K17" s="268">
        <v>3022.1370000000002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1454.4</v>
      </c>
      <c r="D21" s="269" t="s">
        <v>502</v>
      </c>
      <c r="E21" s="272">
        <v>1386</v>
      </c>
      <c r="F21" s="269" t="s">
        <v>502</v>
      </c>
      <c r="G21" s="272">
        <v>1429.2</v>
      </c>
      <c r="H21" s="269" t="s">
        <v>502</v>
      </c>
      <c r="I21" s="268">
        <v>1451.0630000000001</v>
      </c>
      <c r="J21" s="269" t="s">
        <v>502</v>
      </c>
      <c r="K21" s="268">
        <v>1482.6420000000001</v>
      </c>
      <c r="L21" s="269" t="s">
        <v>502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68">
        <v>3990.366</v>
      </c>
      <c r="D23" s="269" t="s">
        <v>502</v>
      </c>
      <c r="E23" s="272">
        <v>4022.16</v>
      </c>
      <c r="F23" s="269" t="s">
        <v>502</v>
      </c>
      <c r="G23" s="268">
        <v>3472.768</v>
      </c>
      <c r="H23" s="269" t="s">
        <v>502</v>
      </c>
      <c r="I23" s="268">
        <v>3857.395</v>
      </c>
      <c r="J23" s="269" t="s">
        <v>502</v>
      </c>
      <c r="K23" s="268">
        <v>3778.7379999999998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1" t="s">
        <v>1008</v>
      </c>
      <c r="D28" s="271" t="s">
        <v>1009</v>
      </c>
      <c r="E28" s="271" t="s">
        <v>1008</v>
      </c>
      <c r="F28" s="271" t="s">
        <v>1009</v>
      </c>
      <c r="G28" s="271" t="s">
        <v>1008</v>
      </c>
      <c r="H28" s="271" t="s">
        <v>1009</v>
      </c>
      <c r="I28" s="271" t="s">
        <v>1008</v>
      </c>
      <c r="J28" s="271" t="s">
        <v>1009</v>
      </c>
      <c r="K28" s="271" t="s">
        <v>1008</v>
      </c>
      <c r="L28" s="271" t="s">
        <v>1009</v>
      </c>
    </row>
    <row r="29" spans="1:12">
      <c r="A29" s="267" t="s">
        <v>981</v>
      </c>
      <c r="B29" s="267" t="s">
        <v>991</v>
      </c>
      <c r="C29" s="268">
        <v>1326.366</v>
      </c>
      <c r="D29" s="269" t="s">
        <v>502</v>
      </c>
      <c r="E29" s="272">
        <v>1368.96</v>
      </c>
      <c r="F29" s="269" t="s">
        <v>502</v>
      </c>
      <c r="G29" s="268">
        <v>949.16800000000001</v>
      </c>
      <c r="H29" s="269" t="s">
        <v>502</v>
      </c>
      <c r="I29" s="268">
        <v>988.19500000000005</v>
      </c>
      <c r="J29" s="269" t="s">
        <v>502</v>
      </c>
      <c r="K29" s="268">
        <v>945.53800000000001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2664</v>
      </c>
      <c r="D33" s="269" t="s">
        <v>502</v>
      </c>
      <c r="E33" s="272">
        <v>2653.2</v>
      </c>
      <c r="F33" s="269" t="s">
        <v>502</v>
      </c>
      <c r="G33" s="272">
        <v>2523.6</v>
      </c>
      <c r="H33" s="269" t="s">
        <v>502</v>
      </c>
      <c r="I33" s="272">
        <v>2869.2</v>
      </c>
      <c r="J33" s="269" t="s">
        <v>502</v>
      </c>
      <c r="K33" s="272">
        <v>2833.2</v>
      </c>
      <c r="L33" s="269" t="s">
        <v>502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72">
        <v>9483.44</v>
      </c>
      <c r="D35" s="269" t="s">
        <v>502</v>
      </c>
      <c r="E35" s="272">
        <v>10474.4</v>
      </c>
      <c r="F35" s="269" t="s">
        <v>502</v>
      </c>
      <c r="G35" s="268">
        <v>9970.0580000000009</v>
      </c>
      <c r="H35" s="269" t="s">
        <v>502</v>
      </c>
      <c r="I35" s="268">
        <v>9860.2430000000004</v>
      </c>
      <c r="J35" s="269" t="s">
        <v>502</v>
      </c>
      <c r="K35" s="268">
        <v>9534.8909999999996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1" t="s">
        <v>1008</v>
      </c>
      <c r="D40" s="271" t="s">
        <v>1009</v>
      </c>
      <c r="E40" s="271" t="s">
        <v>1008</v>
      </c>
      <c r="F40" s="271" t="s">
        <v>1009</v>
      </c>
      <c r="G40" s="271" t="s">
        <v>1008</v>
      </c>
      <c r="H40" s="271" t="s">
        <v>1009</v>
      </c>
      <c r="I40" s="271" t="s">
        <v>1008</v>
      </c>
      <c r="J40" s="271" t="s">
        <v>1009</v>
      </c>
      <c r="K40" s="271" t="s">
        <v>1008</v>
      </c>
      <c r="L40" s="271" t="s">
        <v>1009</v>
      </c>
    </row>
    <row r="41" spans="1:12">
      <c r="A41" s="267" t="s">
        <v>982</v>
      </c>
      <c r="B41" s="267" t="s">
        <v>991</v>
      </c>
      <c r="C41" s="272">
        <v>829.04</v>
      </c>
      <c r="D41" s="269" t="s">
        <v>502</v>
      </c>
      <c r="E41" s="272">
        <v>808.4</v>
      </c>
      <c r="F41" s="269" t="s">
        <v>502</v>
      </c>
      <c r="G41" s="268">
        <v>628.05799999999999</v>
      </c>
      <c r="H41" s="269" t="s">
        <v>502</v>
      </c>
      <c r="I41" s="268">
        <v>597.44299999999998</v>
      </c>
      <c r="J41" s="269" t="s">
        <v>502</v>
      </c>
      <c r="K41" s="268">
        <v>596.09100000000001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0</v>
      </c>
      <c r="D42" s="271" t="s">
        <v>502</v>
      </c>
      <c r="E42" s="270">
        <v>0</v>
      </c>
      <c r="F42" s="271" t="s">
        <v>502</v>
      </c>
      <c r="G42" s="270">
        <v>0</v>
      </c>
      <c r="H42" s="271" t="s">
        <v>502</v>
      </c>
      <c r="I42" s="270">
        <v>0</v>
      </c>
      <c r="J42" s="271" t="s">
        <v>502</v>
      </c>
      <c r="K42" s="270">
        <v>0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8654.4</v>
      </c>
      <c r="D45" s="269" t="s">
        <v>502</v>
      </c>
      <c r="E45" s="272">
        <v>9666</v>
      </c>
      <c r="F45" s="269" t="s">
        <v>502</v>
      </c>
      <c r="G45" s="272">
        <v>9342</v>
      </c>
      <c r="H45" s="269" t="s">
        <v>502</v>
      </c>
      <c r="I45" s="272">
        <v>9262.7999999999993</v>
      </c>
      <c r="J45" s="269" t="s">
        <v>502</v>
      </c>
      <c r="K45" s="272">
        <v>8938.7999999999993</v>
      </c>
      <c r="L45" s="269" t="s">
        <v>502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0</v>
      </c>
      <c r="D47" s="269" t="s">
        <v>502</v>
      </c>
      <c r="E47" s="272">
        <v>0</v>
      </c>
      <c r="F47" s="269" t="s">
        <v>502</v>
      </c>
      <c r="G47" s="272">
        <v>0</v>
      </c>
      <c r="H47" s="269" t="s">
        <v>502</v>
      </c>
      <c r="I47" s="272">
        <v>0</v>
      </c>
      <c r="J47" s="269" t="s">
        <v>502</v>
      </c>
      <c r="K47" s="272">
        <v>0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1" t="s">
        <v>1008</v>
      </c>
      <c r="D52" s="271" t="s">
        <v>1009</v>
      </c>
      <c r="E52" s="271" t="s">
        <v>1008</v>
      </c>
      <c r="F52" s="271" t="s">
        <v>1009</v>
      </c>
      <c r="G52" s="271" t="s">
        <v>1008</v>
      </c>
      <c r="H52" s="271" t="s">
        <v>1009</v>
      </c>
      <c r="I52" s="271" t="s">
        <v>1008</v>
      </c>
      <c r="J52" s="271" t="s">
        <v>1009</v>
      </c>
      <c r="K52" s="271" t="s">
        <v>1008</v>
      </c>
      <c r="L52" s="271" t="s">
        <v>1009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0</v>
      </c>
      <c r="F57" s="269" t="s">
        <v>502</v>
      </c>
      <c r="G57" s="272">
        <v>0</v>
      </c>
      <c r="H57" s="269" t="s">
        <v>502</v>
      </c>
      <c r="I57" s="272">
        <v>0</v>
      </c>
      <c r="J57" s="269" t="s">
        <v>502</v>
      </c>
      <c r="K57" s="272">
        <v>0</v>
      </c>
      <c r="L57" s="269" t="s">
        <v>502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72">
        <v>2600.1999999999998</v>
      </c>
      <c r="D59" s="269" t="s">
        <v>502</v>
      </c>
      <c r="E59" s="272">
        <v>3525.4</v>
      </c>
      <c r="F59" s="269" t="s">
        <v>502</v>
      </c>
      <c r="G59" s="272">
        <v>2837.8</v>
      </c>
      <c r="H59" s="269" t="s">
        <v>502</v>
      </c>
      <c r="I59" s="268">
        <v>2716.7510000000002</v>
      </c>
      <c r="J59" s="269" t="s">
        <v>502</v>
      </c>
      <c r="K59" s="268">
        <v>2690.8359999999998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1" t="s">
        <v>1008</v>
      </c>
      <c r="D64" s="271" t="s">
        <v>1009</v>
      </c>
      <c r="E64" s="271" t="s">
        <v>1008</v>
      </c>
      <c r="F64" s="271" t="s">
        <v>1009</v>
      </c>
      <c r="G64" s="271" t="s">
        <v>1008</v>
      </c>
      <c r="H64" s="271" t="s">
        <v>1009</v>
      </c>
      <c r="I64" s="271" t="s">
        <v>1008</v>
      </c>
      <c r="J64" s="271" t="s">
        <v>1009</v>
      </c>
      <c r="K64" s="271" t="s">
        <v>1008</v>
      </c>
      <c r="L64" s="271" t="s">
        <v>1009</v>
      </c>
    </row>
    <row r="65" spans="1:12">
      <c r="A65" s="267" t="s">
        <v>984</v>
      </c>
      <c r="B65" s="267" t="s">
        <v>991</v>
      </c>
      <c r="C65" s="272">
        <v>559</v>
      </c>
      <c r="D65" s="269" t="s">
        <v>502</v>
      </c>
      <c r="E65" s="272">
        <v>1333</v>
      </c>
      <c r="F65" s="269" t="s">
        <v>502</v>
      </c>
      <c r="G65" s="272">
        <v>559</v>
      </c>
      <c r="H65" s="269" t="s">
        <v>502</v>
      </c>
      <c r="I65" s="272">
        <v>603.4</v>
      </c>
      <c r="J65" s="269" t="s">
        <v>502</v>
      </c>
      <c r="K65" s="268">
        <v>577.63599999999997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2041.2</v>
      </c>
      <c r="D69" s="269" t="s">
        <v>502</v>
      </c>
      <c r="E69" s="272">
        <v>2192.4</v>
      </c>
      <c r="F69" s="269" t="s">
        <v>502</v>
      </c>
      <c r="G69" s="272">
        <v>2278.8000000000002</v>
      </c>
      <c r="H69" s="269" t="s">
        <v>502</v>
      </c>
      <c r="I69" s="268">
        <v>2113.3510000000001</v>
      </c>
      <c r="J69" s="269" t="s">
        <v>502</v>
      </c>
      <c r="K69" s="272">
        <v>2113.1999999999998</v>
      </c>
      <c r="L69" s="269" t="s">
        <v>502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4C50-F00D-4133-9818-BBE012A531CF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N19" sqref="N19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954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168367.5</v>
      </c>
      <c r="D11" s="269" t="s">
        <v>502</v>
      </c>
      <c r="E11" s="272">
        <v>156719.20000000001</v>
      </c>
      <c r="F11" s="269" t="s">
        <v>502</v>
      </c>
      <c r="G11" s="268">
        <v>162616.26300000001</v>
      </c>
      <c r="H11" s="269" t="s">
        <v>502</v>
      </c>
      <c r="I11" s="268">
        <v>168654.65400000001</v>
      </c>
      <c r="J11" s="269" t="s">
        <v>502</v>
      </c>
      <c r="K11" s="268">
        <v>165906.25200000001</v>
      </c>
      <c r="L11" s="269" t="s">
        <v>502</v>
      </c>
    </row>
    <row r="12" spans="1:12">
      <c r="A12" s="267" t="s">
        <v>980</v>
      </c>
      <c r="B12" s="267" t="s">
        <v>986</v>
      </c>
      <c r="C12" s="271" t="s">
        <v>1008</v>
      </c>
      <c r="D12" s="271" t="s">
        <v>1009</v>
      </c>
      <c r="E12" s="271" t="s">
        <v>1008</v>
      </c>
      <c r="F12" s="271" t="s">
        <v>1009</v>
      </c>
      <c r="G12" s="271" t="s">
        <v>1008</v>
      </c>
      <c r="H12" s="271" t="s">
        <v>1009</v>
      </c>
      <c r="I12" s="271" t="s">
        <v>1008</v>
      </c>
      <c r="J12" s="271" t="s">
        <v>1009</v>
      </c>
      <c r="K12" s="271" t="s">
        <v>1008</v>
      </c>
      <c r="L12" s="271" t="s">
        <v>1009</v>
      </c>
    </row>
    <row r="13" spans="1:12">
      <c r="A13" s="267" t="s">
        <v>980</v>
      </c>
      <c r="B13" s="267" t="s">
        <v>987</v>
      </c>
      <c r="C13" s="269" t="s">
        <v>1008</v>
      </c>
      <c r="D13" s="269" t="s">
        <v>1009</v>
      </c>
      <c r="E13" s="269" t="s">
        <v>1008</v>
      </c>
      <c r="F13" s="269" t="s">
        <v>1009</v>
      </c>
      <c r="G13" s="269" t="s">
        <v>1008</v>
      </c>
      <c r="H13" s="269" t="s">
        <v>1009</v>
      </c>
      <c r="I13" s="269" t="s">
        <v>1008</v>
      </c>
      <c r="J13" s="269" t="s">
        <v>1009</v>
      </c>
      <c r="K13" s="269" t="s">
        <v>1008</v>
      </c>
      <c r="L13" s="269" t="s">
        <v>1009</v>
      </c>
    </row>
    <row r="14" spans="1:12">
      <c r="A14" s="267" t="s">
        <v>980</v>
      </c>
      <c r="B14" s="267" t="s">
        <v>988</v>
      </c>
      <c r="C14" s="271" t="s">
        <v>1008</v>
      </c>
      <c r="D14" s="271" t="s">
        <v>1009</v>
      </c>
      <c r="E14" s="271" t="s">
        <v>1008</v>
      </c>
      <c r="F14" s="271" t="s">
        <v>1009</v>
      </c>
      <c r="G14" s="271" t="s">
        <v>1008</v>
      </c>
      <c r="H14" s="271" t="s">
        <v>1009</v>
      </c>
      <c r="I14" s="271" t="s">
        <v>1008</v>
      </c>
      <c r="J14" s="271" t="s">
        <v>1009</v>
      </c>
      <c r="K14" s="271" t="s">
        <v>1008</v>
      </c>
      <c r="L14" s="271" t="s">
        <v>1009</v>
      </c>
    </row>
    <row r="15" spans="1:12">
      <c r="A15" s="267" t="s">
        <v>980</v>
      </c>
      <c r="B15" s="267" t="s">
        <v>989</v>
      </c>
      <c r="C15" s="269" t="s">
        <v>1008</v>
      </c>
      <c r="D15" s="269" t="s">
        <v>1009</v>
      </c>
      <c r="E15" s="269" t="s">
        <v>1008</v>
      </c>
      <c r="F15" s="269" t="s">
        <v>1009</v>
      </c>
      <c r="G15" s="269" t="s">
        <v>1008</v>
      </c>
      <c r="H15" s="269" t="s">
        <v>1009</v>
      </c>
      <c r="I15" s="269" t="s">
        <v>1008</v>
      </c>
      <c r="J15" s="269" t="s">
        <v>1009</v>
      </c>
      <c r="K15" s="269" t="s">
        <v>1008</v>
      </c>
      <c r="L15" s="269" t="s">
        <v>1009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3">
        <v>76.343999999999994</v>
      </c>
      <c r="H16" s="271" t="s">
        <v>502</v>
      </c>
      <c r="I16" s="273">
        <v>329.04399999999998</v>
      </c>
      <c r="J16" s="271" t="s">
        <v>502</v>
      </c>
      <c r="K16" s="273">
        <v>333.40699999999998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167246.1</v>
      </c>
      <c r="D17" s="269" t="s">
        <v>502</v>
      </c>
      <c r="E17" s="272">
        <v>148084.9</v>
      </c>
      <c r="F17" s="269" t="s">
        <v>502</v>
      </c>
      <c r="G17" s="268">
        <v>153569.13099999999</v>
      </c>
      <c r="H17" s="269" t="s">
        <v>502</v>
      </c>
      <c r="I17" s="268">
        <v>159235.81899999999</v>
      </c>
      <c r="J17" s="269" t="s">
        <v>502</v>
      </c>
      <c r="K17" s="268">
        <v>155900.04500000001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1121.4000000000001</v>
      </c>
      <c r="D18" s="271" t="s">
        <v>502</v>
      </c>
      <c r="E18" s="270">
        <v>8634.2999999999993</v>
      </c>
      <c r="F18" s="271" t="s">
        <v>502</v>
      </c>
      <c r="G18" s="273">
        <v>8970.7880000000005</v>
      </c>
      <c r="H18" s="271" t="s">
        <v>502</v>
      </c>
      <c r="I18" s="273">
        <v>8956.1190000000006</v>
      </c>
      <c r="J18" s="271" t="s">
        <v>502</v>
      </c>
      <c r="K18" s="273">
        <v>9477.1319999999996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0</v>
      </c>
      <c r="D21" s="269" t="s">
        <v>502</v>
      </c>
      <c r="E21" s="272">
        <v>0</v>
      </c>
      <c r="F21" s="269" t="s">
        <v>502</v>
      </c>
      <c r="G21" s="272">
        <v>0</v>
      </c>
      <c r="H21" s="269" t="s">
        <v>502</v>
      </c>
      <c r="I21" s="268">
        <v>133.672</v>
      </c>
      <c r="J21" s="269" t="s">
        <v>502</v>
      </c>
      <c r="K21" s="268">
        <v>195.667</v>
      </c>
      <c r="L21" s="269" t="s">
        <v>502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68">
        <v>165471.136</v>
      </c>
      <c r="D23" s="269" t="s">
        <v>502</v>
      </c>
      <c r="E23" s="268">
        <v>162069.65599999999</v>
      </c>
      <c r="F23" s="269" t="s">
        <v>502</v>
      </c>
      <c r="G23" s="268">
        <v>160214.198</v>
      </c>
      <c r="H23" s="269" t="s">
        <v>502</v>
      </c>
      <c r="I23" s="268">
        <v>165233.878</v>
      </c>
      <c r="J23" s="269" t="s">
        <v>502</v>
      </c>
      <c r="K23" s="268">
        <v>162518.003</v>
      </c>
      <c r="L23" s="269" t="s">
        <v>502</v>
      </c>
    </row>
    <row r="24" spans="1:12">
      <c r="A24" s="267" t="s">
        <v>981</v>
      </c>
      <c r="B24" s="267" t="s">
        <v>986</v>
      </c>
      <c r="C24" s="271" t="s">
        <v>1008</v>
      </c>
      <c r="D24" s="271" t="s">
        <v>1009</v>
      </c>
      <c r="E24" s="271" t="s">
        <v>1008</v>
      </c>
      <c r="F24" s="271" t="s">
        <v>1009</v>
      </c>
      <c r="G24" s="271" t="s">
        <v>1008</v>
      </c>
      <c r="H24" s="271" t="s">
        <v>1009</v>
      </c>
      <c r="I24" s="271" t="s">
        <v>1008</v>
      </c>
      <c r="J24" s="271" t="s">
        <v>1009</v>
      </c>
      <c r="K24" s="271" t="s">
        <v>1008</v>
      </c>
      <c r="L24" s="271" t="s">
        <v>1009</v>
      </c>
    </row>
    <row r="25" spans="1:12">
      <c r="A25" s="267" t="s">
        <v>981</v>
      </c>
      <c r="B25" s="267" t="s">
        <v>987</v>
      </c>
      <c r="C25" s="269" t="s">
        <v>1008</v>
      </c>
      <c r="D25" s="269" t="s">
        <v>1009</v>
      </c>
      <c r="E25" s="269" t="s">
        <v>1008</v>
      </c>
      <c r="F25" s="269" t="s">
        <v>1009</v>
      </c>
      <c r="G25" s="269" t="s">
        <v>1008</v>
      </c>
      <c r="H25" s="269" t="s">
        <v>1009</v>
      </c>
      <c r="I25" s="269" t="s">
        <v>1008</v>
      </c>
      <c r="J25" s="269" t="s">
        <v>1009</v>
      </c>
      <c r="K25" s="269" t="s">
        <v>1008</v>
      </c>
      <c r="L25" s="269" t="s">
        <v>1009</v>
      </c>
    </row>
    <row r="26" spans="1:12">
      <c r="A26" s="267" t="s">
        <v>981</v>
      </c>
      <c r="B26" s="267" t="s">
        <v>988</v>
      </c>
      <c r="C26" s="271" t="s">
        <v>1008</v>
      </c>
      <c r="D26" s="271" t="s">
        <v>1009</v>
      </c>
      <c r="E26" s="271" t="s">
        <v>1008</v>
      </c>
      <c r="F26" s="271" t="s">
        <v>1009</v>
      </c>
      <c r="G26" s="271" t="s">
        <v>1008</v>
      </c>
      <c r="H26" s="271" t="s">
        <v>1009</v>
      </c>
      <c r="I26" s="271" t="s">
        <v>1008</v>
      </c>
      <c r="J26" s="271" t="s">
        <v>1009</v>
      </c>
      <c r="K26" s="271" t="s">
        <v>1008</v>
      </c>
      <c r="L26" s="271" t="s">
        <v>1009</v>
      </c>
    </row>
    <row r="27" spans="1:12">
      <c r="A27" s="267" t="s">
        <v>981</v>
      </c>
      <c r="B27" s="267" t="s">
        <v>989</v>
      </c>
      <c r="C27" s="269" t="s">
        <v>1008</v>
      </c>
      <c r="D27" s="269" t="s">
        <v>1009</v>
      </c>
      <c r="E27" s="269" t="s">
        <v>1008</v>
      </c>
      <c r="F27" s="269" t="s">
        <v>1009</v>
      </c>
      <c r="G27" s="269" t="s">
        <v>1008</v>
      </c>
      <c r="H27" s="269" t="s">
        <v>1009</v>
      </c>
      <c r="I27" s="269" t="s">
        <v>1008</v>
      </c>
      <c r="J27" s="269" t="s">
        <v>1009</v>
      </c>
      <c r="K27" s="269" t="s">
        <v>1008</v>
      </c>
      <c r="L27" s="269" t="s">
        <v>1009</v>
      </c>
    </row>
    <row r="28" spans="1:12">
      <c r="A28" s="267" t="s">
        <v>981</v>
      </c>
      <c r="B28" s="267" t="s">
        <v>990</v>
      </c>
      <c r="C28" s="270">
        <v>216</v>
      </c>
      <c r="D28" s="271" t="s">
        <v>502</v>
      </c>
      <c r="E28" s="270">
        <v>230.4</v>
      </c>
      <c r="F28" s="271" t="s">
        <v>502</v>
      </c>
      <c r="G28" s="270">
        <v>147.6</v>
      </c>
      <c r="H28" s="271" t="s">
        <v>502</v>
      </c>
      <c r="I28" s="273">
        <v>307.83100000000002</v>
      </c>
      <c r="J28" s="271" t="s">
        <v>502</v>
      </c>
      <c r="K28" s="273">
        <v>466.24700000000001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159474.86199999999</v>
      </c>
      <c r="D29" s="269" t="s">
        <v>502</v>
      </c>
      <c r="E29" s="272">
        <v>153785.04</v>
      </c>
      <c r="F29" s="269" t="s">
        <v>502</v>
      </c>
      <c r="G29" s="268">
        <v>139337.64799999999</v>
      </c>
      <c r="H29" s="269" t="s">
        <v>502</v>
      </c>
      <c r="I29" s="272">
        <v>149484.70000000001</v>
      </c>
      <c r="J29" s="269" t="s">
        <v>502</v>
      </c>
      <c r="K29" s="268">
        <v>143917.70300000001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5780.2740000000003</v>
      </c>
      <c r="D30" s="271" t="s">
        <v>502</v>
      </c>
      <c r="E30" s="273">
        <v>8054.2160000000003</v>
      </c>
      <c r="F30" s="271" t="s">
        <v>502</v>
      </c>
      <c r="G30" s="270">
        <v>20710.95</v>
      </c>
      <c r="H30" s="271" t="s">
        <v>502</v>
      </c>
      <c r="I30" s="273">
        <v>15275.746999999999</v>
      </c>
      <c r="J30" s="271" t="s">
        <v>502</v>
      </c>
      <c r="K30" s="273">
        <v>17874.852999999999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0</v>
      </c>
      <c r="D33" s="269" t="s">
        <v>502</v>
      </c>
      <c r="E33" s="272">
        <v>0</v>
      </c>
      <c r="F33" s="269" t="s">
        <v>502</v>
      </c>
      <c r="G33" s="272">
        <v>18</v>
      </c>
      <c r="H33" s="269" t="s">
        <v>502</v>
      </c>
      <c r="I33" s="272">
        <v>165.6</v>
      </c>
      <c r="J33" s="269" t="s">
        <v>502</v>
      </c>
      <c r="K33" s="272">
        <v>259.2</v>
      </c>
      <c r="L33" s="269" t="s">
        <v>502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68">
        <v>291438.90399999998</v>
      </c>
      <c r="D35" s="269" t="s">
        <v>502</v>
      </c>
      <c r="E35" s="268">
        <v>278949.788</v>
      </c>
      <c r="F35" s="269" t="s">
        <v>502</v>
      </c>
      <c r="G35" s="268">
        <v>282193.82699999999</v>
      </c>
      <c r="H35" s="269" t="s">
        <v>502</v>
      </c>
      <c r="I35" s="268">
        <v>274993.89799999999</v>
      </c>
      <c r="J35" s="269" t="s">
        <v>502</v>
      </c>
      <c r="K35" s="268">
        <v>271547.46899999998</v>
      </c>
      <c r="L35" s="269" t="s">
        <v>502</v>
      </c>
    </row>
    <row r="36" spans="1:12">
      <c r="A36" s="267" t="s">
        <v>982</v>
      </c>
      <c r="B36" s="267" t="s">
        <v>986</v>
      </c>
      <c r="C36" s="271" t="s">
        <v>1008</v>
      </c>
      <c r="D36" s="271" t="s">
        <v>1009</v>
      </c>
      <c r="E36" s="271" t="s">
        <v>1008</v>
      </c>
      <c r="F36" s="271" t="s">
        <v>1009</v>
      </c>
      <c r="G36" s="271" t="s">
        <v>1008</v>
      </c>
      <c r="H36" s="271" t="s">
        <v>1009</v>
      </c>
      <c r="I36" s="271" t="s">
        <v>1008</v>
      </c>
      <c r="J36" s="271" t="s">
        <v>1009</v>
      </c>
      <c r="K36" s="271" t="s">
        <v>1008</v>
      </c>
      <c r="L36" s="271" t="s">
        <v>1009</v>
      </c>
    </row>
    <row r="37" spans="1:12">
      <c r="A37" s="267" t="s">
        <v>982</v>
      </c>
      <c r="B37" s="267" t="s">
        <v>987</v>
      </c>
      <c r="C37" s="269" t="s">
        <v>1008</v>
      </c>
      <c r="D37" s="269" t="s">
        <v>1009</v>
      </c>
      <c r="E37" s="269" t="s">
        <v>1008</v>
      </c>
      <c r="F37" s="269" t="s">
        <v>1009</v>
      </c>
      <c r="G37" s="269" t="s">
        <v>1008</v>
      </c>
      <c r="H37" s="269" t="s">
        <v>1009</v>
      </c>
      <c r="I37" s="269" t="s">
        <v>1008</v>
      </c>
      <c r="J37" s="269" t="s">
        <v>1009</v>
      </c>
      <c r="K37" s="269" t="s">
        <v>1008</v>
      </c>
      <c r="L37" s="269" t="s">
        <v>1009</v>
      </c>
    </row>
    <row r="38" spans="1:12">
      <c r="A38" s="267" t="s">
        <v>982</v>
      </c>
      <c r="B38" s="267" t="s">
        <v>988</v>
      </c>
      <c r="C38" s="271" t="s">
        <v>1008</v>
      </c>
      <c r="D38" s="271" t="s">
        <v>1009</v>
      </c>
      <c r="E38" s="271" t="s">
        <v>1008</v>
      </c>
      <c r="F38" s="271" t="s">
        <v>1009</v>
      </c>
      <c r="G38" s="271" t="s">
        <v>1008</v>
      </c>
      <c r="H38" s="271" t="s">
        <v>1009</v>
      </c>
      <c r="I38" s="271" t="s">
        <v>1008</v>
      </c>
      <c r="J38" s="271" t="s">
        <v>1009</v>
      </c>
      <c r="K38" s="271" t="s">
        <v>1008</v>
      </c>
      <c r="L38" s="271" t="s">
        <v>1009</v>
      </c>
    </row>
    <row r="39" spans="1:12">
      <c r="A39" s="267" t="s">
        <v>982</v>
      </c>
      <c r="B39" s="267" t="s">
        <v>989</v>
      </c>
      <c r="C39" s="269" t="s">
        <v>1008</v>
      </c>
      <c r="D39" s="269" t="s">
        <v>1009</v>
      </c>
      <c r="E39" s="269" t="s">
        <v>1008</v>
      </c>
      <c r="F39" s="269" t="s">
        <v>1009</v>
      </c>
      <c r="G39" s="269" t="s">
        <v>1008</v>
      </c>
      <c r="H39" s="269" t="s">
        <v>1009</v>
      </c>
      <c r="I39" s="269" t="s">
        <v>1008</v>
      </c>
      <c r="J39" s="269" t="s">
        <v>1009</v>
      </c>
      <c r="K39" s="269" t="s">
        <v>1008</v>
      </c>
      <c r="L39" s="269" t="s">
        <v>1009</v>
      </c>
    </row>
    <row r="40" spans="1:12">
      <c r="A40" s="267" t="s">
        <v>982</v>
      </c>
      <c r="B40" s="267" t="s">
        <v>990</v>
      </c>
      <c r="C40" s="270">
        <v>1328.4</v>
      </c>
      <c r="D40" s="271" t="s">
        <v>502</v>
      </c>
      <c r="E40" s="270">
        <v>2217.6</v>
      </c>
      <c r="F40" s="271" t="s">
        <v>502</v>
      </c>
      <c r="G40" s="270">
        <v>1441.8</v>
      </c>
      <c r="H40" s="271" t="s">
        <v>502</v>
      </c>
      <c r="I40" s="270">
        <v>477.9</v>
      </c>
      <c r="J40" s="271" t="s">
        <v>502</v>
      </c>
      <c r="K40" s="273">
        <v>360.43099999999998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275068.17599999998</v>
      </c>
      <c r="D41" s="269" t="s">
        <v>502</v>
      </c>
      <c r="E41" s="268">
        <v>254993.541</v>
      </c>
      <c r="F41" s="269" t="s">
        <v>502</v>
      </c>
      <c r="G41" s="268">
        <v>242337.416</v>
      </c>
      <c r="H41" s="269" t="s">
        <v>502</v>
      </c>
      <c r="I41" s="268">
        <v>212453.046</v>
      </c>
      <c r="J41" s="269" t="s">
        <v>502</v>
      </c>
      <c r="K41" s="268">
        <v>212329.20699999999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15042.328</v>
      </c>
      <c r="D42" s="271" t="s">
        <v>502</v>
      </c>
      <c r="E42" s="273">
        <v>21738.647000000001</v>
      </c>
      <c r="F42" s="271" t="s">
        <v>502</v>
      </c>
      <c r="G42" s="273">
        <v>38414.610999999997</v>
      </c>
      <c r="H42" s="271" t="s">
        <v>502</v>
      </c>
      <c r="I42" s="273">
        <v>62062.951999999997</v>
      </c>
      <c r="J42" s="271" t="s">
        <v>502</v>
      </c>
      <c r="K42" s="273">
        <v>57939.830999999998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0</v>
      </c>
      <c r="D45" s="269" t="s">
        <v>502</v>
      </c>
      <c r="E45" s="272">
        <v>0</v>
      </c>
      <c r="F45" s="269" t="s">
        <v>502</v>
      </c>
      <c r="G45" s="272">
        <v>0</v>
      </c>
      <c r="H45" s="269" t="s">
        <v>502</v>
      </c>
      <c r="I45" s="272">
        <v>0</v>
      </c>
      <c r="J45" s="269" t="s">
        <v>502</v>
      </c>
      <c r="K45" s="272">
        <v>918</v>
      </c>
      <c r="L45" s="269" t="s">
        <v>502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11136</v>
      </c>
      <c r="D47" s="269" t="s">
        <v>502</v>
      </c>
      <c r="E47" s="272">
        <v>10874</v>
      </c>
      <c r="F47" s="269" t="s">
        <v>502</v>
      </c>
      <c r="G47" s="268">
        <v>11872.554</v>
      </c>
      <c r="H47" s="269" t="s">
        <v>502</v>
      </c>
      <c r="I47" s="268">
        <v>14296.891</v>
      </c>
      <c r="J47" s="269" t="s">
        <v>502</v>
      </c>
      <c r="K47" s="268">
        <v>13981.066000000001</v>
      </c>
      <c r="L47" s="269" t="s">
        <v>502</v>
      </c>
    </row>
    <row r="48" spans="1:12">
      <c r="A48" s="267" t="s">
        <v>983</v>
      </c>
      <c r="B48" s="267" t="s">
        <v>986</v>
      </c>
      <c r="C48" s="271" t="s">
        <v>1008</v>
      </c>
      <c r="D48" s="271" t="s">
        <v>1009</v>
      </c>
      <c r="E48" s="271" t="s">
        <v>1008</v>
      </c>
      <c r="F48" s="271" t="s">
        <v>1009</v>
      </c>
      <c r="G48" s="271" t="s">
        <v>1008</v>
      </c>
      <c r="H48" s="271" t="s">
        <v>1009</v>
      </c>
      <c r="I48" s="271" t="s">
        <v>1008</v>
      </c>
      <c r="J48" s="271" t="s">
        <v>1009</v>
      </c>
      <c r="K48" s="271" t="s">
        <v>1008</v>
      </c>
      <c r="L48" s="271" t="s">
        <v>1009</v>
      </c>
    </row>
    <row r="49" spans="1:12">
      <c r="A49" s="267" t="s">
        <v>983</v>
      </c>
      <c r="B49" s="267" t="s">
        <v>987</v>
      </c>
      <c r="C49" s="269" t="s">
        <v>1008</v>
      </c>
      <c r="D49" s="269" t="s">
        <v>1009</v>
      </c>
      <c r="E49" s="269" t="s">
        <v>1008</v>
      </c>
      <c r="F49" s="269" t="s">
        <v>1009</v>
      </c>
      <c r="G49" s="269" t="s">
        <v>1008</v>
      </c>
      <c r="H49" s="269" t="s">
        <v>1009</v>
      </c>
      <c r="I49" s="269" t="s">
        <v>1008</v>
      </c>
      <c r="J49" s="269" t="s">
        <v>1009</v>
      </c>
      <c r="K49" s="269" t="s">
        <v>1008</v>
      </c>
      <c r="L49" s="269" t="s">
        <v>1009</v>
      </c>
    </row>
    <row r="50" spans="1:12">
      <c r="A50" s="267" t="s">
        <v>983</v>
      </c>
      <c r="B50" s="267" t="s">
        <v>988</v>
      </c>
      <c r="C50" s="271" t="s">
        <v>1008</v>
      </c>
      <c r="D50" s="271" t="s">
        <v>1009</v>
      </c>
      <c r="E50" s="271" t="s">
        <v>1008</v>
      </c>
      <c r="F50" s="271" t="s">
        <v>1009</v>
      </c>
      <c r="G50" s="271" t="s">
        <v>1008</v>
      </c>
      <c r="H50" s="271" t="s">
        <v>1009</v>
      </c>
      <c r="I50" s="271" t="s">
        <v>1008</v>
      </c>
      <c r="J50" s="271" t="s">
        <v>1009</v>
      </c>
      <c r="K50" s="271" t="s">
        <v>1008</v>
      </c>
      <c r="L50" s="271" t="s">
        <v>1009</v>
      </c>
    </row>
    <row r="51" spans="1:12">
      <c r="A51" s="267" t="s">
        <v>983</v>
      </c>
      <c r="B51" s="267" t="s">
        <v>989</v>
      </c>
      <c r="C51" s="269" t="s">
        <v>1008</v>
      </c>
      <c r="D51" s="269" t="s">
        <v>1009</v>
      </c>
      <c r="E51" s="269" t="s">
        <v>1008</v>
      </c>
      <c r="F51" s="269" t="s">
        <v>1009</v>
      </c>
      <c r="G51" s="269" t="s">
        <v>1008</v>
      </c>
      <c r="H51" s="269" t="s">
        <v>1009</v>
      </c>
      <c r="I51" s="269" t="s">
        <v>1008</v>
      </c>
      <c r="J51" s="269" t="s">
        <v>1009</v>
      </c>
      <c r="K51" s="269" t="s">
        <v>1008</v>
      </c>
      <c r="L51" s="269" t="s">
        <v>1009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11114</v>
      </c>
      <c r="D53" s="269" t="s">
        <v>502</v>
      </c>
      <c r="E53" s="272">
        <v>10801</v>
      </c>
      <c r="F53" s="269" t="s">
        <v>502</v>
      </c>
      <c r="G53" s="272">
        <v>11226</v>
      </c>
      <c r="H53" s="269" t="s">
        <v>502</v>
      </c>
      <c r="I53" s="268">
        <v>13327.380999999999</v>
      </c>
      <c r="J53" s="269" t="s">
        <v>502</v>
      </c>
      <c r="K53" s="268">
        <v>13038.616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22</v>
      </c>
      <c r="D54" s="271" t="s">
        <v>502</v>
      </c>
      <c r="E54" s="270">
        <v>73</v>
      </c>
      <c r="F54" s="271" t="s">
        <v>502</v>
      </c>
      <c r="G54" s="270">
        <v>636.6</v>
      </c>
      <c r="H54" s="271" t="s">
        <v>502</v>
      </c>
      <c r="I54" s="273">
        <v>906.36599999999999</v>
      </c>
      <c r="J54" s="271" t="s">
        <v>502</v>
      </c>
      <c r="K54" s="273">
        <v>861.25199999999995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0</v>
      </c>
      <c r="F57" s="269" t="s">
        <v>502</v>
      </c>
      <c r="G57" s="268">
        <v>9.9540000000000006</v>
      </c>
      <c r="H57" s="269" t="s">
        <v>502</v>
      </c>
      <c r="I57" s="268">
        <v>63.143999999999998</v>
      </c>
      <c r="J57" s="269" t="s">
        <v>502</v>
      </c>
      <c r="K57" s="268">
        <v>81.197999999999993</v>
      </c>
      <c r="L57" s="269" t="s">
        <v>502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68">
        <v>150768.31099999999</v>
      </c>
      <c r="D59" s="269" t="s">
        <v>502</v>
      </c>
      <c r="E59" s="268">
        <v>137136.68400000001</v>
      </c>
      <c r="F59" s="269" t="s">
        <v>502</v>
      </c>
      <c r="G59" s="268">
        <v>140744.16800000001</v>
      </c>
      <c r="H59" s="269" t="s">
        <v>502</v>
      </c>
      <c r="I59" s="268">
        <v>141760.30300000001</v>
      </c>
      <c r="J59" s="269" t="s">
        <v>502</v>
      </c>
      <c r="K59" s="268">
        <v>137246.30600000001</v>
      </c>
      <c r="L59" s="269" t="s">
        <v>502</v>
      </c>
    </row>
    <row r="60" spans="1:12">
      <c r="A60" s="267" t="s">
        <v>984</v>
      </c>
      <c r="B60" s="267" t="s">
        <v>986</v>
      </c>
      <c r="C60" s="271" t="s">
        <v>1008</v>
      </c>
      <c r="D60" s="271" t="s">
        <v>1009</v>
      </c>
      <c r="E60" s="271" t="s">
        <v>1008</v>
      </c>
      <c r="F60" s="271" t="s">
        <v>1009</v>
      </c>
      <c r="G60" s="271" t="s">
        <v>1008</v>
      </c>
      <c r="H60" s="271" t="s">
        <v>1009</v>
      </c>
      <c r="I60" s="271" t="s">
        <v>1008</v>
      </c>
      <c r="J60" s="271" t="s">
        <v>1009</v>
      </c>
      <c r="K60" s="271" t="s">
        <v>1008</v>
      </c>
      <c r="L60" s="271" t="s">
        <v>1009</v>
      </c>
    </row>
    <row r="61" spans="1:12">
      <c r="A61" s="267" t="s">
        <v>984</v>
      </c>
      <c r="B61" s="267" t="s">
        <v>987</v>
      </c>
      <c r="C61" s="269" t="s">
        <v>1008</v>
      </c>
      <c r="D61" s="269" t="s">
        <v>1009</v>
      </c>
      <c r="E61" s="269" t="s">
        <v>1008</v>
      </c>
      <c r="F61" s="269" t="s">
        <v>1009</v>
      </c>
      <c r="G61" s="269" t="s">
        <v>1008</v>
      </c>
      <c r="H61" s="269" t="s">
        <v>1009</v>
      </c>
      <c r="I61" s="269" t="s">
        <v>1008</v>
      </c>
      <c r="J61" s="269" t="s">
        <v>1009</v>
      </c>
      <c r="K61" s="269" t="s">
        <v>1008</v>
      </c>
      <c r="L61" s="269" t="s">
        <v>1009</v>
      </c>
    </row>
    <row r="62" spans="1:12">
      <c r="A62" s="267" t="s">
        <v>984</v>
      </c>
      <c r="B62" s="267" t="s">
        <v>988</v>
      </c>
      <c r="C62" s="271" t="s">
        <v>1008</v>
      </c>
      <c r="D62" s="271" t="s">
        <v>1009</v>
      </c>
      <c r="E62" s="271" t="s">
        <v>1008</v>
      </c>
      <c r="F62" s="271" t="s">
        <v>1009</v>
      </c>
      <c r="G62" s="271" t="s">
        <v>1008</v>
      </c>
      <c r="H62" s="271" t="s">
        <v>1009</v>
      </c>
      <c r="I62" s="271" t="s">
        <v>1008</v>
      </c>
      <c r="J62" s="271" t="s">
        <v>1009</v>
      </c>
      <c r="K62" s="271" t="s">
        <v>1008</v>
      </c>
      <c r="L62" s="271" t="s">
        <v>1009</v>
      </c>
    </row>
    <row r="63" spans="1:12">
      <c r="A63" s="267" t="s">
        <v>984</v>
      </c>
      <c r="B63" s="267" t="s">
        <v>989</v>
      </c>
      <c r="C63" s="269" t="s">
        <v>1008</v>
      </c>
      <c r="D63" s="269" t="s">
        <v>1009</v>
      </c>
      <c r="E63" s="269" t="s">
        <v>1008</v>
      </c>
      <c r="F63" s="269" t="s">
        <v>1009</v>
      </c>
      <c r="G63" s="269" t="s">
        <v>1008</v>
      </c>
      <c r="H63" s="269" t="s">
        <v>1009</v>
      </c>
      <c r="I63" s="269" t="s">
        <v>1008</v>
      </c>
      <c r="J63" s="269" t="s">
        <v>1009</v>
      </c>
      <c r="K63" s="269" t="s">
        <v>1008</v>
      </c>
      <c r="L63" s="269" t="s">
        <v>1009</v>
      </c>
    </row>
    <row r="64" spans="1:12">
      <c r="A64" s="267" t="s">
        <v>984</v>
      </c>
      <c r="B64" s="267" t="s">
        <v>990</v>
      </c>
      <c r="C64" s="273">
        <v>189.011</v>
      </c>
      <c r="D64" s="271" t="s">
        <v>502</v>
      </c>
      <c r="E64" s="273">
        <v>527.38400000000001</v>
      </c>
      <c r="F64" s="271" t="s">
        <v>502</v>
      </c>
      <c r="G64" s="273">
        <v>846.96799999999996</v>
      </c>
      <c r="H64" s="271" t="s">
        <v>502</v>
      </c>
      <c r="I64" s="273">
        <v>1268.4870000000001</v>
      </c>
      <c r="J64" s="271" t="s">
        <v>502</v>
      </c>
      <c r="K64" s="273">
        <v>1352.829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145744.1</v>
      </c>
      <c r="D65" s="269" t="s">
        <v>502</v>
      </c>
      <c r="E65" s="272">
        <v>131088.9</v>
      </c>
      <c r="F65" s="269" t="s">
        <v>502</v>
      </c>
      <c r="G65" s="272">
        <v>133086</v>
      </c>
      <c r="H65" s="269" t="s">
        <v>502</v>
      </c>
      <c r="I65" s="272">
        <v>122300.9</v>
      </c>
      <c r="J65" s="269" t="s">
        <v>502</v>
      </c>
      <c r="K65" s="268">
        <v>112673.954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4824.3999999999996</v>
      </c>
      <c r="D66" s="271" t="s">
        <v>502</v>
      </c>
      <c r="E66" s="270">
        <v>5473.6</v>
      </c>
      <c r="F66" s="271" t="s">
        <v>502</v>
      </c>
      <c r="G66" s="270">
        <v>6231.6</v>
      </c>
      <c r="H66" s="271" t="s">
        <v>502</v>
      </c>
      <c r="I66" s="273">
        <v>15901.316000000001</v>
      </c>
      <c r="J66" s="271" t="s">
        <v>502</v>
      </c>
      <c r="K66" s="273">
        <v>20127.123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10.8</v>
      </c>
      <c r="D69" s="269" t="s">
        <v>502</v>
      </c>
      <c r="E69" s="272">
        <v>46.8</v>
      </c>
      <c r="F69" s="269" t="s">
        <v>502</v>
      </c>
      <c r="G69" s="272">
        <v>579.6</v>
      </c>
      <c r="H69" s="269" t="s">
        <v>502</v>
      </c>
      <c r="I69" s="272">
        <v>2289.6</v>
      </c>
      <c r="J69" s="269" t="s">
        <v>502</v>
      </c>
      <c r="K69" s="272">
        <v>3092.4</v>
      </c>
      <c r="L69" s="269" t="s">
        <v>502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1568-508A-44DB-BD7C-9E2EA6ECA6E6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956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1827.3</v>
      </c>
      <c r="D11" s="269" t="s">
        <v>502</v>
      </c>
      <c r="E11" s="272">
        <v>1522.8</v>
      </c>
      <c r="F11" s="269" t="s">
        <v>502</v>
      </c>
      <c r="G11" s="268">
        <v>1284.5250000000001</v>
      </c>
      <c r="H11" s="269" t="s">
        <v>502</v>
      </c>
      <c r="I11" s="268">
        <v>1326.4780000000001</v>
      </c>
      <c r="J11" s="269" t="s">
        <v>502</v>
      </c>
      <c r="K11" s="268">
        <v>1330.6379999999999</v>
      </c>
      <c r="L11" s="269" t="s">
        <v>502</v>
      </c>
    </row>
    <row r="12" spans="1:12">
      <c r="A12" s="267" t="s">
        <v>980</v>
      </c>
      <c r="B12" s="267" t="s">
        <v>986</v>
      </c>
      <c r="C12" s="271" t="s">
        <v>1008</v>
      </c>
      <c r="D12" s="271" t="s">
        <v>1009</v>
      </c>
      <c r="E12" s="271" t="s">
        <v>1008</v>
      </c>
      <c r="F12" s="271" t="s">
        <v>1009</v>
      </c>
      <c r="G12" s="271" t="s">
        <v>1008</v>
      </c>
      <c r="H12" s="271" t="s">
        <v>1009</v>
      </c>
      <c r="I12" s="271" t="s">
        <v>1008</v>
      </c>
      <c r="J12" s="271" t="s">
        <v>1009</v>
      </c>
      <c r="K12" s="271" t="s">
        <v>1008</v>
      </c>
      <c r="L12" s="271" t="s">
        <v>1009</v>
      </c>
    </row>
    <row r="13" spans="1:12">
      <c r="A13" s="267" t="s">
        <v>980</v>
      </c>
      <c r="B13" s="267" t="s">
        <v>987</v>
      </c>
      <c r="C13" s="269" t="s">
        <v>1008</v>
      </c>
      <c r="D13" s="269" t="s">
        <v>1009</v>
      </c>
      <c r="E13" s="269" t="s">
        <v>1008</v>
      </c>
      <c r="F13" s="269" t="s">
        <v>1009</v>
      </c>
      <c r="G13" s="269" t="s">
        <v>1008</v>
      </c>
      <c r="H13" s="269" t="s">
        <v>1009</v>
      </c>
      <c r="I13" s="269" t="s">
        <v>1008</v>
      </c>
      <c r="J13" s="269" t="s">
        <v>1009</v>
      </c>
      <c r="K13" s="269" t="s">
        <v>1008</v>
      </c>
      <c r="L13" s="269" t="s">
        <v>1009</v>
      </c>
    </row>
    <row r="14" spans="1:12">
      <c r="A14" s="267" t="s">
        <v>980</v>
      </c>
      <c r="B14" s="267" t="s">
        <v>988</v>
      </c>
      <c r="C14" s="271" t="s">
        <v>1008</v>
      </c>
      <c r="D14" s="271" t="s">
        <v>1009</v>
      </c>
      <c r="E14" s="271" t="s">
        <v>1008</v>
      </c>
      <c r="F14" s="271" t="s">
        <v>1009</v>
      </c>
      <c r="G14" s="271" t="s">
        <v>1008</v>
      </c>
      <c r="H14" s="271" t="s">
        <v>1009</v>
      </c>
      <c r="I14" s="271" t="s">
        <v>1008</v>
      </c>
      <c r="J14" s="271" t="s">
        <v>1009</v>
      </c>
      <c r="K14" s="271" t="s">
        <v>1008</v>
      </c>
      <c r="L14" s="271" t="s">
        <v>1009</v>
      </c>
    </row>
    <row r="15" spans="1:12">
      <c r="A15" s="267" t="s">
        <v>980</v>
      </c>
      <c r="B15" s="267" t="s">
        <v>989</v>
      </c>
      <c r="C15" s="269" t="s">
        <v>1008</v>
      </c>
      <c r="D15" s="269" t="s">
        <v>1009</v>
      </c>
      <c r="E15" s="269" t="s">
        <v>1008</v>
      </c>
      <c r="F15" s="269" t="s">
        <v>1009</v>
      </c>
      <c r="G15" s="269" t="s">
        <v>1008</v>
      </c>
      <c r="H15" s="269" t="s">
        <v>1009</v>
      </c>
      <c r="I15" s="269" t="s">
        <v>1008</v>
      </c>
      <c r="J15" s="269" t="s">
        <v>1009</v>
      </c>
      <c r="K15" s="269" t="s">
        <v>1008</v>
      </c>
      <c r="L15" s="269" t="s">
        <v>1009</v>
      </c>
    </row>
    <row r="16" spans="1:12">
      <c r="A16" s="267" t="s">
        <v>980</v>
      </c>
      <c r="B16" s="267" t="s">
        <v>990</v>
      </c>
      <c r="C16" s="271" t="s">
        <v>1008</v>
      </c>
      <c r="D16" s="271" t="s">
        <v>1009</v>
      </c>
      <c r="E16" s="271" t="s">
        <v>1008</v>
      </c>
      <c r="F16" s="271" t="s">
        <v>1009</v>
      </c>
      <c r="G16" s="271" t="s">
        <v>1008</v>
      </c>
      <c r="H16" s="271" t="s">
        <v>1009</v>
      </c>
      <c r="I16" s="271" t="s">
        <v>1008</v>
      </c>
      <c r="J16" s="271" t="s">
        <v>1009</v>
      </c>
      <c r="K16" s="271" t="s">
        <v>1008</v>
      </c>
      <c r="L16" s="271" t="s">
        <v>1009</v>
      </c>
    </row>
    <row r="17" spans="1:12">
      <c r="A17" s="267" t="s">
        <v>980</v>
      </c>
      <c r="B17" s="267" t="s">
        <v>991</v>
      </c>
      <c r="C17" s="272">
        <v>1827.3</v>
      </c>
      <c r="D17" s="269" t="s">
        <v>502</v>
      </c>
      <c r="E17" s="272">
        <v>1522.8</v>
      </c>
      <c r="F17" s="269" t="s">
        <v>502</v>
      </c>
      <c r="G17" s="268">
        <v>1284.5250000000001</v>
      </c>
      <c r="H17" s="269" t="s">
        <v>502</v>
      </c>
      <c r="I17" s="268">
        <v>1326.4780000000001</v>
      </c>
      <c r="J17" s="269" t="s">
        <v>502</v>
      </c>
      <c r="K17" s="268">
        <v>1330.6379999999999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69" t="s">
        <v>1008</v>
      </c>
      <c r="D19" s="269" t="s">
        <v>1009</v>
      </c>
      <c r="E19" s="269" t="s">
        <v>1008</v>
      </c>
      <c r="F19" s="269" t="s">
        <v>1009</v>
      </c>
      <c r="G19" s="269" t="s">
        <v>1008</v>
      </c>
      <c r="H19" s="269" t="s">
        <v>1009</v>
      </c>
      <c r="I19" s="269" t="s">
        <v>1008</v>
      </c>
      <c r="J19" s="269" t="s">
        <v>1009</v>
      </c>
      <c r="K19" s="269" t="s">
        <v>1008</v>
      </c>
      <c r="L19" s="269" t="s">
        <v>1009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69" t="s">
        <v>1008</v>
      </c>
      <c r="D21" s="269" t="s">
        <v>1009</v>
      </c>
      <c r="E21" s="269" t="s">
        <v>1008</v>
      </c>
      <c r="F21" s="269" t="s">
        <v>1009</v>
      </c>
      <c r="G21" s="269" t="s">
        <v>1008</v>
      </c>
      <c r="H21" s="269" t="s">
        <v>1009</v>
      </c>
      <c r="I21" s="269" t="s">
        <v>1008</v>
      </c>
      <c r="J21" s="269" t="s">
        <v>1009</v>
      </c>
      <c r="K21" s="269" t="s">
        <v>1008</v>
      </c>
      <c r="L21" s="269" t="s">
        <v>1009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72">
        <v>3291.2</v>
      </c>
      <c r="D23" s="269" t="s">
        <v>502</v>
      </c>
      <c r="E23" s="272">
        <v>3074.7</v>
      </c>
      <c r="F23" s="269" t="s">
        <v>502</v>
      </c>
      <c r="G23" s="272">
        <v>2555.1</v>
      </c>
      <c r="H23" s="269" t="s">
        <v>502</v>
      </c>
      <c r="I23" s="272">
        <v>2944.8</v>
      </c>
      <c r="J23" s="269" t="s">
        <v>502</v>
      </c>
      <c r="K23" s="272">
        <v>2814.9</v>
      </c>
      <c r="L23" s="269" t="s">
        <v>502</v>
      </c>
    </row>
    <row r="24" spans="1:12">
      <c r="A24" s="267" t="s">
        <v>981</v>
      </c>
      <c r="B24" s="267" t="s">
        <v>986</v>
      </c>
      <c r="C24" s="271" t="s">
        <v>1008</v>
      </c>
      <c r="D24" s="271" t="s">
        <v>1009</v>
      </c>
      <c r="E24" s="271" t="s">
        <v>1008</v>
      </c>
      <c r="F24" s="271" t="s">
        <v>1009</v>
      </c>
      <c r="G24" s="271" t="s">
        <v>1008</v>
      </c>
      <c r="H24" s="271" t="s">
        <v>1009</v>
      </c>
      <c r="I24" s="271" t="s">
        <v>1008</v>
      </c>
      <c r="J24" s="271" t="s">
        <v>1009</v>
      </c>
      <c r="K24" s="271" t="s">
        <v>1008</v>
      </c>
      <c r="L24" s="271" t="s">
        <v>1009</v>
      </c>
    </row>
    <row r="25" spans="1:12">
      <c r="A25" s="267" t="s">
        <v>981</v>
      </c>
      <c r="B25" s="267" t="s">
        <v>987</v>
      </c>
      <c r="C25" s="269" t="s">
        <v>1008</v>
      </c>
      <c r="D25" s="269" t="s">
        <v>1009</v>
      </c>
      <c r="E25" s="269" t="s">
        <v>1008</v>
      </c>
      <c r="F25" s="269" t="s">
        <v>1009</v>
      </c>
      <c r="G25" s="269" t="s">
        <v>1008</v>
      </c>
      <c r="H25" s="269" t="s">
        <v>1009</v>
      </c>
      <c r="I25" s="269" t="s">
        <v>1008</v>
      </c>
      <c r="J25" s="269" t="s">
        <v>1009</v>
      </c>
      <c r="K25" s="269" t="s">
        <v>1008</v>
      </c>
      <c r="L25" s="269" t="s">
        <v>1009</v>
      </c>
    </row>
    <row r="26" spans="1:12">
      <c r="A26" s="267" t="s">
        <v>981</v>
      </c>
      <c r="B26" s="267" t="s">
        <v>988</v>
      </c>
      <c r="C26" s="271" t="s">
        <v>1008</v>
      </c>
      <c r="D26" s="271" t="s">
        <v>1009</v>
      </c>
      <c r="E26" s="271" t="s">
        <v>1008</v>
      </c>
      <c r="F26" s="271" t="s">
        <v>1009</v>
      </c>
      <c r="G26" s="271" t="s">
        <v>1008</v>
      </c>
      <c r="H26" s="271" t="s">
        <v>1009</v>
      </c>
      <c r="I26" s="271" t="s">
        <v>1008</v>
      </c>
      <c r="J26" s="271" t="s">
        <v>1009</v>
      </c>
      <c r="K26" s="271" t="s">
        <v>1008</v>
      </c>
      <c r="L26" s="271" t="s">
        <v>1009</v>
      </c>
    </row>
    <row r="27" spans="1:12">
      <c r="A27" s="267" t="s">
        <v>981</v>
      </c>
      <c r="B27" s="267" t="s">
        <v>989</v>
      </c>
      <c r="C27" s="269" t="s">
        <v>1008</v>
      </c>
      <c r="D27" s="269" t="s">
        <v>1009</v>
      </c>
      <c r="E27" s="269" t="s">
        <v>1008</v>
      </c>
      <c r="F27" s="269" t="s">
        <v>1009</v>
      </c>
      <c r="G27" s="269" t="s">
        <v>1008</v>
      </c>
      <c r="H27" s="269" t="s">
        <v>1009</v>
      </c>
      <c r="I27" s="269" t="s">
        <v>1008</v>
      </c>
      <c r="J27" s="269" t="s">
        <v>1009</v>
      </c>
      <c r="K27" s="269" t="s">
        <v>1008</v>
      </c>
      <c r="L27" s="269" t="s">
        <v>1009</v>
      </c>
    </row>
    <row r="28" spans="1:12">
      <c r="A28" s="267" t="s">
        <v>981</v>
      </c>
      <c r="B28" s="267" t="s">
        <v>990</v>
      </c>
      <c r="C28" s="271" t="s">
        <v>1008</v>
      </c>
      <c r="D28" s="271" t="s">
        <v>1009</v>
      </c>
      <c r="E28" s="271" t="s">
        <v>1008</v>
      </c>
      <c r="F28" s="271" t="s">
        <v>1009</v>
      </c>
      <c r="G28" s="271" t="s">
        <v>1008</v>
      </c>
      <c r="H28" s="271" t="s">
        <v>1009</v>
      </c>
      <c r="I28" s="271" t="s">
        <v>1008</v>
      </c>
      <c r="J28" s="271" t="s">
        <v>1009</v>
      </c>
      <c r="K28" s="271" t="s">
        <v>1008</v>
      </c>
      <c r="L28" s="271" t="s">
        <v>1009</v>
      </c>
    </row>
    <row r="29" spans="1:12">
      <c r="A29" s="267" t="s">
        <v>981</v>
      </c>
      <c r="B29" s="267" t="s">
        <v>991</v>
      </c>
      <c r="C29" s="272">
        <v>3291.2</v>
      </c>
      <c r="D29" s="269" t="s">
        <v>502</v>
      </c>
      <c r="E29" s="272">
        <v>3074.7</v>
      </c>
      <c r="F29" s="269" t="s">
        <v>502</v>
      </c>
      <c r="G29" s="272">
        <v>2555.1</v>
      </c>
      <c r="H29" s="269" t="s">
        <v>502</v>
      </c>
      <c r="I29" s="272">
        <v>2944.8</v>
      </c>
      <c r="J29" s="269" t="s">
        <v>502</v>
      </c>
      <c r="K29" s="272">
        <v>2814.9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69" t="s">
        <v>1008</v>
      </c>
      <c r="D31" s="269" t="s">
        <v>1009</v>
      </c>
      <c r="E31" s="269" t="s">
        <v>1008</v>
      </c>
      <c r="F31" s="269" t="s">
        <v>1009</v>
      </c>
      <c r="G31" s="269" t="s">
        <v>1008</v>
      </c>
      <c r="H31" s="269" t="s">
        <v>1009</v>
      </c>
      <c r="I31" s="269" t="s">
        <v>1008</v>
      </c>
      <c r="J31" s="269" t="s">
        <v>1009</v>
      </c>
      <c r="K31" s="269" t="s">
        <v>1008</v>
      </c>
      <c r="L31" s="269" t="s">
        <v>1009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69" t="s">
        <v>1008</v>
      </c>
      <c r="D33" s="269" t="s">
        <v>1009</v>
      </c>
      <c r="E33" s="269" t="s">
        <v>1008</v>
      </c>
      <c r="F33" s="269" t="s">
        <v>1009</v>
      </c>
      <c r="G33" s="269" t="s">
        <v>1008</v>
      </c>
      <c r="H33" s="269" t="s">
        <v>1009</v>
      </c>
      <c r="I33" s="269" t="s">
        <v>1008</v>
      </c>
      <c r="J33" s="269" t="s">
        <v>1009</v>
      </c>
      <c r="K33" s="269" t="s">
        <v>1008</v>
      </c>
      <c r="L33" s="269" t="s">
        <v>1009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68">
        <v>6992.2560000000003</v>
      </c>
      <c r="D35" s="269" t="s">
        <v>502</v>
      </c>
      <c r="E35" s="268">
        <v>7549.3649999999998</v>
      </c>
      <c r="F35" s="269" t="s">
        <v>502</v>
      </c>
      <c r="G35" s="272">
        <v>7467.61</v>
      </c>
      <c r="H35" s="269" t="s">
        <v>502</v>
      </c>
      <c r="I35" s="268">
        <v>7443.2309999999998</v>
      </c>
      <c r="J35" s="269" t="s">
        <v>502</v>
      </c>
      <c r="K35" s="272">
        <v>6690.12</v>
      </c>
      <c r="L35" s="269" t="s">
        <v>502</v>
      </c>
    </row>
    <row r="36" spans="1:12">
      <c r="A36" s="267" t="s">
        <v>982</v>
      </c>
      <c r="B36" s="267" t="s">
        <v>986</v>
      </c>
      <c r="C36" s="271" t="s">
        <v>1008</v>
      </c>
      <c r="D36" s="271" t="s">
        <v>1009</v>
      </c>
      <c r="E36" s="271" t="s">
        <v>1008</v>
      </c>
      <c r="F36" s="271" t="s">
        <v>1009</v>
      </c>
      <c r="G36" s="271" t="s">
        <v>1008</v>
      </c>
      <c r="H36" s="271" t="s">
        <v>1009</v>
      </c>
      <c r="I36" s="271" t="s">
        <v>1008</v>
      </c>
      <c r="J36" s="271" t="s">
        <v>1009</v>
      </c>
      <c r="K36" s="271" t="s">
        <v>1008</v>
      </c>
      <c r="L36" s="271" t="s">
        <v>1009</v>
      </c>
    </row>
    <row r="37" spans="1:12">
      <c r="A37" s="267" t="s">
        <v>982</v>
      </c>
      <c r="B37" s="267" t="s">
        <v>987</v>
      </c>
      <c r="C37" s="269" t="s">
        <v>1008</v>
      </c>
      <c r="D37" s="269" t="s">
        <v>1009</v>
      </c>
      <c r="E37" s="269" t="s">
        <v>1008</v>
      </c>
      <c r="F37" s="269" t="s">
        <v>1009</v>
      </c>
      <c r="G37" s="269" t="s">
        <v>1008</v>
      </c>
      <c r="H37" s="269" t="s">
        <v>1009</v>
      </c>
      <c r="I37" s="269" t="s">
        <v>1008</v>
      </c>
      <c r="J37" s="269" t="s">
        <v>1009</v>
      </c>
      <c r="K37" s="269" t="s">
        <v>1008</v>
      </c>
      <c r="L37" s="269" t="s">
        <v>1009</v>
      </c>
    </row>
    <row r="38" spans="1:12">
      <c r="A38" s="267" t="s">
        <v>982</v>
      </c>
      <c r="B38" s="267" t="s">
        <v>988</v>
      </c>
      <c r="C38" s="271" t="s">
        <v>1008</v>
      </c>
      <c r="D38" s="271" t="s">
        <v>1009</v>
      </c>
      <c r="E38" s="271" t="s">
        <v>1008</v>
      </c>
      <c r="F38" s="271" t="s">
        <v>1009</v>
      </c>
      <c r="G38" s="271" t="s">
        <v>1008</v>
      </c>
      <c r="H38" s="271" t="s">
        <v>1009</v>
      </c>
      <c r="I38" s="271" t="s">
        <v>1008</v>
      </c>
      <c r="J38" s="271" t="s">
        <v>1009</v>
      </c>
      <c r="K38" s="271" t="s">
        <v>1008</v>
      </c>
      <c r="L38" s="271" t="s">
        <v>1009</v>
      </c>
    </row>
    <row r="39" spans="1:12">
      <c r="A39" s="267" t="s">
        <v>982</v>
      </c>
      <c r="B39" s="267" t="s">
        <v>989</v>
      </c>
      <c r="C39" s="269" t="s">
        <v>1008</v>
      </c>
      <c r="D39" s="269" t="s">
        <v>1009</v>
      </c>
      <c r="E39" s="269" t="s">
        <v>1008</v>
      </c>
      <c r="F39" s="269" t="s">
        <v>1009</v>
      </c>
      <c r="G39" s="269" t="s">
        <v>1008</v>
      </c>
      <c r="H39" s="269" t="s">
        <v>1009</v>
      </c>
      <c r="I39" s="269" t="s">
        <v>1008</v>
      </c>
      <c r="J39" s="269" t="s">
        <v>1009</v>
      </c>
      <c r="K39" s="269" t="s">
        <v>1008</v>
      </c>
      <c r="L39" s="269" t="s">
        <v>1009</v>
      </c>
    </row>
    <row r="40" spans="1:12">
      <c r="A40" s="267" t="s">
        <v>982</v>
      </c>
      <c r="B40" s="267" t="s">
        <v>990</v>
      </c>
      <c r="C40" s="271" t="s">
        <v>1008</v>
      </c>
      <c r="D40" s="271" t="s">
        <v>1009</v>
      </c>
      <c r="E40" s="271" t="s">
        <v>1008</v>
      </c>
      <c r="F40" s="271" t="s">
        <v>1009</v>
      </c>
      <c r="G40" s="271" t="s">
        <v>1008</v>
      </c>
      <c r="H40" s="271" t="s">
        <v>1009</v>
      </c>
      <c r="I40" s="271" t="s">
        <v>1008</v>
      </c>
      <c r="J40" s="271" t="s">
        <v>1009</v>
      </c>
      <c r="K40" s="271" t="s">
        <v>1008</v>
      </c>
      <c r="L40" s="271" t="s">
        <v>1009</v>
      </c>
    </row>
    <row r="41" spans="1:12">
      <c r="A41" s="267" t="s">
        <v>982</v>
      </c>
      <c r="B41" s="267" t="s">
        <v>991</v>
      </c>
      <c r="C41" s="268">
        <v>6992.2560000000003</v>
      </c>
      <c r="D41" s="269" t="s">
        <v>502</v>
      </c>
      <c r="E41" s="268">
        <v>7549.3649999999998</v>
      </c>
      <c r="F41" s="269" t="s">
        <v>502</v>
      </c>
      <c r="G41" s="272">
        <v>7467.61</v>
      </c>
      <c r="H41" s="269" t="s">
        <v>502</v>
      </c>
      <c r="I41" s="268">
        <v>7443.2309999999998</v>
      </c>
      <c r="J41" s="269" t="s">
        <v>502</v>
      </c>
      <c r="K41" s="272">
        <v>6690.12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0</v>
      </c>
      <c r="D42" s="271" t="s">
        <v>502</v>
      </c>
      <c r="E42" s="270">
        <v>0</v>
      </c>
      <c r="F42" s="271" t="s">
        <v>502</v>
      </c>
      <c r="G42" s="270">
        <v>0</v>
      </c>
      <c r="H42" s="271" t="s">
        <v>502</v>
      </c>
      <c r="I42" s="270">
        <v>0</v>
      </c>
      <c r="J42" s="271" t="s">
        <v>502</v>
      </c>
      <c r="K42" s="270">
        <v>0</v>
      </c>
      <c r="L42" s="271" t="s">
        <v>502</v>
      </c>
    </row>
    <row r="43" spans="1:12">
      <c r="A43" s="267" t="s">
        <v>982</v>
      </c>
      <c r="B43" s="267" t="s">
        <v>993</v>
      </c>
      <c r="C43" s="269" t="s">
        <v>1008</v>
      </c>
      <c r="D43" s="269" t="s">
        <v>1009</v>
      </c>
      <c r="E43" s="269" t="s">
        <v>1008</v>
      </c>
      <c r="F43" s="269" t="s">
        <v>1009</v>
      </c>
      <c r="G43" s="269" t="s">
        <v>1008</v>
      </c>
      <c r="H43" s="269" t="s">
        <v>1009</v>
      </c>
      <c r="I43" s="269" t="s">
        <v>1008</v>
      </c>
      <c r="J43" s="269" t="s">
        <v>1009</v>
      </c>
      <c r="K43" s="269" t="s">
        <v>1008</v>
      </c>
      <c r="L43" s="269" t="s">
        <v>1009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69" t="s">
        <v>1008</v>
      </c>
      <c r="D45" s="269" t="s">
        <v>1009</v>
      </c>
      <c r="E45" s="269" t="s">
        <v>1008</v>
      </c>
      <c r="F45" s="269" t="s">
        <v>1009</v>
      </c>
      <c r="G45" s="269" t="s">
        <v>1008</v>
      </c>
      <c r="H45" s="269" t="s">
        <v>1009</v>
      </c>
      <c r="I45" s="269" t="s">
        <v>1008</v>
      </c>
      <c r="J45" s="269" t="s">
        <v>1009</v>
      </c>
      <c r="K45" s="269" t="s">
        <v>1008</v>
      </c>
      <c r="L45" s="269" t="s">
        <v>1009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308.3</v>
      </c>
      <c r="D47" s="269" t="s">
        <v>502</v>
      </c>
      <c r="E47" s="272">
        <v>264</v>
      </c>
      <c r="F47" s="269" t="s">
        <v>502</v>
      </c>
      <c r="G47" s="272">
        <v>308.3</v>
      </c>
      <c r="H47" s="269" t="s">
        <v>502</v>
      </c>
      <c r="I47" s="268">
        <v>343.428</v>
      </c>
      <c r="J47" s="269" t="s">
        <v>502</v>
      </c>
      <c r="K47" s="268">
        <v>388.18700000000001</v>
      </c>
      <c r="L47" s="269" t="s">
        <v>502</v>
      </c>
    </row>
    <row r="48" spans="1:12">
      <c r="A48" s="267" t="s">
        <v>983</v>
      </c>
      <c r="B48" s="267" t="s">
        <v>986</v>
      </c>
      <c r="C48" s="271" t="s">
        <v>1008</v>
      </c>
      <c r="D48" s="271" t="s">
        <v>1009</v>
      </c>
      <c r="E48" s="271" t="s">
        <v>1008</v>
      </c>
      <c r="F48" s="271" t="s">
        <v>1009</v>
      </c>
      <c r="G48" s="271" t="s">
        <v>1008</v>
      </c>
      <c r="H48" s="271" t="s">
        <v>1009</v>
      </c>
      <c r="I48" s="271" t="s">
        <v>1008</v>
      </c>
      <c r="J48" s="271" t="s">
        <v>1009</v>
      </c>
      <c r="K48" s="271" t="s">
        <v>1008</v>
      </c>
      <c r="L48" s="271" t="s">
        <v>1009</v>
      </c>
    </row>
    <row r="49" spans="1:12">
      <c r="A49" s="267" t="s">
        <v>983</v>
      </c>
      <c r="B49" s="267" t="s">
        <v>987</v>
      </c>
      <c r="C49" s="269" t="s">
        <v>1008</v>
      </c>
      <c r="D49" s="269" t="s">
        <v>1009</v>
      </c>
      <c r="E49" s="269" t="s">
        <v>1008</v>
      </c>
      <c r="F49" s="269" t="s">
        <v>1009</v>
      </c>
      <c r="G49" s="269" t="s">
        <v>1008</v>
      </c>
      <c r="H49" s="269" t="s">
        <v>1009</v>
      </c>
      <c r="I49" s="269" t="s">
        <v>1008</v>
      </c>
      <c r="J49" s="269" t="s">
        <v>1009</v>
      </c>
      <c r="K49" s="269" t="s">
        <v>1008</v>
      </c>
      <c r="L49" s="269" t="s">
        <v>1009</v>
      </c>
    </row>
    <row r="50" spans="1:12">
      <c r="A50" s="267" t="s">
        <v>983</v>
      </c>
      <c r="B50" s="267" t="s">
        <v>988</v>
      </c>
      <c r="C50" s="271" t="s">
        <v>1008</v>
      </c>
      <c r="D50" s="271" t="s">
        <v>1009</v>
      </c>
      <c r="E50" s="271" t="s">
        <v>1008</v>
      </c>
      <c r="F50" s="271" t="s">
        <v>1009</v>
      </c>
      <c r="G50" s="271" t="s">
        <v>1008</v>
      </c>
      <c r="H50" s="271" t="s">
        <v>1009</v>
      </c>
      <c r="I50" s="271" t="s">
        <v>1008</v>
      </c>
      <c r="J50" s="271" t="s">
        <v>1009</v>
      </c>
      <c r="K50" s="271" t="s">
        <v>1008</v>
      </c>
      <c r="L50" s="271" t="s">
        <v>1009</v>
      </c>
    </row>
    <row r="51" spans="1:12">
      <c r="A51" s="267" t="s">
        <v>983</v>
      </c>
      <c r="B51" s="267" t="s">
        <v>989</v>
      </c>
      <c r="C51" s="269" t="s">
        <v>1008</v>
      </c>
      <c r="D51" s="269" t="s">
        <v>1009</v>
      </c>
      <c r="E51" s="269" t="s">
        <v>1008</v>
      </c>
      <c r="F51" s="269" t="s">
        <v>1009</v>
      </c>
      <c r="G51" s="269" t="s">
        <v>1008</v>
      </c>
      <c r="H51" s="269" t="s">
        <v>1009</v>
      </c>
      <c r="I51" s="269" t="s">
        <v>1008</v>
      </c>
      <c r="J51" s="269" t="s">
        <v>1009</v>
      </c>
      <c r="K51" s="269" t="s">
        <v>1008</v>
      </c>
      <c r="L51" s="269" t="s">
        <v>1009</v>
      </c>
    </row>
    <row r="52" spans="1:12">
      <c r="A52" s="267" t="s">
        <v>983</v>
      </c>
      <c r="B52" s="267" t="s">
        <v>990</v>
      </c>
      <c r="C52" s="271" t="s">
        <v>1008</v>
      </c>
      <c r="D52" s="271" t="s">
        <v>1009</v>
      </c>
      <c r="E52" s="271" t="s">
        <v>1008</v>
      </c>
      <c r="F52" s="271" t="s">
        <v>1009</v>
      </c>
      <c r="G52" s="271" t="s">
        <v>1008</v>
      </c>
      <c r="H52" s="271" t="s">
        <v>1009</v>
      </c>
      <c r="I52" s="271" t="s">
        <v>1008</v>
      </c>
      <c r="J52" s="271" t="s">
        <v>1009</v>
      </c>
      <c r="K52" s="271" t="s">
        <v>1008</v>
      </c>
      <c r="L52" s="271" t="s">
        <v>1009</v>
      </c>
    </row>
    <row r="53" spans="1:12">
      <c r="A53" s="267" t="s">
        <v>983</v>
      </c>
      <c r="B53" s="267" t="s">
        <v>991</v>
      </c>
      <c r="C53" s="272">
        <v>308.3</v>
      </c>
      <c r="D53" s="269" t="s">
        <v>502</v>
      </c>
      <c r="E53" s="272">
        <v>264</v>
      </c>
      <c r="F53" s="269" t="s">
        <v>502</v>
      </c>
      <c r="G53" s="272">
        <v>308.3</v>
      </c>
      <c r="H53" s="269" t="s">
        <v>502</v>
      </c>
      <c r="I53" s="268">
        <v>343.428</v>
      </c>
      <c r="J53" s="269" t="s">
        <v>502</v>
      </c>
      <c r="K53" s="268">
        <v>388.18700000000001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69" t="s">
        <v>1008</v>
      </c>
      <c r="D55" s="269" t="s">
        <v>1009</v>
      </c>
      <c r="E55" s="269" t="s">
        <v>1008</v>
      </c>
      <c r="F55" s="269" t="s">
        <v>1009</v>
      </c>
      <c r="G55" s="269" t="s">
        <v>1008</v>
      </c>
      <c r="H55" s="269" t="s">
        <v>1009</v>
      </c>
      <c r="I55" s="269" t="s">
        <v>1008</v>
      </c>
      <c r="J55" s="269" t="s">
        <v>1009</v>
      </c>
      <c r="K55" s="269" t="s">
        <v>1008</v>
      </c>
      <c r="L55" s="269" t="s">
        <v>1009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69" t="s">
        <v>1008</v>
      </c>
      <c r="D57" s="269" t="s">
        <v>1009</v>
      </c>
      <c r="E57" s="269" t="s">
        <v>1008</v>
      </c>
      <c r="F57" s="269" t="s">
        <v>1009</v>
      </c>
      <c r="G57" s="269" t="s">
        <v>1008</v>
      </c>
      <c r="H57" s="269" t="s">
        <v>1009</v>
      </c>
      <c r="I57" s="269" t="s">
        <v>1008</v>
      </c>
      <c r="J57" s="269" t="s">
        <v>1009</v>
      </c>
      <c r="K57" s="269" t="s">
        <v>1008</v>
      </c>
      <c r="L57" s="269" t="s">
        <v>1009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72">
        <v>14993.6</v>
      </c>
      <c r="D59" s="269" t="s">
        <v>502</v>
      </c>
      <c r="E59" s="272">
        <v>17595.5</v>
      </c>
      <c r="F59" s="269" t="s">
        <v>502</v>
      </c>
      <c r="G59" s="272">
        <v>18212.7</v>
      </c>
      <c r="H59" s="269" t="s">
        <v>502</v>
      </c>
      <c r="I59" s="272">
        <v>16164.9</v>
      </c>
      <c r="J59" s="269" t="s">
        <v>502</v>
      </c>
      <c r="K59" s="268">
        <v>14739.021000000001</v>
      </c>
      <c r="L59" s="269" t="s">
        <v>502</v>
      </c>
    </row>
    <row r="60" spans="1:12">
      <c r="A60" s="267" t="s">
        <v>984</v>
      </c>
      <c r="B60" s="267" t="s">
        <v>986</v>
      </c>
      <c r="C60" s="271" t="s">
        <v>1008</v>
      </c>
      <c r="D60" s="271" t="s">
        <v>1009</v>
      </c>
      <c r="E60" s="271" t="s">
        <v>1008</v>
      </c>
      <c r="F60" s="271" t="s">
        <v>1009</v>
      </c>
      <c r="G60" s="271" t="s">
        <v>1008</v>
      </c>
      <c r="H60" s="271" t="s">
        <v>1009</v>
      </c>
      <c r="I60" s="271" t="s">
        <v>1008</v>
      </c>
      <c r="J60" s="271" t="s">
        <v>1009</v>
      </c>
      <c r="K60" s="271" t="s">
        <v>1008</v>
      </c>
      <c r="L60" s="271" t="s">
        <v>1009</v>
      </c>
    </row>
    <row r="61" spans="1:12">
      <c r="A61" s="267" t="s">
        <v>984</v>
      </c>
      <c r="B61" s="267" t="s">
        <v>987</v>
      </c>
      <c r="C61" s="269" t="s">
        <v>1008</v>
      </c>
      <c r="D61" s="269" t="s">
        <v>1009</v>
      </c>
      <c r="E61" s="269" t="s">
        <v>1008</v>
      </c>
      <c r="F61" s="269" t="s">
        <v>1009</v>
      </c>
      <c r="G61" s="269" t="s">
        <v>1008</v>
      </c>
      <c r="H61" s="269" t="s">
        <v>1009</v>
      </c>
      <c r="I61" s="269" t="s">
        <v>1008</v>
      </c>
      <c r="J61" s="269" t="s">
        <v>1009</v>
      </c>
      <c r="K61" s="269" t="s">
        <v>1008</v>
      </c>
      <c r="L61" s="269" t="s">
        <v>1009</v>
      </c>
    </row>
    <row r="62" spans="1:12">
      <c r="A62" s="267" t="s">
        <v>984</v>
      </c>
      <c r="B62" s="267" t="s">
        <v>988</v>
      </c>
      <c r="C62" s="271" t="s">
        <v>1008</v>
      </c>
      <c r="D62" s="271" t="s">
        <v>1009</v>
      </c>
      <c r="E62" s="271" t="s">
        <v>1008</v>
      </c>
      <c r="F62" s="271" t="s">
        <v>1009</v>
      </c>
      <c r="G62" s="271" t="s">
        <v>1008</v>
      </c>
      <c r="H62" s="271" t="s">
        <v>1009</v>
      </c>
      <c r="I62" s="271" t="s">
        <v>1008</v>
      </c>
      <c r="J62" s="271" t="s">
        <v>1009</v>
      </c>
      <c r="K62" s="271" t="s">
        <v>1008</v>
      </c>
      <c r="L62" s="271" t="s">
        <v>1009</v>
      </c>
    </row>
    <row r="63" spans="1:12">
      <c r="A63" s="267" t="s">
        <v>984</v>
      </c>
      <c r="B63" s="267" t="s">
        <v>989</v>
      </c>
      <c r="C63" s="269" t="s">
        <v>1008</v>
      </c>
      <c r="D63" s="269" t="s">
        <v>1009</v>
      </c>
      <c r="E63" s="269" t="s">
        <v>1008</v>
      </c>
      <c r="F63" s="269" t="s">
        <v>1009</v>
      </c>
      <c r="G63" s="269" t="s">
        <v>1008</v>
      </c>
      <c r="H63" s="269" t="s">
        <v>1009</v>
      </c>
      <c r="I63" s="269" t="s">
        <v>1008</v>
      </c>
      <c r="J63" s="269" t="s">
        <v>1009</v>
      </c>
      <c r="K63" s="269" t="s">
        <v>1008</v>
      </c>
      <c r="L63" s="269" t="s">
        <v>1009</v>
      </c>
    </row>
    <row r="64" spans="1:12">
      <c r="A64" s="267" t="s">
        <v>984</v>
      </c>
      <c r="B64" s="267" t="s">
        <v>990</v>
      </c>
      <c r="C64" s="271" t="s">
        <v>1008</v>
      </c>
      <c r="D64" s="271" t="s">
        <v>1009</v>
      </c>
      <c r="E64" s="271" t="s">
        <v>1008</v>
      </c>
      <c r="F64" s="271" t="s">
        <v>1009</v>
      </c>
      <c r="G64" s="271" t="s">
        <v>1008</v>
      </c>
      <c r="H64" s="271" t="s">
        <v>1009</v>
      </c>
      <c r="I64" s="271" t="s">
        <v>1008</v>
      </c>
      <c r="J64" s="271" t="s">
        <v>1009</v>
      </c>
      <c r="K64" s="271" t="s">
        <v>1008</v>
      </c>
      <c r="L64" s="271" t="s">
        <v>1009</v>
      </c>
    </row>
    <row r="65" spans="1:12">
      <c r="A65" s="267" t="s">
        <v>984</v>
      </c>
      <c r="B65" s="267" t="s">
        <v>991</v>
      </c>
      <c r="C65" s="272">
        <v>14993.6</v>
      </c>
      <c r="D65" s="269" t="s">
        <v>502</v>
      </c>
      <c r="E65" s="272">
        <v>17595.5</v>
      </c>
      <c r="F65" s="269" t="s">
        <v>502</v>
      </c>
      <c r="G65" s="272">
        <v>18212.7</v>
      </c>
      <c r="H65" s="269" t="s">
        <v>502</v>
      </c>
      <c r="I65" s="272">
        <v>16164.9</v>
      </c>
      <c r="J65" s="269" t="s">
        <v>502</v>
      </c>
      <c r="K65" s="268">
        <v>14739.021000000001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69" t="s">
        <v>1008</v>
      </c>
      <c r="D67" s="269" t="s">
        <v>1009</v>
      </c>
      <c r="E67" s="269" t="s">
        <v>1008</v>
      </c>
      <c r="F67" s="269" t="s">
        <v>1009</v>
      </c>
      <c r="G67" s="269" t="s">
        <v>1008</v>
      </c>
      <c r="H67" s="269" t="s">
        <v>1009</v>
      </c>
      <c r="I67" s="269" t="s">
        <v>1008</v>
      </c>
      <c r="J67" s="269" t="s">
        <v>1009</v>
      </c>
      <c r="K67" s="269" t="s">
        <v>1008</v>
      </c>
      <c r="L67" s="269" t="s">
        <v>1009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69" t="s">
        <v>1008</v>
      </c>
      <c r="D69" s="269" t="s">
        <v>1009</v>
      </c>
      <c r="E69" s="269" t="s">
        <v>1008</v>
      </c>
      <c r="F69" s="269" t="s">
        <v>1009</v>
      </c>
      <c r="G69" s="269" t="s">
        <v>1008</v>
      </c>
      <c r="H69" s="269" t="s">
        <v>1009</v>
      </c>
      <c r="I69" s="269" t="s">
        <v>1008</v>
      </c>
      <c r="J69" s="269" t="s">
        <v>1009</v>
      </c>
      <c r="K69" s="269" t="s">
        <v>1008</v>
      </c>
      <c r="L69" s="269" t="s">
        <v>1009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36EB-2742-4617-A502-730C210498BD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958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6527.5</v>
      </c>
      <c r="D11" s="269" t="s">
        <v>502</v>
      </c>
      <c r="E11" s="272">
        <v>6199.7</v>
      </c>
      <c r="F11" s="269" t="s">
        <v>502</v>
      </c>
      <c r="G11" s="268">
        <v>5639.4780000000001</v>
      </c>
      <c r="H11" s="269" t="s">
        <v>502</v>
      </c>
      <c r="I11" s="268">
        <v>4890.8990000000003</v>
      </c>
      <c r="J11" s="269" t="s">
        <v>502</v>
      </c>
      <c r="K11" s="268">
        <v>5085.2879999999996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1" t="s">
        <v>1008</v>
      </c>
      <c r="D16" s="271" t="s">
        <v>1009</v>
      </c>
      <c r="E16" s="271" t="s">
        <v>1008</v>
      </c>
      <c r="F16" s="271" t="s">
        <v>1009</v>
      </c>
      <c r="G16" s="271" t="s">
        <v>1008</v>
      </c>
      <c r="H16" s="271" t="s">
        <v>1009</v>
      </c>
      <c r="I16" s="271" t="s">
        <v>1008</v>
      </c>
      <c r="J16" s="271" t="s">
        <v>1009</v>
      </c>
      <c r="K16" s="271" t="s">
        <v>1008</v>
      </c>
      <c r="L16" s="271" t="s">
        <v>1009</v>
      </c>
    </row>
    <row r="17" spans="1:12">
      <c r="A17" s="267" t="s">
        <v>980</v>
      </c>
      <c r="B17" s="267" t="s">
        <v>991</v>
      </c>
      <c r="C17" s="272">
        <v>6527.5</v>
      </c>
      <c r="D17" s="269" t="s">
        <v>502</v>
      </c>
      <c r="E17" s="272">
        <v>6199.7</v>
      </c>
      <c r="F17" s="269" t="s">
        <v>502</v>
      </c>
      <c r="G17" s="268">
        <v>5639.4780000000001</v>
      </c>
      <c r="H17" s="269" t="s">
        <v>502</v>
      </c>
      <c r="I17" s="268">
        <v>4890.8990000000003</v>
      </c>
      <c r="J17" s="269" t="s">
        <v>502</v>
      </c>
      <c r="K17" s="268">
        <v>5085.2879999999996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69" t="s">
        <v>1008</v>
      </c>
      <c r="D21" s="269" t="s">
        <v>1009</v>
      </c>
      <c r="E21" s="269" t="s">
        <v>1008</v>
      </c>
      <c r="F21" s="269" t="s">
        <v>1009</v>
      </c>
      <c r="G21" s="269" t="s">
        <v>1008</v>
      </c>
      <c r="H21" s="269" t="s">
        <v>1009</v>
      </c>
      <c r="I21" s="269" t="s">
        <v>1008</v>
      </c>
      <c r="J21" s="269" t="s">
        <v>1009</v>
      </c>
      <c r="K21" s="269" t="s">
        <v>1008</v>
      </c>
      <c r="L21" s="269" t="s">
        <v>1009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68">
        <v>7059.5839999999998</v>
      </c>
      <c r="D23" s="269" t="s">
        <v>502</v>
      </c>
      <c r="E23" s="268">
        <v>6263.933</v>
      </c>
      <c r="F23" s="269" t="s">
        <v>502</v>
      </c>
      <c r="G23" s="268">
        <v>5513.6909999999998</v>
      </c>
      <c r="H23" s="269" t="s">
        <v>502</v>
      </c>
      <c r="I23" s="268">
        <v>5352.7740000000003</v>
      </c>
      <c r="J23" s="269" t="s">
        <v>502</v>
      </c>
      <c r="K23" s="268">
        <v>5523.9949999999999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1" t="s">
        <v>1008</v>
      </c>
      <c r="D28" s="271" t="s">
        <v>1009</v>
      </c>
      <c r="E28" s="271" t="s">
        <v>1008</v>
      </c>
      <c r="F28" s="271" t="s">
        <v>1009</v>
      </c>
      <c r="G28" s="271" t="s">
        <v>1008</v>
      </c>
      <c r="H28" s="271" t="s">
        <v>1009</v>
      </c>
      <c r="I28" s="271" t="s">
        <v>1008</v>
      </c>
      <c r="J28" s="271" t="s">
        <v>1009</v>
      </c>
      <c r="K28" s="271" t="s">
        <v>1008</v>
      </c>
      <c r="L28" s="271" t="s">
        <v>1009</v>
      </c>
    </row>
    <row r="29" spans="1:12">
      <c r="A29" s="267" t="s">
        <v>981</v>
      </c>
      <c r="B29" s="267" t="s">
        <v>991</v>
      </c>
      <c r="C29" s="272">
        <v>6967.61</v>
      </c>
      <c r="D29" s="269" t="s">
        <v>502</v>
      </c>
      <c r="E29" s="272">
        <v>6181.34</v>
      </c>
      <c r="F29" s="269" t="s">
        <v>502</v>
      </c>
      <c r="G29" s="268">
        <v>5457.0789999999997</v>
      </c>
      <c r="H29" s="269" t="s">
        <v>502</v>
      </c>
      <c r="I29" s="268">
        <v>5269.9650000000001</v>
      </c>
      <c r="J29" s="269" t="s">
        <v>502</v>
      </c>
      <c r="K29" s="268">
        <v>5440.4359999999997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91.974000000000004</v>
      </c>
      <c r="D30" s="271" t="s">
        <v>502</v>
      </c>
      <c r="E30" s="273">
        <v>82.593000000000004</v>
      </c>
      <c r="F30" s="271" t="s">
        <v>502</v>
      </c>
      <c r="G30" s="273">
        <v>56.612000000000002</v>
      </c>
      <c r="H30" s="271" t="s">
        <v>502</v>
      </c>
      <c r="I30" s="273">
        <v>82.808999999999997</v>
      </c>
      <c r="J30" s="271" t="s">
        <v>502</v>
      </c>
      <c r="K30" s="273">
        <v>83.558999999999997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69" t="s">
        <v>1008</v>
      </c>
      <c r="D33" s="269" t="s">
        <v>1009</v>
      </c>
      <c r="E33" s="269" t="s">
        <v>1008</v>
      </c>
      <c r="F33" s="269" t="s">
        <v>1009</v>
      </c>
      <c r="G33" s="269" t="s">
        <v>1008</v>
      </c>
      <c r="H33" s="269" t="s">
        <v>1009</v>
      </c>
      <c r="I33" s="269" t="s">
        <v>1008</v>
      </c>
      <c r="J33" s="269" t="s">
        <v>1009</v>
      </c>
      <c r="K33" s="269" t="s">
        <v>1008</v>
      </c>
      <c r="L33" s="269" t="s">
        <v>1009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68">
        <v>6203.8580000000002</v>
      </c>
      <c r="D35" s="269" t="s">
        <v>502</v>
      </c>
      <c r="E35" s="268">
        <v>5835.6139999999996</v>
      </c>
      <c r="F35" s="269" t="s">
        <v>502</v>
      </c>
      <c r="G35" s="268">
        <v>5816.4989999999998</v>
      </c>
      <c r="H35" s="269" t="s">
        <v>502</v>
      </c>
      <c r="I35" s="268">
        <v>6113.8360000000002</v>
      </c>
      <c r="J35" s="269" t="s">
        <v>502</v>
      </c>
      <c r="K35" s="268">
        <v>5963.875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1" t="s">
        <v>1008</v>
      </c>
      <c r="D40" s="271" t="s">
        <v>1009</v>
      </c>
      <c r="E40" s="271" t="s">
        <v>1008</v>
      </c>
      <c r="F40" s="271" t="s">
        <v>1009</v>
      </c>
      <c r="G40" s="271" t="s">
        <v>1008</v>
      </c>
      <c r="H40" s="271" t="s">
        <v>1009</v>
      </c>
      <c r="I40" s="271" t="s">
        <v>1008</v>
      </c>
      <c r="J40" s="271" t="s">
        <v>1009</v>
      </c>
      <c r="K40" s="271" t="s">
        <v>1008</v>
      </c>
      <c r="L40" s="271" t="s">
        <v>1009</v>
      </c>
    </row>
    <row r="41" spans="1:12">
      <c r="A41" s="267" t="s">
        <v>982</v>
      </c>
      <c r="B41" s="267" t="s">
        <v>991</v>
      </c>
      <c r="C41" s="268">
        <v>6203.8580000000002</v>
      </c>
      <c r="D41" s="269" t="s">
        <v>502</v>
      </c>
      <c r="E41" s="268">
        <v>5835.6139999999996</v>
      </c>
      <c r="F41" s="269" t="s">
        <v>502</v>
      </c>
      <c r="G41" s="268">
        <v>5816.4989999999998</v>
      </c>
      <c r="H41" s="269" t="s">
        <v>502</v>
      </c>
      <c r="I41" s="268">
        <v>6113.8360000000002</v>
      </c>
      <c r="J41" s="269" t="s">
        <v>502</v>
      </c>
      <c r="K41" s="268">
        <v>5795.6710000000003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0</v>
      </c>
      <c r="D42" s="271" t="s">
        <v>502</v>
      </c>
      <c r="E42" s="270">
        <v>0</v>
      </c>
      <c r="F42" s="271" t="s">
        <v>502</v>
      </c>
      <c r="G42" s="270">
        <v>0</v>
      </c>
      <c r="H42" s="271" t="s">
        <v>502</v>
      </c>
      <c r="I42" s="270">
        <v>0</v>
      </c>
      <c r="J42" s="271" t="s">
        <v>502</v>
      </c>
      <c r="K42" s="273">
        <v>168.20400000000001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69" t="s">
        <v>1008</v>
      </c>
      <c r="D45" s="269" t="s">
        <v>1009</v>
      </c>
      <c r="E45" s="269" t="s">
        <v>1008</v>
      </c>
      <c r="F45" s="269" t="s">
        <v>1009</v>
      </c>
      <c r="G45" s="269" t="s">
        <v>1008</v>
      </c>
      <c r="H45" s="269" t="s">
        <v>1009</v>
      </c>
      <c r="I45" s="269" t="s">
        <v>1008</v>
      </c>
      <c r="J45" s="269" t="s">
        <v>1009</v>
      </c>
      <c r="K45" s="269" t="s">
        <v>1008</v>
      </c>
      <c r="L45" s="269" t="s">
        <v>1009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465.2</v>
      </c>
      <c r="D47" s="269" t="s">
        <v>502</v>
      </c>
      <c r="E47" s="272">
        <v>172</v>
      </c>
      <c r="F47" s="269" t="s">
        <v>502</v>
      </c>
      <c r="G47" s="272">
        <v>344</v>
      </c>
      <c r="H47" s="269" t="s">
        <v>502</v>
      </c>
      <c r="I47" s="268">
        <v>574.11099999999999</v>
      </c>
      <c r="J47" s="269" t="s">
        <v>502</v>
      </c>
      <c r="K47" s="268">
        <v>705.92600000000004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1" t="s">
        <v>1008</v>
      </c>
      <c r="D52" s="271" t="s">
        <v>1009</v>
      </c>
      <c r="E52" s="271" t="s">
        <v>1008</v>
      </c>
      <c r="F52" s="271" t="s">
        <v>1009</v>
      </c>
      <c r="G52" s="271" t="s">
        <v>1008</v>
      </c>
      <c r="H52" s="271" t="s">
        <v>1009</v>
      </c>
      <c r="I52" s="271" t="s">
        <v>1008</v>
      </c>
      <c r="J52" s="271" t="s">
        <v>1009</v>
      </c>
      <c r="K52" s="271" t="s">
        <v>1008</v>
      </c>
      <c r="L52" s="271" t="s">
        <v>1009</v>
      </c>
    </row>
    <row r="53" spans="1:12">
      <c r="A53" s="267" t="s">
        <v>983</v>
      </c>
      <c r="B53" s="267" t="s">
        <v>991</v>
      </c>
      <c r="C53" s="272">
        <v>465.2</v>
      </c>
      <c r="D53" s="269" t="s">
        <v>502</v>
      </c>
      <c r="E53" s="272">
        <v>172</v>
      </c>
      <c r="F53" s="269" t="s">
        <v>502</v>
      </c>
      <c r="G53" s="272">
        <v>344</v>
      </c>
      <c r="H53" s="269" t="s">
        <v>502</v>
      </c>
      <c r="I53" s="268">
        <v>574.11099999999999</v>
      </c>
      <c r="J53" s="269" t="s">
        <v>502</v>
      </c>
      <c r="K53" s="268">
        <v>705.83900000000006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3">
        <v>8.6999999999999994E-2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69" t="s">
        <v>1008</v>
      </c>
      <c r="D57" s="269" t="s">
        <v>1009</v>
      </c>
      <c r="E57" s="269" t="s">
        <v>1008</v>
      </c>
      <c r="F57" s="269" t="s">
        <v>1009</v>
      </c>
      <c r="G57" s="269" t="s">
        <v>1008</v>
      </c>
      <c r="H57" s="269" t="s">
        <v>1009</v>
      </c>
      <c r="I57" s="269" t="s">
        <v>1008</v>
      </c>
      <c r="J57" s="269" t="s">
        <v>1009</v>
      </c>
      <c r="K57" s="269" t="s">
        <v>1008</v>
      </c>
      <c r="L57" s="269" t="s">
        <v>1009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72">
        <v>34261.300000000003</v>
      </c>
      <c r="D59" s="269" t="s">
        <v>502</v>
      </c>
      <c r="E59" s="272">
        <v>54366.7</v>
      </c>
      <c r="F59" s="269" t="s">
        <v>502</v>
      </c>
      <c r="G59" s="272">
        <v>41264.300000000003</v>
      </c>
      <c r="H59" s="269" t="s">
        <v>502</v>
      </c>
      <c r="I59" s="272">
        <v>30479.9</v>
      </c>
      <c r="J59" s="269" t="s">
        <v>502</v>
      </c>
      <c r="K59" s="268">
        <v>21117.387999999999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1" t="s">
        <v>1008</v>
      </c>
      <c r="D64" s="271" t="s">
        <v>1009</v>
      </c>
      <c r="E64" s="271" t="s">
        <v>1008</v>
      </c>
      <c r="F64" s="271" t="s">
        <v>1009</v>
      </c>
      <c r="G64" s="271" t="s">
        <v>1008</v>
      </c>
      <c r="H64" s="271" t="s">
        <v>1009</v>
      </c>
      <c r="I64" s="271" t="s">
        <v>1008</v>
      </c>
      <c r="J64" s="271" t="s">
        <v>1009</v>
      </c>
      <c r="K64" s="271" t="s">
        <v>1008</v>
      </c>
      <c r="L64" s="271" t="s">
        <v>1009</v>
      </c>
    </row>
    <row r="65" spans="1:12">
      <c r="A65" s="267" t="s">
        <v>984</v>
      </c>
      <c r="B65" s="267" t="s">
        <v>991</v>
      </c>
      <c r="C65" s="272">
        <v>34261.300000000003</v>
      </c>
      <c r="D65" s="269" t="s">
        <v>502</v>
      </c>
      <c r="E65" s="272">
        <v>54313.1</v>
      </c>
      <c r="F65" s="269" t="s">
        <v>502</v>
      </c>
      <c r="G65" s="272">
        <v>41183.9</v>
      </c>
      <c r="H65" s="269" t="s">
        <v>502</v>
      </c>
      <c r="I65" s="272">
        <v>30292.3</v>
      </c>
      <c r="J65" s="269" t="s">
        <v>502</v>
      </c>
      <c r="K65" s="268">
        <v>21117.387999999999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53.6</v>
      </c>
      <c r="F66" s="271" t="s">
        <v>502</v>
      </c>
      <c r="G66" s="270">
        <v>80.400000000000006</v>
      </c>
      <c r="H66" s="271" t="s">
        <v>502</v>
      </c>
      <c r="I66" s="270">
        <v>187.6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69" t="s">
        <v>1008</v>
      </c>
      <c r="D69" s="269" t="s">
        <v>1009</v>
      </c>
      <c r="E69" s="269" t="s">
        <v>1008</v>
      </c>
      <c r="F69" s="269" t="s">
        <v>1009</v>
      </c>
      <c r="G69" s="269" t="s">
        <v>1008</v>
      </c>
      <c r="H69" s="269" t="s">
        <v>1009</v>
      </c>
      <c r="I69" s="269" t="s">
        <v>1008</v>
      </c>
      <c r="J69" s="269" t="s">
        <v>1009</v>
      </c>
      <c r="K69" s="269" t="s">
        <v>1008</v>
      </c>
      <c r="L69" s="269" t="s">
        <v>1009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E6679-DAF1-4CD6-B18F-5527907142BA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960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0</v>
      </c>
      <c r="D11" s="269" t="s">
        <v>502</v>
      </c>
      <c r="E11" s="272">
        <v>0</v>
      </c>
      <c r="F11" s="269" t="s">
        <v>502</v>
      </c>
      <c r="G11" s="272">
        <v>0</v>
      </c>
      <c r="H11" s="269" t="s">
        <v>502</v>
      </c>
      <c r="I11" s="272">
        <v>0</v>
      </c>
      <c r="J11" s="269" t="s">
        <v>502</v>
      </c>
      <c r="K11" s="272">
        <v>0</v>
      </c>
      <c r="L11" s="269" t="s">
        <v>502</v>
      </c>
    </row>
    <row r="12" spans="1:12">
      <c r="A12" s="267" t="s">
        <v>980</v>
      </c>
      <c r="B12" s="267" t="s">
        <v>986</v>
      </c>
      <c r="C12" s="271" t="s">
        <v>1008</v>
      </c>
      <c r="D12" s="271" t="s">
        <v>1009</v>
      </c>
      <c r="E12" s="271" t="s">
        <v>1008</v>
      </c>
      <c r="F12" s="271" t="s">
        <v>1009</v>
      </c>
      <c r="G12" s="271" t="s">
        <v>1008</v>
      </c>
      <c r="H12" s="271" t="s">
        <v>1009</v>
      </c>
      <c r="I12" s="271" t="s">
        <v>1008</v>
      </c>
      <c r="J12" s="271" t="s">
        <v>1009</v>
      </c>
      <c r="K12" s="271" t="s">
        <v>1008</v>
      </c>
      <c r="L12" s="271" t="s">
        <v>1009</v>
      </c>
    </row>
    <row r="13" spans="1:12">
      <c r="A13" s="267" t="s">
        <v>980</v>
      </c>
      <c r="B13" s="267" t="s">
        <v>987</v>
      </c>
      <c r="C13" s="269" t="s">
        <v>1008</v>
      </c>
      <c r="D13" s="269" t="s">
        <v>1009</v>
      </c>
      <c r="E13" s="269" t="s">
        <v>1008</v>
      </c>
      <c r="F13" s="269" t="s">
        <v>1009</v>
      </c>
      <c r="G13" s="269" t="s">
        <v>1008</v>
      </c>
      <c r="H13" s="269" t="s">
        <v>1009</v>
      </c>
      <c r="I13" s="269" t="s">
        <v>1008</v>
      </c>
      <c r="J13" s="269" t="s">
        <v>1009</v>
      </c>
      <c r="K13" s="269" t="s">
        <v>1008</v>
      </c>
      <c r="L13" s="269" t="s">
        <v>1009</v>
      </c>
    </row>
    <row r="14" spans="1:12">
      <c r="A14" s="267" t="s">
        <v>980</v>
      </c>
      <c r="B14" s="267" t="s">
        <v>988</v>
      </c>
      <c r="C14" s="271" t="s">
        <v>1008</v>
      </c>
      <c r="D14" s="271" t="s">
        <v>1009</v>
      </c>
      <c r="E14" s="271" t="s">
        <v>1008</v>
      </c>
      <c r="F14" s="271" t="s">
        <v>1009</v>
      </c>
      <c r="G14" s="271" t="s">
        <v>1008</v>
      </c>
      <c r="H14" s="271" t="s">
        <v>1009</v>
      </c>
      <c r="I14" s="271" t="s">
        <v>1008</v>
      </c>
      <c r="J14" s="271" t="s">
        <v>1009</v>
      </c>
      <c r="K14" s="271" t="s">
        <v>1008</v>
      </c>
      <c r="L14" s="271" t="s">
        <v>1009</v>
      </c>
    </row>
    <row r="15" spans="1:12">
      <c r="A15" s="267" t="s">
        <v>980</v>
      </c>
      <c r="B15" s="267" t="s">
        <v>989</v>
      </c>
      <c r="C15" s="269" t="s">
        <v>1008</v>
      </c>
      <c r="D15" s="269" t="s">
        <v>1009</v>
      </c>
      <c r="E15" s="269" t="s">
        <v>1008</v>
      </c>
      <c r="F15" s="269" t="s">
        <v>1009</v>
      </c>
      <c r="G15" s="269" t="s">
        <v>1008</v>
      </c>
      <c r="H15" s="269" t="s">
        <v>1009</v>
      </c>
      <c r="I15" s="269" t="s">
        <v>1008</v>
      </c>
      <c r="J15" s="269" t="s">
        <v>1009</v>
      </c>
      <c r="K15" s="269" t="s">
        <v>1008</v>
      </c>
      <c r="L15" s="269" t="s">
        <v>1009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0">
        <v>0</v>
      </c>
      <c r="H16" s="271" t="s">
        <v>502</v>
      </c>
      <c r="I16" s="270">
        <v>0</v>
      </c>
      <c r="J16" s="271" t="s">
        <v>502</v>
      </c>
      <c r="K16" s="270">
        <v>0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0</v>
      </c>
      <c r="D17" s="269" t="s">
        <v>502</v>
      </c>
      <c r="E17" s="272">
        <v>0</v>
      </c>
      <c r="F17" s="269" t="s">
        <v>502</v>
      </c>
      <c r="G17" s="272">
        <v>0</v>
      </c>
      <c r="H17" s="269" t="s">
        <v>502</v>
      </c>
      <c r="I17" s="272">
        <v>0</v>
      </c>
      <c r="J17" s="269" t="s">
        <v>502</v>
      </c>
      <c r="K17" s="272">
        <v>0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69" t="s">
        <v>1008</v>
      </c>
      <c r="D19" s="269" t="s">
        <v>1009</v>
      </c>
      <c r="E19" s="269" t="s">
        <v>1008</v>
      </c>
      <c r="F19" s="269" t="s">
        <v>1009</v>
      </c>
      <c r="G19" s="269" t="s">
        <v>1008</v>
      </c>
      <c r="H19" s="269" t="s">
        <v>1009</v>
      </c>
      <c r="I19" s="269" t="s">
        <v>1008</v>
      </c>
      <c r="J19" s="269" t="s">
        <v>1009</v>
      </c>
      <c r="K19" s="269" t="s">
        <v>1008</v>
      </c>
      <c r="L19" s="269" t="s">
        <v>1009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0</v>
      </c>
      <c r="D21" s="269" t="s">
        <v>502</v>
      </c>
      <c r="E21" s="272">
        <v>0</v>
      </c>
      <c r="F21" s="269" t="s">
        <v>502</v>
      </c>
      <c r="G21" s="272">
        <v>0</v>
      </c>
      <c r="H21" s="269" t="s">
        <v>502</v>
      </c>
      <c r="I21" s="272">
        <v>0</v>
      </c>
      <c r="J21" s="269" t="s">
        <v>502</v>
      </c>
      <c r="K21" s="272">
        <v>0</v>
      </c>
      <c r="L21" s="269" t="s">
        <v>502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72">
        <v>396</v>
      </c>
      <c r="D23" s="269" t="s">
        <v>502</v>
      </c>
      <c r="E23" s="272">
        <v>318.60000000000002</v>
      </c>
      <c r="F23" s="269" t="s">
        <v>502</v>
      </c>
      <c r="G23" s="272">
        <v>134.1</v>
      </c>
      <c r="H23" s="269" t="s">
        <v>502</v>
      </c>
      <c r="I23" s="268">
        <v>139.51400000000001</v>
      </c>
      <c r="J23" s="269" t="s">
        <v>502</v>
      </c>
      <c r="K23" s="268">
        <v>128.71299999999999</v>
      </c>
      <c r="L23" s="269" t="s">
        <v>502</v>
      </c>
    </row>
    <row r="24" spans="1:12">
      <c r="A24" s="267" t="s">
        <v>981</v>
      </c>
      <c r="B24" s="267" t="s">
        <v>986</v>
      </c>
      <c r="C24" s="271" t="s">
        <v>1008</v>
      </c>
      <c r="D24" s="271" t="s">
        <v>1009</v>
      </c>
      <c r="E24" s="271" t="s">
        <v>1008</v>
      </c>
      <c r="F24" s="271" t="s">
        <v>1009</v>
      </c>
      <c r="G24" s="271" t="s">
        <v>1008</v>
      </c>
      <c r="H24" s="271" t="s">
        <v>1009</v>
      </c>
      <c r="I24" s="271" t="s">
        <v>1008</v>
      </c>
      <c r="J24" s="271" t="s">
        <v>1009</v>
      </c>
      <c r="K24" s="271" t="s">
        <v>1008</v>
      </c>
      <c r="L24" s="271" t="s">
        <v>1009</v>
      </c>
    </row>
    <row r="25" spans="1:12">
      <c r="A25" s="267" t="s">
        <v>981</v>
      </c>
      <c r="B25" s="267" t="s">
        <v>987</v>
      </c>
      <c r="C25" s="269" t="s">
        <v>1008</v>
      </c>
      <c r="D25" s="269" t="s">
        <v>1009</v>
      </c>
      <c r="E25" s="269" t="s">
        <v>1008</v>
      </c>
      <c r="F25" s="269" t="s">
        <v>1009</v>
      </c>
      <c r="G25" s="269" t="s">
        <v>1008</v>
      </c>
      <c r="H25" s="269" t="s">
        <v>1009</v>
      </c>
      <c r="I25" s="269" t="s">
        <v>1008</v>
      </c>
      <c r="J25" s="269" t="s">
        <v>1009</v>
      </c>
      <c r="K25" s="269" t="s">
        <v>1008</v>
      </c>
      <c r="L25" s="269" t="s">
        <v>1009</v>
      </c>
    </row>
    <row r="26" spans="1:12">
      <c r="A26" s="267" t="s">
        <v>981</v>
      </c>
      <c r="B26" s="267" t="s">
        <v>988</v>
      </c>
      <c r="C26" s="271" t="s">
        <v>1008</v>
      </c>
      <c r="D26" s="271" t="s">
        <v>1009</v>
      </c>
      <c r="E26" s="271" t="s">
        <v>1008</v>
      </c>
      <c r="F26" s="271" t="s">
        <v>1009</v>
      </c>
      <c r="G26" s="271" t="s">
        <v>1008</v>
      </c>
      <c r="H26" s="271" t="s">
        <v>1009</v>
      </c>
      <c r="I26" s="271" t="s">
        <v>1008</v>
      </c>
      <c r="J26" s="271" t="s">
        <v>1009</v>
      </c>
      <c r="K26" s="271" t="s">
        <v>1008</v>
      </c>
      <c r="L26" s="271" t="s">
        <v>1009</v>
      </c>
    </row>
    <row r="27" spans="1:12">
      <c r="A27" s="267" t="s">
        <v>981</v>
      </c>
      <c r="B27" s="267" t="s">
        <v>989</v>
      </c>
      <c r="C27" s="269" t="s">
        <v>1008</v>
      </c>
      <c r="D27" s="269" t="s">
        <v>1009</v>
      </c>
      <c r="E27" s="269" t="s">
        <v>1008</v>
      </c>
      <c r="F27" s="269" t="s">
        <v>1009</v>
      </c>
      <c r="G27" s="269" t="s">
        <v>1008</v>
      </c>
      <c r="H27" s="269" t="s">
        <v>1009</v>
      </c>
      <c r="I27" s="269" t="s">
        <v>1008</v>
      </c>
      <c r="J27" s="269" t="s">
        <v>1009</v>
      </c>
      <c r="K27" s="269" t="s">
        <v>1008</v>
      </c>
      <c r="L27" s="269" t="s">
        <v>1009</v>
      </c>
    </row>
    <row r="28" spans="1:12">
      <c r="A28" s="267" t="s">
        <v>981</v>
      </c>
      <c r="B28" s="267" t="s">
        <v>990</v>
      </c>
      <c r="C28" s="270">
        <v>396</v>
      </c>
      <c r="D28" s="271" t="s">
        <v>502</v>
      </c>
      <c r="E28" s="270">
        <v>318.60000000000002</v>
      </c>
      <c r="F28" s="271" t="s">
        <v>502</v>
      </c>
      <c r="G28" s="270">
        <v>134.1</v>
      </c>
      <c r="H28" s="271" t="s">
        <v>502</v>
      </c>
      <c r="I28" s="273">
        <v>139.51400000000001</v>
      </c>
      <c r="J28" s="271" t="s">
        <v>502</v>
      </c>
      <c r="K28" s="273">
        <v>128.71299999999999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0</v>
      </c>
      <c r="D29" s="269" t="s">
        <v>502</v>
      </c>
      <c r="E29" s="272">
        <v>0</v>
      </c>
      <c r="F29" s="269" t="s">
        <v>502</v>
      </c>
      <c r="G29" s="272">
        <v>0</v>
      </c>
      <c r="H29" s="269" t="s">
        <v>502</v>
      </c>
      <c r="I29" s="272">
        <v>0</v>
      </c>
      <c r="J29" s="269" t="s">
        <v>502</v>
      </c>
      <c r="K29" s="272">
        <v>0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69" t="s">
        <v>1008</v>
      </c>
      <c r="D31" s="269" t="s">
        <v>1009</v>
      </c>
      <c r="E31" s="269" t="s">
        <v>1008</v>
      </c>
      <c r="F31" s="269" t="s">
        <v>1009</v>
      </c>
      <c r="G31" s="269" t="s">
        <v>1008</v>
      </c>
      <c r="H31" s="269" t="s">
        <v>1009</v>
      </c>
      <c r="I31" s="269" t="s">
        <v>1008</v>
      </c>
      <c r="J31" s="269" t="s">
        <v>1009</v>
      </c>
      <c r="K31" s="269" t="s">
        <v>1008</v>
      </c>
      <c r="L31" s="269" t="s">
        <v>1009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0</v>
      </c>
      <c r="D33" s="269" t="s">
        <v>502</v>
      </c>
      <c r="E33" s="272">
        <v>0</v>
      </c>
      <c r="F33" s="269" t="s">
        <v>502</v>
      </c>
      <c r="G33" s="272">
        <v>0</v>
      </c>
      <c r="H33" s="269" t="s">
        <v>502</v>
      </c>
      <c r="I33" s="272">
        <v>0</v>
      </c>
      <c r="J33" s="269" t="s">
        <v>502</v>
      </c>
      <c r="K33" s="272">
        <v>0</v>
      </c>
      <c r="L33" s="269" t="s">
        <v>502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72">
        <v>0</v>
      </c>
      <c r="D35" s="269" t="s">
        <v>502</v>
      </c>
      <c r="E35" s="272">
        <v>0</v>
      </c>
      <c r="F35" s="269" t="s">
        <v>502</v>
      </c>
      <c r="G35" s="272">
        <v>0</v>
      </c>
      <c r="H35" s="269" t="s">
        <v>502</v>
      </c>
      <c r="I35" s="272">
        <v>0</v>
      </c>
      <c r="J35" s="269" t="s">
        <v>502</v>
      </c>
      <c r="K35" s="272">
        <v>0</v>
      </c>
      <c r="L35" s="269" t="s">
        <v>502</v>
      </c>
    </row>
    <row r="36" spans="1:12">
      <c r="A36" s="267" t="s">
        <v>982</v>
      </c>
      <c r="B36" s="267" t="s">
        <v>986</v>
      </c>
      <c r="C36" s="271" t="s">
        <v>1008</v>
      </c>
      <c r="D36" s="271" t="s">
        <v>1009</v>
      </c>
      <c r="E36" s="271" t="s">
        <v>1008</v>
      </c>
      <c r="F36" s="271" t="s">
        <v>1009</v>
      </c>
      <c r="G36" s="271" t="s">
        <v>1008</v>
      </c>
      <c r="H36" s="271" t="s">
        <v>1009</v>
      </c>
      <c r="I36" s="271" t="s">
        <v>1008</v>
      </c>
      <c r="J36" s="271" t="s">
        <v>1009</v>
      </c>
      <c r="K36" s="271" t="s">
        <v>1008</v>
      </c>
      <c r="L36" s="271" t="s">
        <v>1009</v>
      </c>
    </row>
    <row r="37" spans="1:12">
      <c r="A37" s="267" t="s">
        <v>982</v>
      </c>
      <c r="B37" s="267" t="s">
        <v>987</v>
      </c>
      <c r="C37" s="269" t="s">
        <v>1008</v>
      </c>
      <c r="D37" s="269" t="s">
        <v>1009</v>
      </c>
      <c r="E37" s="269" t="s">
        <v>1008</v>
      </c>
      <c r="F37" s="269" t="s">
        <v>1009</v>
      </c>
      <c r="G37" s="269" t="s">
        <v>1008</v>
      </c>
      <c r="H37" s="269" t="s">
        <v>1009</v>
      </c>
      <c r="I37" s="269" t="s">
        <v>1008</v>
      </c>
      <c r="J37" s="269" t="s">
        <v>1009</v>
      </c>
      <c r="K37" s="269" t="s">
        <v>1008</v>
      </c>
      <c r="L37" s="269" t="s">
        <v>1009</v>
      </c>
    </row>
    <row r="38" spans="1:12">
      <c r="A38" s="267" t="s">
        <v>982</v>
      </c>
      <c r="B38" s="267" t="s">
        <v>988</v>
      </c>
      <c r="C38" s="271" t="s">
        <v>1008</v>
      </c>
      <c r="D38" s="271" t="s">
        <v>1009</v>
      </c>
      <c r="E38" s="271" t="s">
        <v>1008</v>
      </c>
      <c r="F38" s="271" t="s">
        <v>1009</v>
      </c>
      <c r="G38" s="271" t="s">
        <v>1008</v>
      </c>
      <c r="H38" s="271" t="s">
        <v>1009</v>
      </c>
      <c r="I38" s="271" t="s">
        <v>1008</v>
      </c>
      <c r="J38" s="271" t="s">
        <v>1009</v>
      </c>
      <c r="K38" s="271" t="s">
        <v>1008</v>
      </c>
      <c r="L38" s="271" t="s">
        <v>1009</v>
      </c>
    </row>
    <row r="39" spans="1:12">
      <c r="A39" s="267" t="s">
        <v>982</v>
      </c>
      <c r="B39" s="267" t="s">
        <v>989</v>
      </c>
      <c r="C39" s="269" t="s">
        <v>1008</v>
      </c>
      <c r="D39" s="269" t="s">
        <v>1009</v>
      </c>
      <c r="E39" s="269" t="s">
        <v>1008</v>
      </c>
      <c r="F39" s="269" t="s">
        <v>1009</v>
      </c>
      <c r="G39" s="269" t="s">
        <v>1008</v>
      </c>
      <c r="H39" s="269" t="s">
        <v>1009</v>
      </c>
      <c r="I39" s="269" t="s">
        <v>1008</v>
      </c>
      <c r="J39" s="269" t="s">
        <v>1009</v>
      </c>
      <c r="K39" s="269" t="s">
        <v>1008</v>
      </c>
      <c r="L39" s="269" t="s">
        <v>1009</v>
      </c>
    </row>
    <row r="40" spans="1:12">
      <c r="A40" s="267" t="s">
        <v>982</v>
      </c>
      <c r="B40" s="267" t="s">
        <v>990</v>
      </c>
      <c r="C40" s="270">
        <v>0</v>
      </c>
      <c r="D40" s="271" t="s">
        <v>502</v>
      </c>
      <c r="E40" s="270">
        <v>0</v>
      </c>
      <c r="F40" s="271" t="s">
        <v>502</v>
      </c>
      <c r="G40" s="270">
        <v>0</v>
      </c>
      <c r="H40" s="271" t="s">
        <v>502</v>
      </c>
      <c r="I40" s="270">
        <v>0</v>
      </c>
      <c r="J40" s="271" t="s">
        <v>502</v>
      </c>
      <c r="K40" s="270">
        <v>0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0</v>
      </c>
      <c r="D41" s="269" t="s">
        <v>502</v>
      </c>
      <c r="E41" s="272">
        <v>0</v>
      </c>
      <c r="F41" s="269" t="s">
        <v>502</v>
      </c>
      <c r="G41" s="272">
        <v>0</v>
      </c>
      <c r="H41" s="269" t="s">
        <v>502</v>
      </c>
      <c r="I41" s="272">
        <v>0</v>
      </c>
      <c r="J41" s="269" t="s">
        <v>502</v>
      </c>
      <c r="K41" s="272">
        <v>0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0</v>
      </c>
      <c r="D42" s="271" t="s">
        <v>502</v>
      </c>
      <c r="E42" s="270">
        <v>0</v>
      </c>
      <c r="F42" s="271" t="s">
        <v>502</v>
      </c>
      <c r="G42" s="270">
        <v>0</v>
      </c>
      <c r="H42" s="271" t="s">
        <v>502</v>
      </c>
      <c r="I42" s="270">
        <v>0</v>
      </c>
      <c r="J42" s="271" t="s">
        <v>502</v>
      </c>
      <c r="K42" s="270">
        <v>0</v>
      </c>
      <c r="L42" s="271" t="s">
        <v>502</v>
      </c>
    </row>
    <row r="43" spans="1:12">
      <c r="A43" s="267" t="s">
        <v>982</v>
      </c>
      <c r="B43" s="267" t="s">
        <v>993</v>
      </c>
      <c r="C43" s="269" t="s">
        <v>1008</v>
      </c>
      <c r="D43" s="269" t="s">
        <v>1009</v>
      </c>
      <c r="E43" s="269" t="s">
        <v>1008</v>
      </c>
      <c r="F43" s="269" t="s">
        <v>1009</v>
      </c>
      <c r="G43" s="269" t="s">
        <v>1008</v>
      </c>
      <c r="H43" s="269" t="s">
        <v>1009</v>
      </c>
      <c r="I43" s="269" t="s">
        <v>1008</v>
      </c>
      <c r="J43" s="269" t="s">
        <v>1009</v>
      </c>
      <c r="K43" s="269" t="s">
        <v>1008</v>
      </c>
      <c r="L43" s="269" t="s">
        <v>1009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0</v>
      </c>
      <c r="D45" s="269" t="s">
        <v>502</v>
      </c>
      <c r="E45" s="272">
        <v>0</v>
      </c>
      <c r="F45" s="269" t="s">
        <v>502</v>
      </c>
      <c r="G45" s="272">
        <v>0</v>
      </c>
      <c r="H45" s="269" t="s">
        <v>502</v>
      </c>
      <c r="I45" s="272">
        <v>0</v>
      </c>
      <c r="J45" s="269" t="s">
        <v>502</v>
      </c>
      <c r="K45" s="272">
        <v>0</v>
      </c>
      <c r="L45" s="269" t="s">
        <v>502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0</v>
      </c>
      <c r="D47" s="269" t="s">
        <v>502</v>
      </c>
      <c r="E47" s="272">
        <v>0</v>
      </c>
      <c r="F47" s="269" t="s">
        <v>502</v>
      </c>
      <c r="G47" s="272">
        <v>0</v>
      </c>
      <c r="H47" s="269" t="s">
        <v>502</v>
      </c>
      <c r="I47" s="272">
        <v>0</v>
      </c>
      <c r="J47" s="269" t="s">
        <v>502</v>
      </c>
      <c r="K47" s="272">
        <v>0</v>
      </c>
      <c r="L47" s="269" t="s">
        <v>502</v>
      </c>
    </row>
    <row r="48" spans="1:12">
      <c r="A48" s="267" t="s">
        <v>983</v>
      </c>
      <c r="B48" s="267" t="s">
        <v>986</v>
      </c>
      <c r="C48" s="271" t="s">
        <v>1008</v>
      </c>
      <c r="D48" s="271" t="s">
        <v>1009</v>
      </c>
      <c r="E48" s="271" t="s">
        <v>1008</v>
      </c>
      <c r="F48" s="271" t="s">
        <v>1009</v>
      </c>
      <c r="G48" s="271" t="s">
        <v>1008</v>
      </c>
      <c r="H48" s="271" t="s">
        <v>1009</v>
      </c>
      <c r="I48" s="271" t="s">
        <v>1008</v>
      </c>
      <c r="J48" s="271" t="s">
        <v>1009</v>
      </c>
      <c r="K48" s="271" t="s">
        <v>1008</v>
      </c>
      <c r="L48" s="271" t="s">
        <v>1009</v>
      </c>
    </row>
    <row r="49" spans="1:12">
      <c r="A49" s="267" t="s">
        <v>983</v>
      </c>
      <c r="B49" s="267" t="s">
        <v>987</v>
      </c>
      <c r="C49" s="269" t="s">
        <v>1008</v>
      </c>
      <c r="D49" s="269" t="s">
        <v>1009</v>
      </c>
      <c r="E49" s="269" t="s">
        <v>1008</v>
      </c>
      <c r="F49" s="269" t="s">
        <v>1009</v>
      </c>
      <c r="G49" s="269" t="s">
        <v>1008</v>
      </c>
      <c r="H49" s="269" t="s">
        <v>1009</v>
      </c>
      <c r="I49" s="269" t="s">
        <v>1008</v>
      </c>
      <c r="J49" s="269" t="s">
        <v>1009</v>
      </c>
      <c r="K49" s="269" t="s">
        <v>1008</v>
      </c>
      <c r="L49" s="269" t="s">
        <v>1009</v>
      </c>
    </row>
    <row r="50" spans="1:12">
      <c r="A50" s="267" t="s">
        <v>983</v>
      </c>
      <c r="B50" s="267" t="s">
        <v>988</v>
      </c>
      <c r="C50" s="271" t="s">
        <v>1008</v>
      </c>
      <c r="D50" s="271" t="s">
        <v>1009</v>
      </c>
      <c r="E50" s="271" t="s">
        <v>1008</v>
      </c>
      <c r="F50" s="271" t="s">
        <v>1009</v>
      </c>
      <c r="G50" s="271" t="s">
        <v>1008</v>
      </c>
      <c r="H50" s="271" t="s">
        <v>1009</v>
      </c>
      <c r="I50" s="271" t="s">
        <v>1008</v>
      </c>
      <c r="J50" s="271" t="s">
        <v>1009</v>
      </c>
      <c r="K50" s="271" t="s">
        <v>1008</v>
      </c>
      <c r="L50" s="271" t="s">
        <v>1009</v>
      </c>
    </row>
    <row r="51" spans="1:12">
      <c r="A51" s="267" t="s">
        <v>983</v>
      </c>
      <c r="B51" s="267" t="s">
        <v>989</v>
      </c>
      <c r="C51" s="269" t="s">
        <v>1008</v>
      </c>
      <c r="D51" s="269" t="s">
        <v>1009</v>
      </c>
      <c r="E51" s="269" t="s">
        <v>1008</v>
      </c>
      <c r="F51" s="269" t="s">
        <v>1009</v>
      </c>
      <c r="G51" s="269" t="s">
        <v>1008</v>
      </c>
      <c r="H51" s="269" t="s">
        <v>1009</v>
      </c>
      <c r="I51" s="269" t="s">
        <v>1008</v>
      </c>
      <c r="J51" s="269" t="s">
        <v>1009</v>
      </c>
      <c r="K51" s="269" t="s">
        <v>1008</v>
      </c>
      <c r="L51" s="269" t="s">
        <v>1009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72">
        <v>0</v>
      </c>
      <c r="J53" s="269" t="s">
        <v>502</v>
      </c>
      <c r="K53" s="272">
        <v>0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69" t="s">
        <v>1008</v>
      </c>
      <c r="D55" s="269" t="s">
        <v>1009</v>
      </c>
      <c r="E55" s="269" t="s">
        <v>1008</v>
      </c>
      <c r="F55" s="269" t="s">
        <v>1009</v>
      </c>
      <c r="G55" s="269" t="s">
        <v>1008</v>
      </c>
      <c r="H55" s="269" t="s">
        <v>1009</v>
      </c>
      <c r="I55" s="269" t="s">
        <v>1008</v>
      </c>
      <c r="J55" s="269" t="s">
        <v>1009</v>
      </c>
      <c r="K55" s="269" t="s">
        <v>1008</v>
      </c>
      <c r="L55" s="269" t="s">
        <v>1009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0</v>
      </c>
      <c r="F57" s="269" t="s">
        <v>502</v>
      </c>
      <c r="G57" s="272">
        <v>0</v>
      </c>
      <c r="H57" s="269" t="s">
        <v>502</v>
      </c>
      <c r="I57" s="272">
        <v>0</v>
      </c>
      <c r="J57" s="269" t="s">
        <v>502</v>
      </c>
      <c r="K57" s="272">
        <v>0</v>
      </c>
      <c r="L57" s="269" t="s">
        <v>502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72">
        <v>0</v>
      </c>
      <c r="D59" s="269" t="s">
        <v>502</v>
      </c>
      <c r="E59" s="272">
        <v>0</v>
      </c>
      <c r="F59" s="269" t="s">
        <v>502</v>
      </c>
      <c r="G59" s="272">
        <v>0</v>
      </c>
      <c r="H59" s="269" t="s">
        <v>502</v>
      </c>
      <c r="I59" s="272">
        <v>0</v>
      </c>
      <c r="J59" s="269" t="s">
        <v>502</v>
      </c>
      <c r="K59" s="272">
        <v>0</v>
      </c>
      <c r="L59" s="269" t="s">
        <v>502</v>
      </c>
    </row>
    <row r="60" spans="1:12">
      <c r="A60" s="267" t="s">
        <v>984</v>
      </c>
      <c r="B60" s="267" t="s">
        <v>986</v>
      </c>
      <c r="C60" s="271" t="s">
        <v>1008</v>
      </c>
      <c r="D60" s="271" t="s">
        <v>1009</v>
      </c>
      <c r="E60" s="271" t="s">
        <v>1008</v>
      </c>
      <c r="F60" s="271" t="s">
        <v>1009</v>
      </c>
      <c r="G60" s="271" t="s">
        <v>1008</v>
      </c>
      <c r="H60" s="271" t="s">
        <v>1009</v>
      </c>
      <c r="I60" s="271" t="s">
        <v>1008</v>
      </c>
      <c r="J60" s="271" t="s">
        <v>1009</v>
      </c>
      <c r="K60" s="271" t="s">
        <v>1008</v>
      </c>
      <c r="L60" s="271" t="s">
        <v>1009</v>
      </c>
    </row>
    <row r="61" spans="1:12">
      <c r="A61" s="267" t="s">
        <v>984</v>
      </c>
      <c r="B61" s="267" t="s">
        <v>987</v>
      </c>
      <c r="C61" s="269" t="s">
        <v>1008</v>
      </c>
      <c r="D61" s="269" t="s">
        <v>1009</v>
      </c>
      <c r="E61" s="269" t="s">
        <v>1008</v>
      </c>
      <c r="F61" s="269" t="s">
        <v>1009</v>
      </c>
      <c r="G61" s="269" t="s">
        <v>1008</v>
      </c>
      <c r="H61" s="269" t="s">
        <v>1009</v>
      </c>
      <c r="I61" s="269" t="s">
        <v>1008</v>
      </c>
      <c r="J61" s="269" t="s">
        <v>1009</v>
      </c>
      <c r="K61" s="269" t="s">
        <v>1008</v>
      </c>
      <c r="L61" s="269" t="s">
        <v>1009</v>
      </c>
    </row>
    <row r="62" spans="1:12">
      <c r="A62" s="267" t="s">
        <v>984</v>
      </c>
      <c r="B62" s="267" t="s">
        <v>988</v>
      </c>
      <c r="C62" s="271" t="s">
        <v>1008</v>
      </c>
      <c r="D62" s="271" t="s">
        <v>1009</v>
      </c>
      <c r="E62" s="271" t="s">
        <v>1008</v>
      </c>
      <c r="F62" s="271" t="s">
        <v>1009</v>
      </c>
      <c r="G62" s="271" t="s">
        <v>1008</v>
      </c>
      <c r="H62" s="271" t="s">
        <v>1009</v>
      </c>
      <c r="I62" s="271" t="s">
        <v>1008</v>
      </c>
      <c r="J62" s="271" t="s">
        <v>1009</v>
      </c>
      <c r="K62" s="271" t="s">
        <v>1008</v>
      </c>
      <c r="L62" s="271" t="s">
        <v>1009</v>
      </c>
    </row>
    <row r="63" spans="1:12">
      <c r="A63" s="267" t="s">
        <v>984</v>
      </c>
      <c r="B63" s="267" t="s">
        <v>989</v>
      </c>
      <c r="C63" s="269" t="s">
        <v>1008</v>
      </c>
      <c r="D63" s="269" t="s">
        <v>1009</v>
      </c>
      <c r="E63" s="269" t="s">
        <v>1008</v>
      </c>
      <c r="F63" s="269" t="s">
        <v>1009</v>
      </c>
      <c r="G63" s="269" t="s">
        <v>1008</v>
      </c>
      <c r="H63" s="269" t="s">
        <v>1009</v>
      </c>
      <c r="I63" s="269" t="s">
        <v>1008</v>
      </c>
      <c r="J63" s="269" t="s">
        <v>1009</v>
      </c>
      <c r="K63" s="269" t="s">
        <v>1008</v>
      </c>
      <c r="L63" s="269" t="s">
        <v>1009</v>
      </c>
    </row>
    <row r="64" spans="1:12">
      <c r="A64" s="267" t="s">
        <v>984</v>
      </c>
      <c r="B64" s="267" t="s">
        <v>990</v>
      </c>
      <c r="C64" s="270">
        <v>0</v>
      </c>
      <c r="D64" s="271" t="s">
        <v>502</v>
      </c>
      <c r="E64" s="270">
        <v>0</v>
      </c>
      <c r="F64" s="271" t="s">
        <v>502</v>
      </c>
      <c r="G64" s="270">
        <v>0</v>
      </c>
      <c r="H64" s="271" t="s">
        <v>502</v>
      </c>
      <c r="I64" s="270">
        <v>0</v>
      </c>
      <c r="J64" s="271" t="s">
        <v>502</v>
      </c>
      <c r="K64" s="270">
        <v>0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0</v>
      </c>
      <c r="D65" s="269" t="s">
        <v>502</v>
      </c>
      <c r="E65" s="272">
        <v>0</v>
      </c>
      <c r="F65" s="269" t="s">
        <v>502</v>
      </c>
      <c r="G65" s="272">
        <v>0</v>
      </c>
      <c r="H65" s="269" t="s">
        <v>502</v>
      </c>
      <c r="I65" s="272">
        <v>0</v>
      </c>
      <c r="J65" s="269" t="s">
        <v>502</v>
      </c>
      <c r="K65" s="272">
        <v>0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69" t="s">
        <v>1008</v>
      </c>
      <c r="D67" s="269" t="s">
        <v>1009</v>
      </c>
      <c r="E67" s="269" t="s">
        <v>1008</v>
      </c>
      <c r="F67" s="269" t="s">
        <v>1009</v>
      </c>
      <c r="G67" s="269" t="s">
        <v>1008</v>
      </c>
      <c r="H67" s="269" t="s">
        <v>1009</v>
      </c>
      <c r="I67" s="269" t="s">
        <v>1008</v>
      </c>
      <c r="J67" s="269" t="s">
        <v>1009</v>
      </c>
      <c r="K67" s="269" t="s">
        <v>1008</v>
      </c>
      <c r="L67" s="269" t="s">
        <v>1009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0</v>
      </c>
      <c r="D69" s="269" t="s">
        <v>502</v>
      </c>
      <c r="E69" s="272">
        <v>0</v>
      </c>
      <c r="F69" s="269" t="s">
        <v>502</v>
      </c>
      <c r="G69" s="272">
        <v>0</v>
      </c>
      <c r="H69" s="269" t="s">
        <v>502</v>
      </c>
      <c r="I69" s="272">
        <v>0</v>
      </c>
      <c r="J69" s="269" t="s">
        <v>502</v>
      </c>
      <c r="K69" s="272">
        <v>0</v>
      </c>
      <c r="L69" s="269" t="s">
        <v>502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B8CE-E415-465F-B9B1-15F6CDFC294C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962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1467.8</v>
      </c>
      <c r="D11" s="269" t="s">
        <v>502</v>
      </c>
      <c r="E11" s="272">
        <v>1592.7</v>
      </c>
      <c r="F11" s="269" t="s">
        <v>502</v>
      </c>
      <c r="G11" s="268">
        <v>1347.8040000000001</v>
      </c>
      <c r="H11" s="269" t="s">
        <v>502</v>
      </c>
      <c r="I11" s="268">
        <v>1604.076</v>
      </c>
      <c r="J11" s="269" t="s">
        <v>502</v>
      </c>
      <c r="K11" s="268">
        <v>1380.4849999999999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0">
        <v>0</v>
      </c>
      <c r="H16" s="271" t="s">
        <v>502</v>
      </c>
      <c r="I16" s="270">
        <v>0</v>
      </c>
      <c r="J16" s="271" t="s">
        <v>502</v>
      </c>
      <c r="K16" s="270">
        <v>0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1467.8</v>
      </c>
      <c r="D17" s="269" t="s">
        <v>502</v>
      </c>
      <c r="E17" s="272">
        <v>1592.7</v>
      </c>
      <c r="F17" s="269" t="s">
        <v>502</v>
      </c>
      <c r="G17" s="268">
        <v>1347.8040000000001</v>
      </c>
      <c r="H17" s="269" t="s">
        <v>502</v>
      </c>
      <c r="I17" s="268">
        <v>1604.076</v>
      </c>
      <c r="J17" s="269" t="s">
        <v>502</v>
      </c>
      <c r="K17" s="268">
        <v>1380.4849999999999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0</v>
      </c>
      <c r="D21" s="269" t="s">
        <v>502</v>
      </c>
      <c r="E21" s="272">
        <v>0</v>
      </c>
      <c r="F21" s="269" t="s">
        <v>502</v>
      </c>
      <c r="G21" s="272">
        <v>0</v>
      </c>
      <c r="H21" s="269" t="s">
        <v>502</v>
      </c>
      <c r="I21" s="272">
        <v>0</v>
      </c>
      <c r="J21" s="269" t="s">
        <v>502</v>
      </c>
      <c r="K21" s="272">
        <v>0</v>
      </c>
      <c r="L21" s="269" t="s">
        <v>502</v>
      </c>
    </row>
    <row r="22" spans="1:12">
      <c r="A22" s="267" t="s">
        <v>980</v>
      </c>
      <c r="B22" s="267" t="s">
        <v>995</v>
      </c>
      <c r="C22" s="271" t="s">
        <v>1008</v>
      </c>
      <c r="D22" s="271" t="s">
        <v>1009</v>
      </c>
      <c r="E22" s="271" t="s">
        <v>1008</v>
      </c>
      <c r="F22" s="271" t="s">
        <v>1009</v>
      </c>
      <c r="G22" s="271" t="s">
        <v>1008</v>
      </c>
      <c r="H22" s="271" t="s">
        <v>1009</v>
      </c>
      <c r="I22" s="271" t="s">
        <v>1008</v>
      </c>
      <c r="J22" s="271" t="s">
        <v>1009</v>
      </c>
      <c r="K22" s="271" t="s">
        <v>1008</v>
      </c>
      <c r="L22" s="271" t="s">
        <v>1009</v>
      </c>
    </row>
    <row r="23" spans="1:12">
      <c r="A23" s="267" t="s">
        <v>981</v>
      </c>
      <c r="B23" s="267" t="s">
        <v>839</v>
      </c>
      <c r="C23" s="272">
        <v>0</v>
      </c>
      <c r="D23" s="269" t="s">
        <v>502</v>
      </c>
      <c r="E23" s="272">
        <v>0</v>
      </c>
      <c r="F23" s="269" t="s">
        <v>502</v>
      </c>
      <c r="G23" s="272">
        <v>0</v>
      </c>
      <c r="H23" s="269" t="s">
        <v>502</v>
      </c>
      <c r="I23" s="268">
        <v>76.507999999999996</v>
      </c>
      <c r="J23" s="269" t="s">
        <v>502</v>
      </c>
      <c r="K23" s="268">
        <v>157.51599999999999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0</v>
      </c>
      <c r="D28" s="271" t="s">
        <v>502</v>
      </c>
      <c r="E28" s="270">
        <v>0</v>
      </c>
      <c r="F28" s="271" t="s">
        <v>502</v>
      </c>
      <c r="G28" s="270">
        <v>0</v>
      </c>
      <c r="H28" s="271" t="s">
        <v>502</v>
      </c>
      <c r="I28" s="273">
        <v>76.507999999999996</v>
      </c>
      <c r="J28" s="271" t="s">
        <v>502</v>
      </c>
      <c r="K28" s="273">
        <v>157.51599999999999</v>
      </c>
      <c r="L28" s="271" t="s">
        <v>502</v>
      </c>
    </row>
    <row r="29" spans="1:12">
      <c r="A29" s="267" t="s">
        <v>981</v>
      </c>
      <c r="B29" s="267" t="s">
        <v>991</v>
      </c>
      <c r="C29" s="272">
        <v>0</v>
      </c>
      <c r="D29" s="269" t="s">
        <v>502</v>
      </c>
      <c r="E29" s="272">
        <v>0</v>
      </c>
      <c r="F29" s="269" t="s">
        <v>502</v>
      </c>
      <c r="G29" s="272">
        <v>0</v>
      </c>
      <c r="H29" s="269" t="s">
        <v>502</v>
      </c>
      <c r="I29" s="272">
        <v>0</v>
      </c>
      <c r="J29" s="269" t="s">
        <v>502</v>
      </c>
      <c r="K29" s="272">
        <v>0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0</v>
      </c>
      <c r="D33" s="269" t="s">
        <v>502</v>
      </c>
      <c r="E33" s="272">
        <v>0</v>
      </c>
      <c r="F33" s="269" t="s">
        <v>502</v>
      </c>
      <c r="G33" s="272">
        <v>0</v>
      </c>
      <c r="H33" s="269" t="s">
        <v>502</v>
      </c>
      <c r="I33" s="272">
        <v>0</v>
      </c>
      <c r="J33" s="269" t="s">
        <v>502</v>
      </c>
      <c r="K33" s="272">
        <v>0</v>
      </c>
      <c r="L33" s="269" t="s">
        <v>502</v>
      </c>
    </row>
    <row r="34" spans="1:12">
      <c r="A34" s="267" t="s">
        <v>981</v>
      </c>
      <c r="B34" s="267" t="s">
        <v>995</v>
      </c>
      <c r="C34" s="271" t="s">
        <v>1008</v>
      </c>
      <c r="D34" s="271" t="s">
        <v>1009</v>
      </c>
      <c r="E34" s="271" t="s">
        <v>1008</v>
      </c>
      <c r="F34" s="271" t="s">
        <v>1009</v>
      </c>
      <c r="G34" s="271" t="s">
        <v>1008</v>
      </c>
      <c r="H34" s="271" t="s">
        <v>1009</v>
      </c>
      <c r="I34" s="271" t="s">
        <v>1008</v>
      </c>
      <c r="J34" s="271" t="s">
        <v>1009</v>
      </c>
      <c r="K34" s="271" t="s">
        <v>1008</v>
      </c>
      <c r="L34" s="271" t="s">
        <v>1009</v>
      </c>
    </row>
    <row r="35" spans="1:12">
      <c r="A35" s="267" t="s">
        <v>982</v>
      </c>
      <c r="B35" s="267" t="s">
        <v>839</v>
      </c>
      <c r="C35" s="272">
        <v>0</v>
      </c>
      <c r="D35" s="269" t="s">
        <v>502</v>
      </c>
      <c r="E35" s="272">
        <v>0</v>
      </c>
      <c r="F35" s="269" t="s">
        <v>502</v>
      </c>
      <c r="G35" s="272">
        <v>0</v>
      </c>
      <c r="H35" s="269" t="s">
        <v>502</v>
      </c>
      <c r="I35" s="272">
        <v>0</v>
      </c>
      <c r="J35" s="269" t="s">
        <v>502</v>
      </c>
      <c r="K35" s="272">
        <v>0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0</v>
      </c>
      <c r="D40" s="271" t="s">
        <v>502</v>
      </c>
      <c r="E40" s="270">
        <v>0</v>
      </c>
      <c r="F40" s="271" t="s">
        <v>502</v>
      </c>
      <c r="G40" s="270">
        <v>0</v>
      </c>
      <c r="H40" s="271" t="s">
        <v>502</v>
      </c>
      <c r="I40" s="270">
        <v>0</v>
      </c>
      <c r="J40" s="271" t="s">
        <v>502</v>
      </c>
      <c r="K40" s="270">
        <v>0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0</v>
      </c>
      <c r="D41" s="269" t="s">
        <v>502</v>
      </c>
      <c r="E41" s="272">
        <v>0</v>
      </c>
      <c r="F41" s="269" t="s">
        <v>502</v>
      </c>
      <c r="G41" s="272">
        <v>0</v>
      </c>
      <c r="H41" s="269" t="s">
        <v>502</v>
      </c>
      <c r="I41" s="272">
        <v>0</v>
      </c>
      <c r="J41" s="269" t="s">
        <v>502</v>
      </c>
      <c r="K41" s="272">
        <v>0</v>
      </c>
      <c r="L41" s="269" t="s">
        <v>502</v>
      </c>
    </row>
    <row r="42" spans="1:12">
      <c r="A42" s="267" t="s">
        <v>982</v>
      </c>
      <c r="B42" s="267" t="s">
        <v>992</v>
      </c>
      <c r="C42" s="270">
        <v>0</v>
      </c>
      <c r="D42" s="271" t="s">
        <v>502</v>
      </c>
      <c r="E42" s="270">
        <v>0</v>
      </c>
      <c r="F42" s="271" t="s">
        <v>502</v>
      </c>
      <c r="G42" s="270">
        <v>0</v>
      </c>
      <c r="H42" s="271" t="s">
        <v>502</v>
      </c>
      <c r="I42" s="270">
        <v>0</v>
      </c>
      <c r="J42" s="271" t="s">
        <v>502</v>
      </c>
      <c r="K42" s="270">
        <v>0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0</v>
      </c>
      <c r="D45" s="269" t="s">
        <v>502</v>
      </c>
      <c r="E45" s="272">
        <v>0</v>
      </c>
      <c r="F45" s="269" t="s">
        <v>502</v>
      </c>
      <c r="G45" s="272">
        <v>0</v>
      </c>
      <c r="H45" s="269" t="s">
        <v>502</v>
      </c>
      <c r="I45" s="272">
        <v>0</v>
      </c>
      <c r="J45" s="269" t="s">
        <v>502</v>
      </c>
      <c r="K45" s="272">
        <v>0</v>
      </c>
      <c r="L45" s="269" t="s">
        <v>502</v>
      </c>
    </row>
    <row r="46" spans="1:12">
      <c r="A46" s="267" t="s">
        <v>982</v>
      </c>
      <c r="B46" s="267" t="s">
        <v>995</v>
      </c>
      <c r="C46" s="271" t="s">
        <v>1008</v>
      </c>
      <c r="D46" s="271" t="s">
        <v>1009</v>
      </c>
      <c r="E46" s="271" t="s">
        <v>1008</v>
      </c>
      <c r="F46" s="271" t="s">
        <v>1009</v>
      </c>
      <c r="G46" s="271" t="s">
        <v>1008</v>
      </c>
      <c r="H46" s="271" t="s">
        <v>1009</v>
      </c>
      <c r="I46" s="271" t="s">
        <v>1008</v>
      </c>
      <c r="J46" s="271" t="s">
        <v>1009</v>
      </c>
      <c r="K46" s="271" t="s">
        <v>1008</v>
      </c>
      <c r="L46" s="271" t="s">
        <v>1009</v>
      </c>
    </row>
    <row r="47" spans="1:12">
      <c r="A47" s="267" t="s">
        <v>983</v>
      </c>
      <c r="B47" s="267" t="s">
        <v>839</v>
      </c>
      <c r="C47" s="272">
        <v>0</v>
      </c>
      <c r="D47" s="269" t="s">
        <v>502</v>
      </c>
      <c r="E47" s="272">
        <v>3.6</v>
      </c>
      <c r="F47" s="269" t="s">
        <v>502</v>
      </c>
      <c r="G47" s="272">
        <v>68.400000000000006</v>
      </c>
      <c r="H47" s="269" t="s">
        <v>502</v>
      </c>
      <c r="I47" s="268">
        <v>257.447</v>
      </c>
      <c r="J47" s="269" t="s">
        <v>502</v>
      </c>
      <c r="K47" s="268">
        <v>1.2609999999999999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0</v>
      </c>
      <c r="H53" s="269" t="s">
        <v>502</v>
      </c>
      <c r="I53" s="268">
        <v>1.1659999999999999</v>
      </c>
      <c r="J53" s="269" t="s">
        <v>502</v>
      </c>
      <c r="K53" s="268">
        <v>1.2609999999999999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0">
        <v>0</v>
      </c>
      <c r="J54" s="271" t="s">
        <v>502</v>
      </c>
      <c r="K54" s="270">
        <v>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3.6</v>
      </c>
      <c r="F57" s="269" t="s">
        <v>502</v>
      </c>
      <c r="G57" s="272">
        <v>68.400000000000006</v>
      </c>
      <c r="H57" s="269" t="s">
        <v>502</v>
      </c>
      <c r="I57" s="272">
        <v>256.27999999999997</v>
      </c>
      <c r="J57" s="269" t="s">
        <v>502</v>
      </c>
      <c r="K57" s="272">
        <v>0</v>
      </c>
      <c r="L57" s="269" t="s">
        <v>502</v>
      </c>
    </row>
    <row r="58" spans="1:12">
      <c r="A58" s="267" t="s">
        <v>983</v>
      </c>
      <c r="B58" s="267" t="s">
        <v>995</v>
      </c>
      <c r="C58" s="271" t="s">
        <v>1008</v>
      </c>
      <c r="D58" s="271" t="s">
        <v>1009</v>
      </c>
      <c r="E58" s="271" t="s">
        <v>1008</v>
      </c>
      <c r="F58" s="271" t="s">
        <v>1009</v>
      </c>
      <c r="G58" s="271" t="s">
        <v>1008</v>
      </c>
      <c r="H58" s="271" t="s">
        <v>1009</v>
      </c>
      <c r="I58" s="271" t="s">
        <v>1008</v>
      </c>
      <c r="J58" s="271" t="s">
        <v>1009</v>
      </c>
      <c r="K58" s="271" t="s">
        <v>1008</v>
      </c>
      <c r="L58" s="271" t="s">
        <v>1009</v>
      </c>
    </row>
    <row r="59" spans="1:12">
      <c r="A59" s="267" t="s">
        <v>984</v>
      </c>
      <c r="B59" s="267" t="s">
        <v>839</v>
      </c>
      <c r="C59" s="268">
        <v>2090.8240000000001</v>
      </c>
      <c r="D59" s="269" t="s">
        <v>502</v>
      </c>
      <c r="E59" s="268">
        <v>3331.2020000000002</v>
      </c>
      <c r="F59" s="269" t="s">
        <v>502</v>
      </c>
      <c r="G59" s="268">
        <v>4522.8620000000001</v>
      </c>
      <c r="H59" s="269" t="s">
        <v>502</v>
      </c>
      <c r="I59" s="268">
        <v>3789.9180000000001</v>
      </c>
      <c r="J59" s="269" t="s">
        <v>502</v>
      </c>
      <c r="K59" s="268">
        <v>15283.356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2090.8240000000001</v>
      </c>
      <c r="D64" s="271" t="s">
        <v>502</v>
      </c>
      <c r="E64" s="273">
        <v>3168.8020000000001</v>
      </c>
      <c r="F64" s="271" t="s">
        <v>502</v>
      </c>
      <c r="G64" s="273">
        <v>4522.8620000000001</v>
      </c>
      <c r="H64" s="271" t="s">
        <v>502</v>
      </c>
      <c r="I64" s="273">
        <v>3789.9180000000001</v>
      </c>
      <c r="J64" s="271" t="s">
        <v>502</v>
      </c>
      <c r="K64" s="273">
        <v>3221.9070000000002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0</v>
      </c>
      <c r="D65" s="269" t="s">
        <v>502</v>
      </c>
      <c r="E65" s="272">
        <v>162.4</v>
      </c>
      <c r="F65" s="269" t="s">
        <v>502</v>
      </c>
      <c r="G65" s="272">
        <v>0</v>
      </c>
      <c r="H65" s="269" t="s">
        <v>502</v>
      </c>
      <c r="I65" s="272">
        <v>0</v>
      </c>
      <c r="J65" s="269" t="s">
        <v>502</v>
      </c>
      <c r="K65" s="268">
        <v>12061.449000000001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0</v>
      </c>
      <c r="D69" s="269" t="s">
        <v>502</v>
      </c>
      <c r="E69" s="272">
        <v>0</v>
      </c>
      <c r="F69" s="269" t="s">
        <v>502</v>
      </c>
      <c r="G69" s="272">
        <v>0</v>
      </c>
      <c r="H69" s="269" t="s">
        <v>502</v>
      </c>
      <c r="I69" s="272">
        <v>0</v>
      </c>
      <c r="J69" s="269" t="s">
        <v>502</v>
      </c>
      <c r="K69" s="272">
        <v>0</v>
      </c>
      <c r="L69" s="269" t="s">
        <v>502</v>
      </c>
    </row>
    <row r="70" spans="1:12">
      <c r="A70" s="267" t="s">
        <v>984</v>
      </c>
      <c r="B70" s="267" t="s">
        <v>995</v>
      </c>
      <c r="C70" s="271" t="s">
        <v>1008</v>
      </c>
      <c r="D70" s="271" t="s">
        <v>1009</v>
      </c>
      <c r="E70" s="271" t="s">
        <v>1008</v>
      </c>
      <c r="F70" s="271" t="s">
        <v>1009</v>
      </c>
      <c r="G70" s="271" t="s">
        <v>1008</v>
      </c>
      <c r="H70" s="271" t="s">
        <v>1009</v>
      </c>
      <c r="I70" s="271" t="s">
        <v>1008</v>
      </c>
      <c r="J70" s="271" t="s">
        <v>1009</v>
      </c>
      <c r="K70" s="271" t="s">
        <v>1008</v>
      </c>
      <c r="L70" s="271" t="s">
        <v>1009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C804-7C5B-44B8-A0E5-57E4BB937B8D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964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336243.55</v>
      </c>
      <c r="D11" s="269" t="s">
        <v>502</v>
      </c>
      <c r="E11" s="268">
        <v>302580.57900000003</v>
      </c>
      <c r="F11" s="269" t="s">
        <v>502</v>
      </c>
      <c r="G11" s="268">
        <v>298375.03100000002</v>
      </c>
      <c r="H11" s="269" t="s">
        <v>502</v>
      </c>
      <c r="I11" s="268">
        <v>299345.92200000002</v>
      </c>
      <c r="J11" s="269" t="s">
        <v>502</v>
      </c>
      <c r="K11" s="272">
        <v>294375.53000000003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1338.06</v>
      </c>
      <c r="D12" s="271" t="s">
        <v>502</v>
      </c>
      <c r="E12" s="270">
        <v>1181.3399999999999</v>
      </c>
      <c r="F12" s="271" t="s">
        <v>502</v>
      </c>
      <c r="G12" s="273">
        <v>737.79700000000003</v>
      </c>
      <c r="H12" s="271" t="s">
        <v>502</v>
      </c>
      <c r="I12" s="273">
        <v>360.92500000000001</v>
      </c>
      <c r="J12" s="271" t="s">
        <v>502</v>
      </c>
      <c r="K12" s="273">
        <v>220.57499999999999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43266.046999999999</v>
      </c>
      <c r="D16" s="271" t="s">
        <v>502</v>
      </c>
      <c r="E16" s="273">
        <v>37559.300999999999</v>
      </c>
      <c r="F16" s="271" t="s">
        <v>502</v>
      </c>
      <c r="G16" s="273">
        <v>34221.237999999998</v>
      </c>
      <c r="H16" s="271" t="s">
        <v>502</v>
      </c>
      <c r="I16" s="273">
        <v>35396.235000000001</v>
      </c>
      <c r="J16" s="271" t="s">
        <v>502</v>
      </c>
      <c r="K16" s="273">
        <v>35894.934999999998</v>
      </c>
      <c r="L16" s="271" t="s">
        <v>502</v>
      </c>
    </row>
    <row r="17" spans="1:12">
      <c r="A17" s="267" t="s">
        <v>980</v>
      </c>
      <c r="B17" s="267" t="s">
        <v>991</v>
      </c>
      <c r="C17" s="268">
        <v>45462.417999999998</v>
      </c>
      <c r="D17" s="269" t="s">
        <v>502</v>
      </c>
      <c r="E17" s="268">
        <v>36750.563999999998</v>
      </c>
      <c r="F17" s="269" t="s">
        <v>502</v>
      </c>
      <c r="G17" s="268">
        <v>31916.231</v>
      </c>
      <c r="H17" s="269" t="s">
        <v>502</v>
      </c>
      <c r="I17" s="268">
        <v>29428.151000000002</v>
      </c>
      <c r="J17" s="269" t="s">
        <v>502</v>
      </c>
      <c r="K17" s="268">
        <v>26909.703000000001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48476.025000000001</v>
      </c>
      <c r="D18" s="271" t="s">
        <v>502</v>
      </c>
      <c r="E18" s="273">
        <v>44023.574000000001</v>
      </c>
      <c r="F18" s="271" t="s">
        <v>502</v>
      </c>
      <c r="G18" s="273">
        <v>51128.148999999998</v>
      </c>
      <c r="H18" s="271" t="s">
        <v>502</v>
      </c>
      <c r="I18" s="273">
        <v>51771.072</v>
      </c>
      <c r="J18" s="271" t="s">
        <v>502</v>
      </c>
      <c r="K18" s="273">
        <v>49664.553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182</v>
      </c>
      <c r="D19" s="269" t="s">
        <v>502</v>
      </c>
      <c r="E19" s="272">
        <v>242</v>
      </c>
      <c r="F19" s="269" t="s">
        <v>502</v>
      </c>
      <c r="G19" s="268">
        <v>131.346</v>
      </c>
      <c r="H19" s="269" t="s">
        <v>502</v>
      </c>
      <c r="I19" s="268">
        <v>315.13900000000001</v>
      </c>
      <c r="J19" s="269" t="s">
        <v>502</v>
      </c>
      <c r="K19" s="268">
        <v>311.625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83304</v>
      </c>
      <c r="D21" s="269" t="s">
        <v>502</v>
      </c>
      <c r="E21" s="272">
        <v>80110.8</v>
      </c>
      <c r="F21" s="269" t="s">
        <v>502</v>
      </c>
      <c r="G21" s="268">
        <v>79373.898000000001</v>
      </c>
      <c r="H21" s="269" t="s">
        <v>502</v>
      </c>
      <c r="I21" s="268">
        <v>78401.534</v>
      </c>
      <c r="J21" s="269" t="s">
        <v>502</v>
      </c>
      <c r="K21" s="268">
        <v>80685.929000000004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114215</v>
      </c>
      <c r="D22" s="271" t="s">
        <v>502</v>
      </c>
      <c r="E22" s="270">
        <v>102713</v>
      </c>
      <c r="F22" s="271" t="s">
        <v>502</v>
      </c>
      <c r="G22" s="273">
        <v>100866.372</v>
      </c>
      <c r="H22" s="271" t="s">
        <v>502</v>
      </c>
      <c r="I22" s="273">
        <v>103672.86599999999</v>
      </c>
      <c r="J22" s="271" t="s">
        <v>502</v>
      </c>
      <c r="K22" s="273">
        <v>100688.211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418982.20899999997</v>
      </c>
      <c r="D23" s="269" t="s">
        <v>502</v>
      </c>
      <c r="E23" s="268">
        <v>398026.80800000002</v>
      </c>
      <c r="F23" s="269" t="s">
        <v>502</v>
      </c>
      <c r="G23" s="268">
        <v>365708.07299999997</v>
      </c>
      <c r="H23" s="269" t="s">
        <v>502</v>
      </c>
      <c r="I23" s="268">
        <v>406013.82199999999</v>
      </c>
      <c r="J23" s="269" t="s">
        <v>502</v>
      </c>
      <c r="K23" s="268">
        <v>401449.28499999997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200.82400000000001</v>
      </c>
      <c r="D24" s="271" t="s">
        <v>502</v>
      </c>
      <c r="E24" s="273">
        <v>172.655</v>
      </c>
      <c r="F24" s="271" t="s">
        <v>502</v>
      </c>
      <c r="G24" s="273">
        <v>98.831999999999994</v>
      </c>
      <c r="H24" s="271" t="s">
        <v>502</v>
      </c>
      <c r="I24" s="270">
        <v>98.7</v>
      </c>
      <c r="J24" s="271" t="s">
        <v>502</v>
      </c>
      <c r="K24" s="273">
        <v>74.570999999999998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2556.5650000000001</v>
      </c>
      <c r="D26" s="271" t="s">
        <v>502</v>
      </c>
      <c r="E26" s="273">
        <v>2283.3719999999998</v>
      </c>
      <c r="F26" s="271" t="s">
        <v>502</v>
      </c>
      <c r="G26" s="270">
        <v>2030.1</v>
      </c>
      <c r="H26" s="271" t="s">
        <v>502</v>
      </c>
      <c r="I26" s="270">
        <v>2308.59</v>
      </c>
      <c r="J26" s="271" t="s">
        <v>502</v>
      </c>
      <c r="K26" s="270">
        <v>2296.8000000000002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3457.8</v>
      </c>
      <c r="D28" s="271" t="s">
        <v>502</v>
      </c>
      <c r="E28" s="270">
        <v>2904.3</v>
      </c>
      <c r="F28" s="271" t="s">
        <v>502</v>
      </c>
      <c r="G28" s="270">
        <v>2287.8000000000002</v>
      </c>
      <c r="H28" s="271" t="s">
        <v>502</v>
      </c>
      <c r="I28" s="273">
        <v>2149.4180000000001</v>
      </c>
      <c r="J28" s="271" t="s">
        <v>502</v>
      </c>
      <c r="K28" s="273">
        <v>2293.4319999999998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63717.845999999998</v>
      </c>
      <c r="D29" s="269" t="s">
        <v>502</v>
      </c>
      <c r="E29" s="268">
        <v>58009.597999999998</v>
      </c>
      <c r="F29" s="269" t="s">
        <v>502</v>
      </c>
      <c r="G29" s="268">
        <v>50262.705000000002</v>
      </c>
      <c r="H29" s="269" t="s">
        <v>502</v>
      </c>
      <c r="I29" s="268">
        <v>46379.493000000002</v>
      </c>
      <c r="J29" s="269" t="s">
        <v>502</v>
      </c>
      <c r="K29" s="268">
        <v>45800.911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71550.173999999999</v>
      </c>
      <c r="D30" s="271" t="s">
        <v>502</v>
      </c>
      <c r="E30" s="273">
        <v>67319.082999999999</v>
      </c>
      <c r="F30" s="271" t="s">
        <v>502</v>
      </c>
      <c r="G30" s="273">
        <v>59998.836000000003</v>
      </c>
      <c r="H30" s="271" t="s">
        <v>502</v>
      </c>
      <c r="I30" s="273">
        <v>87550.221000000005</v>
      </c>
      <c r="J30" s="271" t="s">
        <v>502</v>
      </c>
      <c r="K30" s="273">
        <v>87701.971000000005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152658</v>
      </c>
      <c r="D33" s="269" t="s">
        <v>502</v>
      </c>
      <c r="E33" s="272">
        <v>150562.79999999999</v>
      </c>
      <c r="F33" s="269" t="s">
        <v>502</v>
      </c>
      <c r="G33" s="272">
        <v>143632.79999999999</v>
      </c>
      <c r="H33" s="269" t="s">
        <v>502</v>
      </c>
      <c r="I33" s="272">
        <v>152780.4</v>
      </c>
      <c r="J33" s="269" t="s">
        <v>502</v>
      </c>
      <c r="K33" s="272">
        <v>150843.6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124841</v>
      </c>
      <c r="D34" s="271" t="s">
        <v>502</v>
      </c>
      <c r="E34" s="270">
        <v>116775</v>
      </c>
      <c r="F34" s="271" t="s">
        <v>502</v>
      </c>
      <c r="G34" s="270">
        <v>107397</v>
      </c>
      <c r="H34" s="271" t="s">
        <v>502</v>
      </c>
      <c r="I34" s="270">
        <v>114747</v>
      </c>
      <c r="J34" s="271" t="s">
        <v>502</v>
      </c>
      <c r="K34" s="270">
        <v>112438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557606.46299999999</v>
      </c>
      <c r="D35" s="269" t="s">
        <v>502</v>
      </c>
      <c r="E35" s="268">
        <v>579243.83400000003</v>
      </c>
      <c r="F35" s="269" t="s">
        <v>502</v>
      </c>
      <c r="G35" s="272">
        <v>552501.78</v>
      </c>
      <c r="H35" s="269" t="s">
        <v>502</v>
      </c>
      <c r="I35" s="268">
        <v>569546.18400000001</v>
      </c>
      <c r="J35" s="269" t="s">
        <v>502</v>
      </c>
      <c r="K35" s="272">
        <v>561170.76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470.7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8490.6</v>
      </c>
      <c r="D40" s="271" t="s">
        <v>502</v>
      </c>
      <c r="E40" s="270">
        <v>7988.4</v>
      </c>
      <c r="F40" s="271" t="s">
        <v>502</v>
      </c>
      <c r="G40" s="270">
        <v>5465.7</v>
      </c>
      <c r="H40" s="271" t="s">
        <v>502</v>
      </c>
      <c r="I40" s="273">
        <v>4843.549</v>
      </c>
      <c r="J40" s="271" t="s">
        <v>502</v>
      </c>
      <c r="K40" s="273">
        <v>5324.0219999999999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48916.690999999999</v>
      </c>
      <c r="D41" s="269" t="s">
        <v>502</v>
      </c>
      <c r="E41" s="268">
        <v>41732.839</v>
      </c>
      <c r="F41" s="269" t="s">
        <v>502</v>
      </c>
      <c r="G41" s="272">
        <v>35736.74</v>
      </c>
      <c r="H41" s="269" t="s">
        <v>502</v>
      </c>
      <c r="I41" s="268">
        <v>30405.032999999999</v>
      </c>
      <c r="J41" s="269" t="s">
        <v>502</v>
      </c>
      <c r="K41" s="268">
        <v>30769.075000000001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35325.271999999997</v>
      </c>
      <c r="D42" s="271" t="s">
        <v>502</v>
      </c>
      <c r="E42" s="273">
        <v>104312.19500000001</v>
      </c>
      <c r="F42" s="271" t="s">
        <v>502</v>
      </c>
      <c r="G42" s="270">
        <v>96809.54</v>
      </c>
      <c r="H42" s="271" t="s">
        <v>502</v>
      </c>
      <c r="I42" s="273">
        <v>105017.602</v>
      </c>
      <c r="J42" s="271" t="s">
        <v>502</v>
      </c>
      <c r="K42" s="273">
        <v>104474.463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267937.2</v>
      </c>
      <c r="D45" s="269" t="s">
        <v>502</v>
      </c>
      <c r="E45" s="272">
        <v>253886.4</v>
      </c>
      <c r="F45" s="269" t="s">
        <v>502</v>
      </c>
      <c r="G45" s="272">
        <v>259138.8</v>
      </c>
      <c r="H45" s="269" t="s">
        <v>502</v>
      </c>
      <c r="I45" s="272">
        <v>267372</v>
      </c>
      <c r="J45" s="269" t="s">
        <v>502</v>
      </c>
      <c r="K45" s="272">
        <v>260431.2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196466</v>
      </c>
      <c r="D46" s="271" t="s">
        <v>502</v>
      </c>
      <c r="E46" s="270">
        <v>171324</v>
      </c>
      <c r="F46" s="271" t="s">
        <v>502</v>
      </c>
      <c r="G46" s="270">
        <v>155351</v>
      </c>
      <c r="H46" s="271" t="s">
        <v>502</v>
      </c>
      <c r="I46" s="270">
        <v>161908</v>
      </c>
      <c r="J46" s="271" t="s">
        <v>502</v>
      </c>
      <c r="K46" s="270">
        <v>160172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39068</v>
      </c>
      <c r="D47" s="269" t="s">
        <v>502</v>
      </c>
      <c r="E47" s="272">
        <v>40651.599999999999</v>
      </c>
      <c r="F47" s="269" t="s">
        <v>502</v>
      </c>
      <c r="G47" s="268">
        <v>45543.646000000001</v>
      </c>
      <c r="H47" s="269" t="s">
        <v>502</v>
      </c>
      <c r="I47" s="268">
        <v>54760.966</v>
      </c>
      <c r="J47" s="269" t="s">
        <v>502</v>
      </c>
      <c r="K47" s="268">
        <v>52710.813999999998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8166.6</v>
      </c>
      <c r="D53" s="269" t="s">
        <v>502</v>
      </c>
      <c r="E53" s="272">
        <v>7564.6</v>
      </c>
      <c r="F53" s="269" t="s">
        <v>502</v>
      </c>
      <c r="G53" s="272">
        <v>9223.4</v>
      </c>
      <c r="H53" s="269" t="s">
        <v>502</v>
      </c>
      <c r="I53" s="268">
        <v>7804.4759999999997</v>
      </c>
      <c r="J53" s="269" t="s">
        <v>502</v>
      </c>
      <c r="K53" s="268">
        <v>7496.4709999999995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3764</v>
      </c>
      <c r="D54" s="271" t="s">
        <v>502</v>
      </c>
      <c r="E54" s="270">
        <v>3947</v>
      </c>
      <c r="F54" s="271" t="s">
        <v>502</v>
      </c>
      <c r="G54" s="270">
        <v>2821</v>
      </c>
      <c r="H54" s="271" t="s">
        <v>502</v>
      </c>
      <c r="I54" s="273">
        <v>2883.2660000000001</v>
      </c>
      <c r="J54" s="271" t="s">
        <v>502</v>
      </c>
      <c r="K54" s="273">
        <v>2761.4760000000001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7952.4</v>
      </c>
      <c r="D57" s="269" t="s">
        <v>502</v>
      </c>
      <c r="E57" s="272">
        <v>7758</v>
      </c>
      <c r="F57" s="269" t="s">
        <v>502</v>
      </c>
      <c r="G57" s="268">
        <v>8349.2459999999992</v>
      </c>
      <c r="H57" s="269" t="s">
        <v>502</v>
      </c>
      <c r="I57" s="268">
        <v>10345.766</v>
      </c>
      <c r="J57" s="269" t="s">
        <v>502</v>
      </c>
      <c r="K57" s="268">
        <v>11895.019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19185</v>
      </c>
      <c r="D58" s="271" t="s">
        <v>502</v>
      </c>
      <c r="E58" s="270">
        <v>21382</v>
      </c>
      <c r="F58" s="271" t="s">
        <v>502</v>
      </c>
      <c r="G58" s="270">
        <v>25150</v>
      </c>
      <c r="H58" s="271" t="s">
        <v>502</v>
      </c>
      <c r="I58" s="273">
        <v>33727.457000000002</v>
      </c>
      <c r="J58" s="271" t="s">
        <v>502</v>
      </c>
      <c r="K58" s="273">
        <v>30557.848000000002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357520.908</v>
      </c>
      <c r="D59" s="269" t="s">
        <v>502</v>
      </c>
      <c r="E59" s="268">
        <v>332566.93099999998</v>
      </c>
      <c r="F59" s="269" t="s">
        <v>502</v>
      </c>
      <c r="G59" s="268">
        <v>322508.93900000001</v>
      </c>
      <c r="H59" s="269" t="s">
        <v>502</v>
      </c>
      <c r="I59" s="268">
        <v>346187.38400000002</v>
      </c>
      <c r="J59" s="269" t="s">
        <v>502</v>
      </c>
      <c r="K59" s="272">
        <v>351215.77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3">
        <v>3.9340000000000002</v>
      </c>
      <c r="J60" s="271" t="s">
        <v>502</v>
      </c>
      <c r="K60" s="273">
        <v>3.9340000000000002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0">
        <v>1853.21</v>
      </c>
      <c r="D64" s="271" t="s">
        <v>502</v>
      </c>
      <c r="E64" s="273">
        <v>1988.9390000000001</v>
      </c>
      <c r="F64" s="271" t="s">
        <v>502</v>
      </c>
      <c r="G64" s="273">
        <v>1693.0360000000001</v>
      </c>
      <c r="H64" s="271" t="s">
        <v>502</v>
      </c>
      <c r="I64" s="273">
        <v>1485.277</v>
      </c>
      <c r="J64" s="271" t="s">
        <v>502</v>
      </c>
      <c r="K64" s="273">
        <v>1510.633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47748.9</v>
      </c>
      <c r="D65" s="269" t="s">
        <v>502</v>
      </c>
      <c r="E65" s="272">
        <v>27854.9</v>
      </c>
      <c r="F65" s="269" t="s">
        <v>502</v>
      </c>
      <c r="G65" s="272">
        <v>22678.3</v>
      </c>
      <c r="H65" s="269" t="s">
        <v>502</v>
      </c>
      <c r="I65" s="272">
        <v>30330.9</v>
      </c>
      <c r="J65" s="269" t="s">
        <v>502</v>
      </c>
      <c r="K65" s="268">
        <v>32900.811000000002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48316.597999999998</v>
      </c>
      <c r="D66" s="271" t="s">
        <v>502</v>
      </c>
      <c r="E66" s="273">
        <v>50157.892</v>
      </c>
      <c r="F66" s="271" t="s">
        <v>502</v>
      </c>
      <c r="G66" s="273">
        <v>47038.002999999997</v>
      </c>
      <c r="H66" s="271" t="s">
        <v>502</v>
      </c>
      <c r="I66" s="273">
        <v>51194.595000000001</v>
      </c>
      <c r="J66" s="271" t="s">
        <v>502</v>
      </c>
      <c r="K66" s="270">
        <v>53364.78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62</v>
      </c>
      <c r="D67" s="269" t="s">
        <v>502</v>
      </c>
      <c r="E67" s="272">
        <v>157</v>
      </c>
      <c r="F67" s="269" t="s">
        <v>502</v>
      </c>
      <c r="G67" s="272">
        <v>346</v>
      </c>
      <c r="H67" s="269" t="s">
        <v>502</v>
      </c>
      <c r="I67" s="268">
        <v>600.65700000000004</v>
      </c>
      <c r="J67" s="269" t="s">
        <v>502</v>
      </c>
      <c r="K67" s="268">
        <v>720.81200000000001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245131.2</v>
      </c>
      <c r="D69" s="269" t="s">
        <v>502</v>
      </c>
      <c r="E69" s="272">
        <v>238327.2</v>
      </c>
      <c r="F69" s="269" t="s">
        <v>502</v>
      </c>
      <c r="G69" s="272">
        <v>234975.6</v>
      </c>
      <c r="H69" s="269" t="s">
        <v>502</v>
      </c>
      <c r="I69" s="268">
        <v>243646.128</v>
      </c>
      <c r="J69" s="269" t="s">
        <v>502</v>
      </c>
      <c r="K69" s="272">
        <v>243442.8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14409</v>
      </c>
      <c r="D70" s="271" t="s">
        <v>502</v>
      </c>
      <c r="E70" s="270">
        <v>14081</v>
      </c>
      <c r="F70" s="271" t="s">
        <v>502</v>
      </c>
      <c r="G70" s="270">
        <v>15778</v>
      </c>
      <c r="H70" s="271" t="s">
        <v>502</v>
      </c>
      <c r="I70" s="273">
        <v>18925.894</v>
      </c>
      <c r="J70" s="271" t="s">
        <v>502</v>
      </c>
      <c r="K70" s="270">
        <v>19272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325AF-9C9C-49B5-AFEB-1DC03F3D357F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966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89105.672999999995</v>
      </c>
      <c r="D11" s="269" t="s">
        <v>502</v>
      </c>
      <c r="E11" s="268">
        <v>82836.885999999999</v>
      </c>
      <c r="F11" s="269" t="s">
        <v>502</v>
      </c>
      <c r="G11" s="268">
        <v>79461.089000000007</v>
      </c>
      <c r="H11" s="269" t="s">
        <v>502</v>
      </c>
      <c r="I11" s="268">
        <v>82674.356</v>
      </c>
      <c r="J11" s="269" t="s">
        <v>502</v>
      </c>
      <c r="K11" s="268">
        <v>81183.483999999997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9527.4760000000006</v>
      </c>
      <c r="D16" s="271" t="s">
        <v>502</v>
      </c>
      <c r="E16" s="273">
        <v>8307.1110000000008</v>
      </c>
      <c r="F16" s="271" t="s">
        <v>502</v>
      </c>
      <c r="G16" s="273">
        <v>7298.7889999999998</v>
      </c>
      <c r="H16" s="271" t="s">
        <v>502</v>
      </c>
      <c r="I16" s="273">
        <v>7911.6450000000004</v>
      </c>
      <c r="J16" s="271" t="s">
        <v>502</v>
      </c>
      <c r="K16" s="270">
        <v>8438.49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3141.2</v>
      </c>
      <c r="D17" s="269" t="s">
        <v>502</v>
      </c>
      <c r="E17" s="272">
        <v>2871.5</v>
      </c>
      <c r="F17" s="269" t="s">
        <v>502</v>
      </c>
      <c r="G17" s="268">
        <v>2599.4160000000002</v>
      </c>
      <c r="H17" s="269" t="s">
        <v>502</v>
      </c>
      <c r="I17" s="268">
        <v>2562.692</v>
      </c>
      <c r="J17" s="269" t="s">
        <v>502</v>
      </c>
      <c r="K17" s="268">
        <v>1417.7950000000001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1656.9970000000001</v>
      </c>
      <c r="D18" s="271" t="s">
        <v>502</v>
      </c>
      <c r="E18" s="273">
        <v>1606.675</v>
      </c>
      <c r="F18" s="271" t="s">
        <v>502</v>
      </c>
      <c r="G18" s="273">
        <v>1666.0219999999999</v>
      </c>
      <c r="H18" s="271" t="s">
        <v>502</v>
      </c>
      <c r="I18" s="273">
        <v>2443.1309999999999</v>
      </c>
      <c r="J18" s="271" t="s">
        <v>502</v>
      </c>
      <c r="K18" s="270">
        <v>2331.41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182</v>
      </c>
      <c r="D19" s="269" t="s">
        <v>502</v>
      </c>
      <c r="E19" s="272">
        <v>242</v>
      </c>
      <c r="F19" s="269" t="s">
        <v>502</v>
      </c>
      <c r="G19" s="268">
        <v>131.346</v>
      </c>
      <c r="H19" s="269" t="s">
        <v>502</v>
      </c>
      <c r="I19" s="268">
        <v>315.13900000000001</v>
      </c>
      <c r="J19" s="269" t="s">
        <v>502</v>
      </c>
      <c r="K19" s="268">
        <v>311.625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39006</v>
      </c>
      <c r="D21" s="269" t="s">
        <v>502</v>
      </c>
      <c r="E21" s="272">
        <v>37731.599999999999</v>
      </c>
      <c r="F21" s="269" t="s">
        <v>502</v>
      </c>
      <c r="G21" s="268">
        <v>36314.027999999998</v>
      </c>
      <c r="H21" s="269" t="s">
        <v>502</v>
      </c>
      <c r="I21" s="268">
        <v>37066.917999999998</v>
      </c>
      <c r="J21" s="269" t="s">
        <v>502</v>
      </c>
      <c r="K21" s="268">
        <v>37252.885999999999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35592</v>
      </c>
      <c r="D22" s="271" t="s">
        <v>502</v>
      </c>
      <c r="E22" s="270">
        <v>32078</v>
      </c>
      <c r="F22" s="271" t="s">
        <v>502</v>
      </c>
      <c r="G22" s="273">
        <v>31451.487000000001</v>
      </c>
      <c r="H22" s="271" t="s">
        <v>502</v>
      </c>
      <c r="I22" s="273">
        <v>32374.830999999998</v>
      </c>
      <c r="J22" s="271" t="s">
        <v>502</v>
      </c>
      <c r="K22" s="273">
        <v>31431.277999999998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129784.678</v>
      </c>
      <c r="D23" s="269" t="s">
        <v>502</v>
      </c>
      <c r="E23" s="268">
        <v>126846.944</v>
      </c>
      <c r="F23" s="269" t="s">
        <v>502</v>
      </c>
      <c r="G23" s="268">
        <v>114587.42200000001</v>
      </c>
      <c r="H23" s="269" t="s">
        <v>502</v>
      </c>
      <c r="I23" s="268">
        <v>128870.005</v>
      </c>
      <c r="J23" s="269" t="s">
        <v>502</v>
      </c>
      <c r="K23" s="268">
        <v>126286.716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111.155</v>
      </c>
      <c r="D26" s="271" t="s">
        <v>502</v>
      </c>
      <c r="E26" s="273">
        <v>105.53400000000001</v>
      </c>
      <c r="F26" s="271" t="s">
        <v>502</v>
      </c>
      <c r="G26" s="270">
        <v>90.45</v>
      </c>
      <c r="H26" s="271" t="s">
        <v>502</v>
      </c>
      <c r="I26" s="270">
        <v>101.7</v>
      </c>
      <c r="J26" s="271" t="s">
        <v>502</v>
      </c>
      <c r="K26" s="270">
        <v>104.4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1279.8</v>
      </c>
      <c r="D28" s="271" t="s">
        <v>502</v>
      </c>
      <c r="E28" s="270">
        <v>1404</v>
      </c>
      <c r="F28" s="271" t="s">
        <v>502</v>
      </c>
      <c r="G28" s="270">
        <v>1188</v>
      </c>
      <c r="H28" s="271" t="s">
        <v>502</v>
      </c>
      <c r="I28" s="273">
        <v>1080.1089999999999</v>
      </c>
      <c r="J28" s="271" t="s">
        <v>502</v>
      </c>
      <c r="K28" s="273">
        <v>1134.115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13124.941999999999</v>
      </c>
      <c r="D29" s="269" t="s">
        <v>502</v>
      </c>
      <c r="E29" s="272">
        <v>12382.24</v>
      </c>
      <c r="F29" s="269" t="s">
        <v>502</v>
      </c>
      <c r="G29" s="268">
        <v>10264.665999999999</v>
      </c>
      <c r="H29" s="269" t="s">
        <v>502</v>
      </c>
      <c r="I29" s="272">
        <v>11039.99</v>
      </c>
      <c r="J29" s="269" t="s">
        <v>502</v>
      </c>
      <c r="K29" s="268">
        <v>10956.495000000001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4007.181</v>
      </c>
      <c r="D30" s="271" t="s">
        <v>502</v>
      </c>
      <c r="E30" s="270">
        <v>4226.97</v>
      </c>
      <c r="F30" s="271" t="s">
        <v>502</v>
      </c>
      <c r="G30" s="273">
        <v>3288.306</v>
      </c>
      <c r="H30" s="271" t="s">
        <v>502</v>
      </c>
      <c r="I30" s="273">
        <v>5826.2060000000001</v>
      </c>
      <c r="J30" s="271" t="s">
        <v>502</v>
      </c>
      <c r="K30" s="273">
        <v>5899.7060000000001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64245.599999999999</v>
      </c>
      <c r="D33" s="269" t="s">
        <v>502</v>
      </c>
      <c r="E33" s="272">
        <v>64285.2</v>
      </c>
      <c r="F33" s="269" t="s">
        <v>502</v>
      </c>
      <c r="G33" s="272">
        <v>62820</v>
      </c>
      <c r="H33" s="269" t="s">
        <v>502</v>
      </c>
      <c r="I33" s="272">
        <v>65520</v>
      </c>
      <c r="J33" s="269" t="s">
        <v>502</v>
      </c>
      <c r="K33" s="272">
        <v>64368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47016</v>
      </c>
      <c r="D34" s="271" t="s">
        <v>502</v>
      </c>
      <c r="E34" s="270">
        <v>44443</v>
      </c>
      <c r="F34" s="271" t="s">
        <v>502</v>
      </c>
      <c r="G34" s="270">
        <v>36936</v>
      </c>
      <c r="H34" s="271" t="s">
        <v>502</v>
      </c>
      <c r="I34" s="270">
        <v>45302</v>
      </c>
      <c r="J34" s="271" t="s">
        <v>502</v>
      </c>
      <c r="K34" s="270">
        <v>43824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181448.236</v>
      </c>
      <c r="D35" s="269" t="s">
        <v>502</v>
      </c>
      <c r="E35" s="268">
        <v>169412.77100000001</v>
      </c>
      <c r="F35" s="269" t="s">
        <v>502</v>
      </c>
      <c r="G35" s="268">
        <v>168402.878</v>
      </c>
      <c r="H35" s="269" t="s">
        <v>502</v>
      </c>
      <c r="I35" s="268">
        <v>172530.80900000001</v>
      </c>
      <c r="J35" s="269" t="s">
        <v>502</v>
      </c>
      <c r="K35" s="272">
        <v>168510.18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185.4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4298.3999999999996</v>
      </c>
      <c r="D40" s="271" t="s">
        <v>502</v>
      </c>
      <c r="E40" s="270">
        <v>5091.3</v>
      </c>
      <c r="F40" s="271" t="s">
        <v>502</v>
      </c>
      <c r="G40" s="270">
        <v>3977.1</v>
      </c>
      <c r="H40" s="271" t="s">
        <v>502</v>
      </c>
      <c r="I40" s="270">
        <v>3266.1</v>
      </c>
      <c r="J40" s="271" t="s">
        <v>502</v>
      </c>
      <c r="K40" s="273">
        <v>4255.8819999999996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15991.454</v>
      </c>
      <c r="D41" s="269" t="s">
        <v>502</v>
      </c>
      <c r="E41" s="268">
        <v>12297.278</v>
      </c>
      <c r="F41" s="269" t="s">
        <v>502</v>
      </c>
      <c r="G41" s="268">
        <v>10137.573</v>
      </c>
      <c r="H41" s="269" t="s">
        <v>502</v>
      </c>
      <c r="I41" s="268">
        <v>9550.6540000000005</v>
      </c>
      <c r="J41" s="269" t="s">
        <v>502</v>
      </c>
      <c r="K41" s="268">
        <v>9228.9619999999995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2322.7820000000002</v>
      </c>
      <c r="D42" s="271" t="s">
        <v>502</v>
      </c>
      <c r="E42" s="273">
        <v>2801.5929999999998</v>
      </c>
      <c r="F42" s="271" t="s">
        <v>502</v>
      </c>
      <c r="G42" s="273">
        <v>2894.605</v>
      </c>
      <c r="H42" s="271" t="s">
        <v>502</v>
      </c>
      <c r="I42" s="273">
        <v>5075.8540000000003</v>
      </c>
      <c r="J42" s="271" t="s">
        <v>502</v>
      </c>
      <c r="K42" s="273">
        <v>3785.9360000000001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97873.2</v>
      </c>
      <c r="D45" s="269" t="s">
        <v>502</v>
      </c>
      <c r="E45" s="272">
        <v>92667.6</v>
      </c>
      <c r="F45" s="269" t="s">
        <v>502</v>
      </c>
      <c r="G45" s="272">
        <v>99849.600000000006</v>
      </c>
      <c r="H45" s="269" t="s">
        <v>502</v>
      </c>
      <c r="I45" s="272">
        <v>100843.2</v>
      </c>
      <c r="J45" s="269" t="s">
        <v>502</v>
      </c>
      <c r="K45" s="272">
        <v>98852.4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60777</v>
      </c>
      <c r="D46" s="271" t="s">
        <v>502</v>
      </c>
      <c r="E46" s="270">
        <v>56555</v>
      </c>
      <c r="F46" s="271" t="s">
        <v>502</v>
      </c>
      <c r="G46" s="270">
        <v>51544</v>
      </c>
      <c r="H46" s="271" t="s">
        <v>502</v>
      </c>
      <c r="I46" s="270">
        <v>53795</v>
      </c>
      <c r="J46" s="271" t="s">
        <v>502</v>
      </c>
      <c r="K46" s="270">
        <v>52387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12667.8</v>
      </c>
      <c r="D47" s="269" t="s">
        <v>502</v>
      </c>
      <c r="E47" s="272">
        <v>13602.2</v>
      </c>
      <c r="F47" s="269" t="s">
        <v>502</v>
      </c>
      <c r="G47" s="272">
        <v>16604.2</v>
      </c>
      <c r="H47" s="269" t="s">
        <v>502</v>
      </c>
      <c r="I47" s="268">
        <v>21432.050999999999</v>
      </c>
      <c r="J47" s="269" t="s">
        <v>502</v>
      </c>
      <c r="K47" s="272">
        <v>22186.73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47</v>
      </c>
      <c r="D53" s="269" t="s">
        <v>502</v>
      </c>
      <c r="E53" s="272">
        <v>90</v>
      </c>
      <c r="F53" s="269" t="s">
        <v>502</v>
      </c>
      <c r="G53" s="272">
        <v>0</v>
      </c>
      <c r="H53" s="269" t="s">
        <v>502</v>
      </c>
      <c r="I53" s="268">
        <v>10.257</v>
      </c>
      <c r="J53" s="269" t="s">
        <v>502</v>
      </c>
      <c r="K53" s="268">
        <v>16.968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1590</v>
      </c>
      <c r="D54" s="271" t="s">
        <v>502</v>
      </c>
      <c r="E54" s="270">
        <v>1590</v>
      </c>
      <c r="F54" s="271" t="s">
        <v>502</v>
      </c>
      <c r="G54" s="270">
        <v>1589</v>
      </c>
      <c r="H54" s="271" t="s">
        <v>502</v>
      </c>
      <c r="I54" s="270">
        <v>1587</v>
      </c>
      <c r="J54" s="271" t="s">
        <v>502</v>
      </c>
      <c r="K54" s="270">
        <v>1587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3682.8</v>
      </c>
      <c r="D57" s="269" t="s">
        <v>502</v>
      </c>
      <c r="E57" s="272">
        <v>3733.2</v>
      </c>
      <c r="F57" s="269" t="s">
        <v>502</v>
      </c>
      <c r="G57" s="272">
        <v>4381.2</v>
      </c>
      <c r="H57" s="269" t="s">
        <v>502</v>
      </c>
      <c r="I57" s="268">
        <v>6170.6589999999997</v>
      </c>
      <c r="J57" s="269" t="s">
        <v>502</v>
      </c>
      <c r="K57" s="268">
        <v>7729.3760000000002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7348</v>
      </c>
      <c r="D58" s="271" t="s">
        <v>502</v>
      </c>
      <c r="E58" s="270">
        <v>8189</v>
      </c>
      <c r="F58" s="271" t="s">
        <v>502</v>
      </c>
      <c r="G58" s="270">
        <v>10634</v>
      </c>
      <c r="H58" s="271" t="s">
        <v>502</v>
      </c>
      <c r="I58" s="273">
        <v>13664.135</v>
      </c>
      <c r="J58" s="271" t="s">
        <v>502</v>
      </c>
      <c r="K58" s="273">
        <v>12853.386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122585.617</v>
      </c>
      <c r="D59" s="269" t="s">
        <v>502</v>
      </c>
      <c r="E59" s="268">
        <v>123014.68799999999</v>
      </c>
      <c r="F59" s="269" t="s">
        <v>502</v>
      </c>
      <c r="G59" s="268">
        <v>119082.673</v>
      </c>
      <c r="H59" s="269" t="s">
        <v>502</v>
      </c>
      <c r="I59" s="268">
        <v>133351.663</v>
      </c>
      <c r="J59" s="269" t="s">
        <v>502</v>
      </c>
      <c r="K59" s="268">
        <v>136161.56099999999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3">
        <v>3.9340000000000002</v>
      </c>
      <c r="J60" s="271" t="s">
        <v>502</v>
      </c>
      <c r="K60" s="273">
        <v>3.9340000000000002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872.15200000000004</v>
      </c>
      <c r="D64" s="271" t="s">
        <v>502</v>
      </c>
      <c r="E64" s="273">
        <v>1194.2629999999999</v>
      </c>
      <c r="F64" s="271" t="s">
        <v>502</v>
      </c>
      <c r="G64" s="270">
        <v>999.08</v>
      </c>
      <c r="H64" s="271" t="s">
        <v>502</v>
      </c>
      <c r="I64" s="273">
        <v>791.56600000000003</v>
      </c>
      <c r="J64" s="271" t="s">
        <v>502</v>
      </c>
      <c r="K64" s="273">
        <v>881.95799999999997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10170.799999999999</v>
      </c>
      <c r="D65" s="269" t="s">
        <v>502</v>
      </c>
      <c r="E65" s="272">
        <v>9673.5</v>
      </c>
      <c r="F65" s="269" t="s">
        <v>502</v>
      </c>
      <c r="G65" s="272">
        <v>7276.7</v>
      </c>
      <c r="H65" s="269" t="s">
        <v>502</v>
      </c>
      <c r="I65" s="272">
        <v>15334.3</v>
      </c>
      <c r="J65" s="269" t="s">
        <v>502</v>
      </c>
      <c r="K65" s="268">
        <v>16846.440999999999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6705.8649999999998</v>
      </c>
      <c r="D66" s="271" t="s">
        <v>502</v>
      </c>
      <c r="E66" s="273">
        <v>8269.3250000000007</v>
      </c>
      <c r="F66" s="271" t="s">
        <v>502</v>
      </c>
      <c r="G66" s="273">
        <v>9701.893</v>
      </c>
      <c r="H66" s="271" t="s">
        <v>502</v>
      </c>
      <c r="I66" s="273">
        <v>11033.121999999999</v>
      </c>
      <c r="J66" s="271" t="s">
        <v>502</v>
      </c>
      <c r="K66" s="273">
        <v>12569.017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62</v>
      </c>
      <c r="D67" s="269" t="s">
        <v>502</v>
      </c>
      <c r="E67" s="272">
        <v>157</v>
      </c>
      <c r="F67" s="269" t="s">
        <v>502</v>
      </c>
      <c r="G67" s="272">
        <v>346</v>
      </c>
      <c r="H67" s="269" t="s">
        <v>502</v>
      </c>
      <c r="I67" s="268">
        <v>600.65700000000004</v>
      </c>
      <c r="J67" s="269" t="s">
        <v>502</v>
      </c>
      <c r="K67" s="268">
        <v>720.81200000000001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94276.800000000003</v>
      </c>
      <c r="D69" s="269" t="s">
        <v>502</v>
      </c>
      <c r="E69" s="272">
        <v>93081.600000000006</v>
      </c>
      <c r="F69" s="269" t="s">
        <v>502</v>
      </c>
      <c r="G69" s="272">
        <v>88776</v>
      </c>
      <c r="H69" s="269" t="s">
        <v>502</v>
      </c>
      <c r="I69" s="272">
        <v>91314</v>
      </c>
      <c r="J69" s="269" t="s">
        <v>502</v>
      </c>
      <c r="K69" s="272">
        <v>91472.4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10498</v>
      </c>
      <c r="D70" s="271" t="s">
        <v>502</v>
      </c>
      <c r="E70" s="270">
        <v>10639</v>
      </c>
      <c r="F70" s="271" t="s">
        <v>502</v>
      </c>
      <c r="G70" s="270">
        <v>11983</v>
      </c>
      <c r="H70" s="271" t="s">
        <v>502</v>
      </c>
      <c r="I70" s="273">
        <v>14274.084000000001</v>
      </c>
      <c r="J70" s="271" t="s">
        <v>502</v>
      </c>
      <c r="K70" s="270">
        <v>13667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83600-80AE-454B-9A45-FB5A78273AEF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968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209555.533</v>
      </c>
      <c r="D11" s="269" t="s">
        <v>502</v>
      </c>
      <c r="E11" s="268">
        <v>186080.72700000001</v>
      </c>
      <c r="F11" s="269" t="s">
        <v>502</v>
      </c>
      <c r="G11" s="268">
        <v>186236.27900000001</v>
      </c>
      <c r="H11" s="269" t="s">
        <v>502</v>
      </c>
      <c r="I11" s="268">
        <v>186062.639</v>
      </c>
      <c r="J11" s="269" t="s">
        <v>502</v>
      </c>
      <c r="K11" s="268">
        <v>182947.20499999999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18.3</v>
      </c>
      <c r="D12" s="271" t="s">
        <v>502</v>
      </c>
      <c r="E12" s="270">
        <v>18.3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31452.552</v>
      </c>
      <c r="D16" s="271" t="s">
        <v>502</v>
      </c>
      <c r="E16" s="273">
        <v>27209.163</v>
      </c>
      <c r="F16" s="271" t="s">
        <v>502</v>
      </c>
      <c r="G16" s="273">
        <v>25155.284</v>
      </c>
      <c r="H16" s="271" t="s">
        <v>502</v>
      </c>
      <c r="I16" s="270">
        <v>25751.9</v>
      </c>
      <c r="J16" s="271" t="s">
        <v>502</v>
      </c>
      <c r="K16" s="273">
        <v>25782.452000000001</v>
      </c>
      <c r="L16" s="271" t="s">
        <v>502</v>
      </c>
    </row>
    <row r="17" spans="1:12">
      <c r="A17" s="267" t="s">
        <v>980</v>
      </c>
      <c r="B17" s="267" t="s">
        <v>991</v>
      </c>
      <c r="C17" s="268">
        <v>19999.817999999999</v>
      </c>
      <c r="D17" s="269" t="s">
        <v>502</v>
      </c>
      <c r="E17" s="268">
        <v>14177.464</v>
      </c>
      <c r="F17" s="269" t="s">
        <v>502</v>
      </c>
      <c r="G17" s="268">
        <v>10065.686</v>
      </c>
      <c r="H17" s="269" t="s">
        <v>502</v>
      </c>
      <c r="I17" s="268">
        <v>9288.6260000000002</v>
      </c>
      <c r="J17" s="269" t="s">
        <v>502</v>
      </c>
      <c r="K17" s="268">
        <v>8483.5820000000003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44046.463000000003</v>
      </c>
      <c r="D18" s="271" t="s">
        <v>502</v>
      </c>
      <c r="E18" s="270">
        <v>39665.4</v>
      </c>
      <c r="F18" s="271" t="s">
        <v>502</v>
      </c>
      <c r="G18" s="273">
        <v>46549.472000000002</v>
      </c>
      <c r="H18" s="271" t="s">
        <v>502</v>
      </c>
      <c r="I18" s="273">
        <v>46202.771000000001</v>
      </c>
      <c r="J18" s="271" t="s">
        <v>502</v>
      </c>
      <c r="K18" s="273">
        <v>44114.178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37400.400000000001</v>
      </c>
      <c r="D21" s="269" t="s">
        <v>502</v>
      </c>
      <c r="E21" s="272">
        <v>35960.400000000001</v>
      </c>
      <c r="F21" s="269" t="s">
        <v>502</v>
      </c>
      <c r="G21" s="268">
        <v>36635.951000000001</v>
      </c>
      <c r="H21" s="269" t="s">
        <v>502</v>
      </c>
      <c r="I21" s="268">
        <v>35068.932000000001</v>
      </c>
      <c r="J21" s="269" t="s">
        <v>502</v>
      </c>
      <c r="K21" s="268">
        <v>36857.686000000002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76638</v>
      </c>
      <c r="D22" s="271" t="s">
        <v>502</v>
      </c>
      <c r="E22" s="270">
        <v>69050</v>
      </c>
      <c r="F22" s="271" t="s">
        <v>502</v>
      </c>
      <c r="G22" s="273">
        <v>67829.884999999995</v>
      </c>
      <c r="H22" s="271" t="s">
        <v>502</v>
      </c>
      <c r="I22" s="270">
        <v>69750.41</v>
      </c>
      <c r="J22" s="271" t="s">
        <v>502</v>
      </c>
      <c r="K22" s="273">
        <v>67709.308000000005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243304.726</v>
      </c>
      <c r="D23" s="269" t="s">
        <v>502</v>
      </c>
      <c r="E23" s="268">
        <v>228416.54800000001</v>
      </c>
      <c r="F23" s="269" t="s">
        <v>502</v>
      </c>
      <c r="G23" s="268">
        <v>207287.43700000001</v>
      </c>
      <c r="H23" s="269" t="s">
        <v>502</v>
      </c>
      <c r="I23" s="268">
        <v>238275.38099999999</v>
      </c>
      <c r="J23" s="269" t="s">
        <v>502</v>
      </c>
      <c r="K23" s="268">
        <v>235760.15900000001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25.103000000000002</v>
      </c>
      <c r="D24" s="271" t="s">
        <v>502</v>
      </c>
      <c r="E24" s="273">
        <v>24.664999999999999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313.255</v>
      </c>
      <c r="D26" s="271" t="s">
        <v>502</v>
      </c>
      <c r="E26" s="273">
        <v>211.06800000000001</v>
      </c>
      <c r="F26" s="271" t="s">
        <v>502</v>
      </c>
      <c r="G26" s="270">
        <v>150.75</v>
      </c>
      <c r="H26" s="271" t="s">
        <v>502</v>
      </c>
      <c r="I26" s="270">
        <v>152.55000000000001</v>
      </c>
      <c r="J26" s="271" t="s">
        <v>502</v>
      </c>
      <c r="K26" s="270">
        <v>156.6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1927.8</v>
      </c>
      <c r="D28" s="271" t="s">
        <v>502</v>
      </c>
      <c r="E28" s="270">
        <v>1395</v>
      </c>
      <c r="F28" s="271" t="s">
        <v>502</v>
      </c>
      <c r="G28" s="270">
        <v>1062</v>
      </c>
      <c r="H28" s="271" t="s">
        <v>502</v>
      </c>
      <c r="I28" s="273">
        <v>1026.104</v>
      </c>
      <c r="J28" s="271" t="s">
        <v>502</v>
      </c>
      <c r="K28" s="273">
        <v>1116.1130000000001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25464.394</v>
      </c>
      <c r="D29" s="269" t="s">
        <v>502</v>
      </c>
      <c r="E29" s="268">
        <v>20670.916000000001</v>
      </c>
      <c r="F29" s="269" t="s">
        <v>502</v>
      </c>
      <c r="G29" s="268">
        <v>15842.663</v>
      </c>
      <c r="H29" s="269" t="s">
        <v>502</v>
      </c>
      <c r="I29" s="268">
        <v>13772.715</v>
      </c>
      <c r="J29" s="269" t="s">
        <v>502</v>
      </c>
      <c r="K29" s="268">
        <v>12534.433999999999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60237.773999999998</v>
      </c>
      <c r="D30" s="271" t="s">
        <v>502</v>
      </c>
      <c r="E30" s="273">
        <v>56016.699000000001</v>
      </c>
      <c r="F30" s="271" t="s">
        <v>502</v>
      </c>
      <c r="G30" s="273">
        <v>50212.224000000002</v>
      </c>
      <c r="H30" s="271" t="s">
        <v>502</v>
      </c>
      <c r="I30" s="273">
        <v>74078.411999999997</v>
      </c>
      <c r="J30" s="271" t="s">
        <v>502</v>
      </c>
      <c r="K30" s="273">
        <v>74127.411999999997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82454.399999999994</v>
      </c>
      <c r="D33" s="269" t="s">
        <v>502</v>
      </c>
      <c r="E33" s="272">
        <v>80575.199999999997</v>
      </c>
      <c r="F33" s="269" t="s">
        <v>502</v>
      </c>
      <c r="G33" s="272">
        <v>75304.800000000003</v>
      </c>
      <c r="H33" s="269" t="s">
        <v>502</v>
      </c>
      <c r="I33" s="272">
        <v>81831.600000000006</v>
      </c>
      <c r="J33" s="269" t="s">
        <v>502</v>
      </c>
      <c r="K33" s="272">
        <v>81165.600000000006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72882</v>
      </c>
      <c r="D34" s="271" t="s">
        <v>502</v>
      </c>
      <c r="E34" s="270">
        <v>69523</v>
      </c>
      <c r="F34" s="271" t="s">
        <v>502</v>
      </c>
      <c r="G34" s="270">
        <v>64715</v>
      </c>
      <c r="H34" s="271" t="s">
        <v>502</v>
      </c>
      <c r="I34" s="270">
        <v>67414</v>
      </c>
      <c r="J34" s="271" t="s">
        <v>502</v>
      </c>
      <c r="K34" s="270">
        <v>66660</v>
      </c>
      <c r="L34" s="271" t="s">
        <v>502</v>
      </c>
    </row>
    <row r="35" spans="1:12">
      <c r="A35" s="267" t="s">
        <v>982</v>
      </c>
      <c r="B35" s="267" t="s">
        <v>839</v>
      </c>
      <c r="C35" s="272">
        <v>346779.45</v>
      </c>
      <c r="D35" s="269" t="s">
        <v>502</v>
      </c>
      <c r="E35" s="268">
        <v>337190.353</v>
      </c>
      <c r="F35" s="269" t="s">
        <v>502</v>
      </c>
      <c r="G35" s="268">
        <v>310291.125</v>
      </c>
      <c r="H35" s="269" t="s">
        <v>502</v>
      </c>
      <c r="I35" s="268">
        <v>313605.554</v>
      </c>
      <c r="J35" s="269" t="s">
        <v>502</v>
      </c>
      <c r="K35" s="268">
        <v>308312.36200000002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285.3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3184.2</v>
      </c>
      <c r="D40" s="271" t="s">
        <v>502</v>
      </c>
      <c r="E40" s="270">
        <v>1889.1</v>
      </c>
      <c r="F40" s="271" t="s">
        <v>502</v>
      </c>
      <c r="G40" s="270">
        <v>1145.7</v>
      </c>
      <c r="H40" s="271" t="s">
        <v>502</v>
      </c>
      <c r="I40" s="270">
        <v>1368.9</v>
      </c>
      <c r="J40" s="271" t="s">
        <v>502</v>
      </c>
      <c r="K40" s="273">
        <v>833.28499999999997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12981.17</v>
      </c>
      <c r="D41" s="269" t="s">
        <v>502</v>
      </c>
      <c r="E41" s="268">
        <v>10845.148999999999</v>
      </c>
      <c r="F41" s="269" t="s">
        <v>502</v>
      </c>
      <c r="G41" s="268">
        <v>9849.7530000000006</v>
      </c>
      <c r="H41" s="269" t="s">
        <v>502</v>
      </c>
      <c r="I41" s="268">
        <v>7886.4170000000004</v>
      </c>
      <c r="J41" s="269" t="s">
        <v>502</v>
      </c>
      <c r="K41" s="268">
        <v>7985.2520000000004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29404.579000000002</v>
      </c>
      <c r="D42" s="271" t="s">
        <v>502</v>
      </c>
      <c r="E42" s="273">
        <v>51914.703999999998</v>
      </c>
      <c r="F42" s="271" t="s">
        <v>502</v>
      </c>
      <c r="G42" s="273">
        <v>41035.472999999998</v>
      </c>
      <c r="H42" s="271" t="s">
        <v>502</v>
      </c>
      <c r="I42" s="273">
        <v>34292.436999999998</v>
      </c>
      <c r="J42" s="271" t="s">
        <v>502</v>
      </c>
      <c r="K42" s="273">
        <v>34116.425000000003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165535.20000000001</v>
      </c>
      <c r="D45" s="269" t="s">
        <v>502</v>
      </c>
      <c r="E45" s="272">
        <v>158072.4</v>
      </c>
      <c r="F45" s="269" t="s">
        <v>502</v>
      </c>
      <c r="G45" s="272">
        <v>154753.20000000001</v>
      </c>
      <c r="H45" s="269" t="s">
        <v>502</v>
      </c>
      <c r="I45" s="272">
        <v>162244.79999999999</v>
      </c>
      <c r="J45" s="269" t="s">
        <v>502</v>
      </c>
      <c r="K45" s="272">
        <v>157892.4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135389</v>
      </c>
      <c r="D46" s="271" t="s">
        <v>502</v>
      </c>
      <c r="E46" s="270">
        <v>114469</v>
      </c>
      <c r="F46" s="271" t="s">
        <v>502</v>
      </c>
      <c r="G46" s="270">
        <v>103507</v>
      </c>
      <c r="H46" s="271" t="s">
        <v>502</v>
      </c>
      <c r="I46" s="270">
        <v>107813</v>
      </c>
      <c r="J46" s="271" t="s">
        <v>502</v>
      </c>
      <c r="K46" s="270">
        <v>107485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15808.4</v>
      </c>
      <c r="D47" s="269" t="s">
        <v>502</v>
      </c>
      <c r="E47" s="272">
        <v>16768.2</v>
      </c>
      <c r="F47" s="269" t="s">
        <v>502</v>
      </c>
      <c r="G47" s="268">
        <v>16422.045999999998</v>
      </c>
      <c r="H47" s="269" t="s">
        <v>502</v>
      </c>
      <c r="I47" s="272">
        <v>21163.83</v>
      </c>
      <c r="J47" s="269" t="s">
        <v>502</v>
      </c>
      <c r="K47" s="272">
        <v>19010.36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133</v>
      </c>
      <c r="D53" s="269" t="s">
        <v>502</v>
      </c>
      <c r="E53" s="272">
        <v>90</v>
      </c>
      <c r="F53" s="269" t="s">
        <v>502</v>
      </c>
      <c r="G53" s="272">
        <v>137</v>
      </c>
      <c r="H53" s="269" t="s">
        <v>502</v>
      </c>
      <c r="I53" s="268">
        <v>110.85299999999999</v>
      </c>
      <c r="J53" s="269" t="s">
        <v>502</v>
      </c>
      <c r="K53" s="268">
        <v>106.568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1145</v>
      </c>
      <c r="D54" s="271" t="s">
        <v>502</v>
      </c>
      <c r="E54" s="270">
        <v>1145</v>
      </c>
      <c r="F54" s="271" t="s">
        <v>502</v>
      </c>
      <c r="G54" s="270">
        <v>527</v>
      </c>
      <c r="H54" s="271" t="s">
        <v>502</v>
      </c>
      <c r="I54" s="270">
        <v>505</v>
      </c>
      <c r="J54" s="271" t="s">
        <v>502</v>
      </c>
      <c r="K54" s="270">
        <v>505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3344.4</v>
      </c>
      <c r="D57" s="269" t="s">
        <v>502</v>
      </c>
      <c r="E57" s="272">
        <v>3067.2</v>
      </c>
      <c r="F57" s="269" t="s">
        <v>502</v>
      </c>
      <c r="G57" s="268">
        <v>2960.0459999999998</v>
      </c>
      <c r="H57" s="269" t="s">
        <v>502</v>
      </c>
      <c r="I57" s="268">
        <v>3052.1950000000002</v>
      </c>
      <c r="J57" s="269" t="s">
        <v>502</v>
      </c>
      <c r="K57" s="268">
        <v>2975.1080000000002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11186</v>
      </c>
      <c r="D58" s="271" t="s">
        <v>502</v>
      </c>
      <c r="E58" s="270">
        <v>12466</v>
      </c>
      <c r="F58" s="271" t="s">
        <v>502</v>
      </c>
      <c r="G58" s="270">
        <v>12798</v>
      </c>
      <c r="H58" s="271" t="s">
        <v>502</v>
      </c>
      <c r="I58" s="273">
        <v>17495.781999999999</v>
      </c>
      <c r="J58" s="271" t="s">
        <v>502</v>
      </c>
      <c r="K58" s="273">
        <v>15423.683000000001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196947.64300000001</v>
      </c>
      <c r="D59" s="269" t="s">
        <v>502</v>
      </c>
      <c r="E59" s="268">
        <v>188929.56200000001</v>
      </c>
      <c r="F59" s="269" t="s">
        <v>502</v>
      </c>
      <c r="G59" s="268">
        <v>183949.52100000001</v>
      </c>
      <c r="H59" s="269" t="s">
        <v>502</v>
      </c>
      <c r="I59" s="268">
        <v>191965.329</v>
      </c>
      <c r="J59" s="269" t="s">
        <v>502</v>
      </c>
      <c r="K59" s="272">
        <v>194605.64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0">
        <v>165.61</v>
      </c>
      <c r="D64" s="271" t="s">
        <v>502</v>
      </c>
      <c r="E64" s="273">
        <v>148.495</v>
      </c>
      <c r="F64" s="271" t="s">
        <v>502</v>
      </c>
      <c r="G64" s="273">
        <v>140.411</v>
      </c>
      <c r="H64" s="271" t="s">
        <v>502</v>
      </c>
      <c r="I64" s="273">
        <v>133.874</v>
      </c>
      <c r="J64" s="271" t="s">
        <v>502</v>
      </c>
      <c r="K64" s="273">
        <v>64.816000000000003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8234.1</v>
      </c>
      <c r="D65" s="269" t="s">
        <v>502</v>
      </c>
      <c r="E65" s="272">
        <v>5771.5</v>
      </c>
      <c r="F65" s="269" t="s">
        <v>502</v>
      </c>
      <c r="G65" s="272">
        <v>3746.6</v>
      </c>
      <c r="H65" s="269" t="s">
        <v>502</v>
      </c>
      <c r="I65" s="272">
        <v>2259.1999999999998</v>
      </c>
      <c r="J65" s="269" t="s">
        <v>502</v>
      </c>
      <c r="K65" s="268">
        <v>3756.471</v>
      </c>
      <c r="L65" s="269" t="s">
        <v>502</v>
      </c>
    </row>
    <row r="66" spans="1:12">
      <c r="A66" s="267" t="s">
        <v>984</v>
      </c>
      <c r="B66" s="267" t="s">
        <v>992</v>
      </c>
      <c r="C66" s="273">
        <v>41610.733</v>
      </c>
      <c r="D66" s="271" t="s">
        <v>502</v>
      </c>
      <c r="E66" s="273">
        <v>41888.567000000003</v>
      </c>
      <c r="F66" s="271" t="s">
        <v>502</v>
      </c>
      <c r="G66" s="270">
        <v>37336.11</v>
      </c>
      <c r="H66" s="271" t="s">
        <v>502</v>
      </c>
      <c r="I66" s="273">
        <v>40161.472999999998</v>
      </c>
      <c r="J66" s="271" t="s">
        <v>502</v>
      </c>
      <c r="K66" s="273">
        <v>40785.553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143035.20000000001</v>
      </c>
      <c r="D69" s="269" t="s">
        <v>502</v>
      </c>
      <c r="E69" s="272">
        <v>137700</v>
      </c>
      <c r="F69" s="269" t="s">
        <v>502</v>
      </c>
      <c r="G69" s="272">
        <v>138992.4</v>
      </c>
      <c r="H69" s="269" t="s">
        <v>502</v>
      </c>
      <c r="I69" s="272">
        <v>144788.4</v>
      </c>
      <c r="J69" s="269" t="s">
        <v>502</v>
      </c>
      <c r="K69" s="272">
        <v>144424.79999999999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3902</v>
      </c>
      <c r="D70" s="271" t="s">
        <v>502</v>
      </c>
      <c r="E70" s="270">
        <v>3421</v>
      </c>
      <c r="F70" s="271" t="s">
        <v>502</v>
      </c>
      <c r="G70" s="270">
        <v>3734</v>
      </c>
      <c r="H70" s="271" t="s">
        <v>502</v>
      </c>
      <c r="I70" s="273">
        <v>4622.3819999999996</v>
      </c>
      <c r="J70" s="271" t="s">
        <v>502</v>
      </c>
      <c r="K70" s="270">
        <v>5574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8DC8-7C01-4F25-A334-26B7B53523EB}">
  <dimension ref="A1:L75"/>
  <sheetViews>
    <sheetView workbookViewId="0">
      <pane xSplit="2" ySplit="10" topLeftCell="C43" activePane="bottomRight" state="frozen"/>
      <selection activeCell="B26" sqref="B26"/>
      <selection pane="topRight" activeCell="B26" sqref="B26"/>
      <selection pane="bottomLeft" activeCell="B26" sqref="B26"/>
      <selection pane="bottomRight" sqref="A1:B3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970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30598.095000000001</v>
      </c>
      <c r="D11" s="269" t="s">
        <v>502</v>
      </c>
      <c r="E11" s="268">
        <v>28051.682000000001</v>
      </c>
      <c r="F11" s="269" t="s">
        <v>502</v>
      </c>
      <c r="G11" s="268">
        <v>26559.412</v>
      </c>
      <c r="H11" s="269" t="s">
        <v>502</v>
      </c>
      <c r="I11" s="268">
        <v>24911.555</v>
      </c>
      <c r="J11" s="269" t="s">
        <v>502</v>
      </c>
      <c r="K11" s="268">
        <v>24354.545999999998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1319.76</v>
      </c>
      <c r="D12" s="271" t="s">
        <v>502</v>
      </c>
      <c r="E12" s="270">
        <v>1163.04</v>
      </c>
      <c r="F12" s="271" t="s">
        <v>502</v>
      </c>
      <c r="G12" s="273">
        <v>737.79700000000003</v>
      </c>
      <c r="H12" s="271" t="s">
        <v>502</v>
      </c>
      <c r="I12" s="273">
        <v>360.92500000000001</v>
      </c>
      <c r="J12" s="271" t="s">
        <v>502</v>
      </c>
      <c r="K12" s="273">
        <v>220.57499999999999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1755.0139999999999</v>
      </c>
      <c r="D16" s="271" t="s">
        <v>502</v>
      </c>
      <c r="E16" s="273">
        <v>1586.721</v>
      </c>
      <c r="F16" s="271" t="s">
        <v>502</v>
      </c>
      <c r="G16" s="270">
        <v>1491.97</v>
      </c>
      <c r="H16" s="271" t="s">
        <v>502</v>
      </c>
      <c r="I16" s="273">
        <v>1526.403</v>
      </c>
      <c r="J16" s="271" t="s">
        <v>502</v>
      </c>
      <c r="K16" s="273">
        <v>1477.806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16300.7</v>
      </c>
      <c r="D17" s="269" t="s">
        <v>502</v>
      </c>
      <c r="E17" s="272">
        <v>15047.3</v>
      </c>
      <c r="F17" s="269" t="s">
        <v>502</v>
      </c>
      <c r="G17" s="268">
        <v>14042.171</v>
      </c>
      <c r="H17" s="269" t="s">
        <v>502</v>
      </c>
      <c r="I17" s="268">
        <v>12922.642</v>
      </c>
      <c r="J17" s="269" t="s">
        <v>502</v>
      </c>
      <c r="K17" s="268">
        <v>12269.039000000001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2340.0210000000002</v>
      </c>
      <c r="D18" s="271" t="s">
        <v>502</v>
      </c>
      <c r="E18" s="273">
        <v>2250.8209999999999</v>
      </c>
      <c r="F18" s="271" t="s">
        <v>502</v>
      </c>
      <c r="G18" s="273">
        <v>2278.5549999999998</v>
      </c>
      <c r="H18" s="271" t="s">
        <v>502</v>
      </c>
      <c r="I18" s="273">
        <v>2288.2750000000001</v>
      </c>
      <c r="J18" s="271" t="s">
        <v>502</v>
      </c>
      <c r="K18" s="273">
        <v>2264.143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6897.6</v>
      </c>
      <c r="D21" s="269" t="s">
        <v>502</v>
      </c>
      <c r="E21" s="272">
        <v>6418.8</v>
      </c>
      <c r="F21" s="269" t="s">
        <v>502</v>
      </c>
      <c r="G21" s="268">
        <v>6423.9189999999999</v>
      </c>
      <c r="H21" s="269" t="s">
        <v>502</v>
      </c>
      <c r="I21" s="268">
        <v>6265.6850000000004</v>
      </c>
      <c r="J21" s="269" t="s">
        <v>502</v>
      </c>
      <c r="K21" s="268">
        <v>6575.357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1985</v>
      </c>
      <c r="D22" s="271" t="s">
        <v>502</v>
      </c>
      <c r="E22" s="270">
        <v>1585</v>
      </c>
      <c r="F22" s="271" t="s">
        <v>502</v>
      </c>
      <c r="G22" s="270">
        <v>1585</v>
      </c>
      <c r="H22" s="271" t="s">
        <v>502</v>
      </c>
      <c r="I22" s="273">
        <v>1547.625</v>
      </c>
      <c r="J22" s="271" t="s">
        <v>502</v>
      </c>
      <c r="K22" s="273">
        <v>1547.625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32362.866000000002</v>
      </c>
      <c r="D23" s="269" t="s">
        <v>502</v>
      </c>
      <c r="E23" s="268">
        <v>31834.371999999999</v>
      </c>
      <c r="F23" s="269" t="s">
        <v>502</v>
      </c>
      <c r="G23" s="268">
        <v>29784.065999999999</v>
      </c>
      <c r="H23" s="269" t="s">
        <v>502</v>
      </c>
      <c r="I23" s="268">
        <v>28835.651999999998</v>
      </c>
      <c r="J23" s="269" t="s">
        <v>502</v>
      </c>
      <c r="K23" s="272">
        <v>28657.17</v>
      </c>
      <c r="L23" s="269" t="s">
        <v>502</v>
      </c>
    </row>
    <row r="24" spans="1:12">
      <c r="A24" s="267" t="s">
        <v>981</v>
      </c>
      <c r="B24" s="267" t="s">
        <v>986</v>
      </c>
      <c r="C24" s="273">
        <v>175.721</v>
      </c>
      <c r="D24" s="271" t="s">
        <v>502</v>
      </c>
      <c r="E24" s="270">
        <v>147.99</v>
      </c>
      <c r="F24" s="271" t="s">
        <v>502</v>
      </c>
      <c r="G24" s="273">
        <v>98.831999999999994</v>
      </c>
      <c r="H24" s="271" t="s">
        <v>502</v>
      </c>
      <c r="I24" s="270">
        <v>98.7</v>
      </c>
      <c r="J24" s="271" t="s">
        <v>502</v>
      </c>
      <c r="K24" s="273">
        <v>74.570999999999998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3">
        <v>2132.1550000000002</v>
      </c>
      <c r="D26" s="271" t="s">
        <v>502</v>
      </c>
      <c r="E26" s="270">
        <v>1966.77</v>
      </c>
      <c r="F26" s="271" t="s">
        <v>502</v>
      </c>
      <c r="G26" s="270">
        <v>1788.9</v>
      </c>
      <c r="H26" s="271" t="s">
        <v>502</v>
      </c>
      <c r="I26" s="270">
        <v>2054.34</v>
      </c>
      <c r="J26" s="271" t="s">
        <v>502</v>
      </c>
      <c r="K26" s="270">
        <v>2035.8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250.2</v>
      </c>
      <c r="D28" s="271" t="s">
        <v>502</v>
      </c>
      <c r="E28" s="270">
        <v>105.3</v>
      </c>
      <c r="F28" s="271" t="s">
        <v>502</v>
      </c>
      <c r="G28" s="270">
        <v>37.799999999999997</v>
      </c>
      <c r="H28" s="271" t="s">
        <v>502</v>
      </c>
      <c r="I28" s="273">
        <v>43.204000000000001</v>
      </c>
      <c r="J28" s="271" t="s">
        <v>502</v>
      </c>
      <c r="K28" s="273">
        <v>43.204000000000001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16111.696</v>
      </c>
      <c r="D29" s="269" t="s">
        <v>502</v>
      </c>
      <c r="E29" s="268">
        <v>16335.998</v>
      </c>
      <c r="F29" s="269" t="s">
        <v>502</v>
      </c>
      <c r="G29" s="268">
        <v>15348.227999999999</v>
      </c>
      <c r="H29" s="269" t="s">
        <v>502</v>
      </c>
      <c r="I29" s="268">
        <v>13564.004999999999</v>
      </c>
      <c r="J29" s="269" t="s">
        <v>502</v>
      </c>
      <c r="K29" s="268">
        <v>13570.742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7179.0940000000001</v>
      </c>
      <c r="D30" s="271" t="s">
        <v>502</v>
      </c>
      <c r="E30" s="273">
        <v>7036.9139999999998</v>
      </c>
      <c r="F30" s="271" t="s">
        <v>502</v>
      </c>
      <c r="G30" s="273">
        <v>6498.3059999999996</v>
      </c>
      <c r="H30" s="271" t="s">
        <v>502</v>
      </c>
      <c r="I30" s="273">
        <v>7101.6030000000001</v>
      </c>
      <c r="J30" s="271" t="s">
        <v>502</v>
      </c>
      <c r="K30" s="273">
        <v>7030.8530000000001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5958</v>
      </c>
      <c r="D33" s="269" t="s">
        <v>502</v>
      </c>
      <c r="E33" s="272">
        <v>5702.4</v>
      </c>
      <c r="F33" s="269" t="s">
        <v>502</v>
      </c>
      <c r="G33" s="272">
        <v>5508</v>
      </c>
      <c r="H33" s="269" t="s">
        <v>502</v>
      </c>
      <c r="I33" s="272">
        <v>5428.8</v>
      </c>
      <c r="J33" s="269" t="s">
        <v>502</v>
      </c>
      <c r="K33" s="272">
        <v>5310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556</v>
      </c>
      <c r="D34" s="271" t="s">
        <v>502</v>
      </c>
      <c r="E34" s="270">
        <v>539</v>
      </c>
      <c r="F34" s="271" t="s">
        <v>502</v>
      </c>
      <c r="G34" s="270">
        <v>504</v>
      </c>
      <c r="H34" s="271" t="s">
        <v>502</v>
      </c>
      <c r="I34" s="270">
        <v>545</v>
      </c>
      <c r="J34" s="271" t="s">
        <v>502</v>
      </c>
      <c r="K34" s="270">
        <v>592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26722.499</v>
      </c>
      <c r="D35" s="269" t="s">
        <v>502</v>
      </c>
      <c r="E35" s="268">
        <v>25090.109</v>
      </c>
      <c r="F35" s="269" t="s">
        <v>502</v>
      </c>
      <c r="G35" s="272">
        <v>25739.55</v>
      </c>
      <c r="H35" s="269" t="s">
        <v>502</v>
      </c>
      <c r="I35" s="268">
        <v>25267.547999999999</v>
      </c>
      <c r="J35" s="269" t="s">
        <v>502</v>
      </c>
      <c r="K35" s="268">
        <v>26360.805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1008</v>
      </c>
      <c r="D40" s="271" t="s">
        <v>502</v>
      </c>
      <c r="E40" s="270">
        <v>1008</v>
      </c>
      <c r="F40" s="271" t="s">
        <v>502</v>
      </c>
      <c r="G40" s="270">
        <v>342.9</v>
      </c>
      <c r="H40" s="271" t="s">
        <v>502</v>
      </c>
      <c r="I40" s="273">
        <v>208.54900000000001</v>
      </c>
      <c r="J40" s="271" t="s">
        <v>502</v>
      </c>
      <c r="K40" s="273">
        <v>234.85599999999999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17384.704000000002</v>
      </c>
      <c r="D41" s="269" t="s">
        <v>502</v>
      </c>
      <c r="E41" s="268">
        <v>16470.305</v>
      </c>
      <c r="F41" s="269" t="s">
        <v>502</v>
      </c>
      <c r="G41" s="268">
        <v>14157.491</v>
      </c>
      <c r="H41" s="269" t="s">
        <v>502</v>
      </c>
      <c r="I41" s="272">
        <v>11857.14</v>
      </c>
      <c r="J41" s="269" t="s">
        <v>502</v>
      </c>
      <c r="K41" s="268">
        <v>12538.984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3500.9940000000001</v>
      </c>
      <c r="D42" s="271" t="s">
        <v>502</v>
      </c>
      <c r="E42" s="273">
        <v>4165.4049999999997</v>
      </c>
      <c r="F42" s="271" t="s">
        <v>502</v>
      </c>
      <c r="G42" s="273">
        <v>6403.1589999999997</v>
      </c>
      <c r="H42" s="271" t="s">
        <v>502</v>
      </c>
      <c r="I42" s="270">
        <v>8617.86</v>
      </c>
      <c r="J42" s="271" t="s">
        <v>502</v>
      </c>
      <c r="K42" s="273">
        <v>9600.5650000000005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4528.8</v>
      </c>
      <c r="D45" s="269" t="s">
        <v>502</v>
      </c>
      <c r="E45" s="272">
        <v>3146.4</v>
      </c>
      <c r="F45" s="269" t="s">
        <v>502</v>
      </c>
      <c r="G45" s="272">
        <v>4536</v>
      </c>
      <c r="H45" s="269" t="s">
        <v>502</v>
      </c>
      <c r="I45" s="272">
        <v>4284</v>
      </c>
      <c r="J45" s="269" t="s">
        <v>502</v>
      </c>
      <c r="K45" s="272">
        <v>3686.4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300</v>
      </c>
      <c r="D46" s="271" t="s">
        <v>502</v>
      </c>
      <c r="E46" s="270">
        <v>300</v>
      </c>
      <c r="F46" s="271" t="s">
        <v>502</v>
      </c>
      <c r="G46" s="270">
        <v>300</v>
      </c>
      <c r="H46" s="271" t="s">
        <v>502</v>
      </c>
      <c r="I46" s="270">
        <v>300</v>
      </c>
      <c r="J46" s="271" t="s">
        <v>502</v>
      </c>
      <c r="K46" s="270">
        <v>300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1362.8</v>
      </c>
      <c r="D47" s="269" t="s">
        <v>502</v>
      </c>
      <c r="E47" s="272">
        <v>1399.8</v>
      </c>
      <c r="F47" s="269" t="s">
        <v>502</v>
      </c>
      <c r="G47" s="272">
        <v>1624.8</v>
      </c>
      <c r="H47" s="269" t="s">
        <v>502</v>
      </c>
      <c r="I47" s="268">
        <v>1791.135</v>
      </c>
      <c r="J47" s="269" t="s">
        <v>502</v>
      </c>
      <c r="K47" s="268">
        <v>1831.644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215</v>
      </c>
      <c r="D53" s="269" t="s">
        <v>502</v>
      </c>
      <c r="E53" s="272">
        <v>215</v>
      </c>
      <c r="F53" s="269" t="s">
        <v>502</v>
      </c>
      <c r="G53" s="272">
        <v>258</v>
      </c>
      <c r="H53" s="269" t="s">
        <v>502</v>
      </c>
      <c r="I53" s="268">
        <v>258.37799999999999</v>
      </c>
      <c r="J53" s="269" t="s">
        <v>502</v>
      </c>
      <c r="K53" s="268">
        <v>319.37400000000002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203</v>
      </c>
      <c r="D54" s="271" t="s">
        <v>502</v>
      </c>
      <c r="E54" s="270">
        <v>203</v>
      </c>
      <c r="F54" s="271" t="s">
        <v>502</v>
      </c>
      <c r="G54" s="270">
        <v>240</v>
      </c>
      <c r="H54" s="271" t="s">
        <v>502</v>
      </c>
      <c r="I54" s="270">
        <v>240</v>
      </c>
      <c r="J54" s="271" t="s">
        <v>502</v>
      </c>
      <c r="K54" s="270">
        <v>240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784.8</v>
      </c>
      <c r="D57" s="269" t="s">
        <v>502</v>
      </c>
      <c r="E57" s="272">
        <v>802.8</v>
      </c>
      <c r="F57" s="269" t="s">
        <v>502</v>
      </c>
      <c r="G57" s="272">
        <v>820.8</v>
      </c>
      <c r="H57" s="269" t="s">
        <v>502</v>
      </c>
      <c r="I57" s="268">
        <v>860.89700000000005</v>
      </c>
      <c r="J57" s="269" t="s">
        <v>502</v>
      </c>
      <c r="K57" s="268">
        <v>833.072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160</v>
      </c>
      <c r="D58" s="271" t="s">
        <v>502</v>
      </c>
      <c r="E58" s="270">
        <v>179</v>
      </c>
      <c r="F58" s="271" t="s">
        <v>502</v>
      </c>
      <c r="G58" s="270">
        <v>306</v>
      </c>
      <c r="H58" s="271" t="s">
        <v>502</v>
      </c>
      <c r="I58" s="270">
        <v>431.86</v>
      </c>
      <c r="J58" s="271" t="s">
        <v>502</v>
      </c>
      <c r="K58" s="273">
        <v>439.19799999999998</v>
      </c>
      <c r="L58" s="271" t="s">
        <v>502</v>
      </c>
    </row>
    <row r="59" spans="1:12">
      <c r="A59" s="267" t="s">
        <v>984</v>
      </c>
      <c r="B59" s="267" t="s">
        <v>839</v>
      </c>
      <c r="C59" s="268">
        <v>14033.148999999999</v>
      </c>
      <c r="D59" s="269" t="s">
        <v>502</v>
      </c>
      <c r="E59" s="272">
        <v>12991.78</v>
      </c>
      <c r="F59" s="269" t="s">
        <v>502</v>
      </c>
      <c r="G59" s="268">
        <v>11893.343999999999</v>
      </c>
      <c r="H59" s="269" t="s">
        <v>502</v>
      </c>
      <c r="I59" s="268">
        <v>12746.388000000001</v>
      </c>
      <c r="J59" s="269" t="s">
        <v>502</v>
      </c>
      <c r="K59" s="268">
        <v>13837.547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3">
        <v>815.44899999999996</v>
      </c>
      <c r="D64" s="271" t="s">
        <v>502</v>
      </c>
      <c r="E64" s="270">
        <v>646.17999999999995</v>
      </c>
      <c r="F64" s="271" t="s">
        <v>502</v>
      </c>
      <c r="G64" s="273">
        <v>553.54399999999998</v>
      </c>
      <c r="H64" s="271" t="s">
        <v>502</v>
      </c>
      <c r="I64" s="273">
        <v>559.80100000000004</v>
      </c>
      <c r="J64" s="271" t="s">
        <v>502</v>
      </c>
      <c r="K64" s="273">
        <v>563.85900000000004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6170.7</v>
      </c>
      <c r="D65" s="269" t="s">
        <v>502</v>
      </c>
      <c r="E65" s="272">
        <v>5535</v>
      </c>
      <c r="F65" s="269" t="s">
        <v>502</v>
      </c>
      <c r="G65" s="272">
        <v>4791.6000000000004</v>
      </c>
      <c r="H65" s="269" t="s">
        <v>502</v>
      </c>
      <c r="I65" s="272">
        <v>5367.3</v>
      </c>
      <c r="J65" s="269" t="s">
        <v>502</v>
      </c>
      <c r="K65" s="268">
        <v>6439.6719999999996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3">
        <v>9.8160000000000007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7038</v>
      </c>
      <c r="D69" s="269" t="s">
        <v>502</v>
      </c>
      <c r="E69" s="272">
        <v>6789.6</v>
      </c>
      <c r="F69" s="269" t="s">
        <v>502</v>
      </c>
      <c r="G69" s="272">
        <v>6487.2</v>
      </c>
      <c r="H69" s="269" t="s">
        <v>502</v>
      </c>
      <c r="I69" s="268">
        <v>6789.8590000000004</v>
      </c>
      <c r="J69" s="269" t="s">
        <v>502</v>
      </c>
      <c r="K69" s="272">
        <v>6793.2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9</v>
      </c>
      <c r="D70" s="271" t="s">
        <v>502</v>
      </c>
      <c r="E70" s="270">
        <v>21</v>
      </c>
      <c r="F70" s="271" t="s">
        <v>502</v>
      </c>
      <c r="G70" s="270">
        <v>61</v>
      </c>
      <c r="H70" s="271" t="s">
        <v>502</v>
      </c>
      <c r="I70" s="273">
        <v>29.428000000000001</v>
      </c>
      <c r="J70" s="271" t="s">
        <v>502</v>
      </c>
      <c r="K70" s="270">
        <v>31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819A-41E9-495A-9F7F-0F1DF5FCAA21}">
  <dimension ref="A1:L75"/>
  <sheetViews>
    <sheetView workbookViewId="0">
      <pane xSplit="2" ySplit="10" topLeftCell="C43" activePane="bottomRight" state="frozen"/>
      <selection activeCell="B26" sqref="B26"/>
      <selection pane="topRight" activeCell="B26" sqref="B26"/>
      <selection pane="bottomLeft" activeCell="B26" sqref="B26"/>
      <selection pane="bottomRight" activeCell="N60" sqref="N60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972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72">
        <v>6020.7</v>
      </c>
      <c r="D11" s="269" t="s">
        <v>502</v>
      </c>
      <c r="E11" s="272">
        <v>4654.3</v>
      </c>
      <c r="F11" s="269" t="s">
        <v>502</v>
      </c>
      <c r="G11" s="268">
        <v>5205.1469999999999</v>
      </c>
      <c r="H11" s="269" t="s">
        <v>502</v>
      </c>
      <c r="I11" s="268">
        <v>4650.5550000000003</v>
      </c>
      <c r="J11" s="269" t="s">
        <v>502</v>
      </c>
      <c r="K11" s="272">
        <v>4732.0600000000004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0">
        <v>0</v>
      </c>
      <c r="D16" s="271" t="s">
        <v>502</v>
      </c>
      <c r="E16" s="270">
        <v>0</v>
      </c>
      <c r="F16" s="271" t="s">
        <v>502</v>
      </c>
      <c r="G16" s="270">
        <v>0</v>
      </c>
      <c r="H16" s="271" t="s">
        <v>502</v>
      </c>
      <c r="I16" s="270">
        <v>0</v>
      </c>
      <c r="J16" s="271" t="s">
        <v>502</v>
      </c>
      <c r="K16" s="270">
        <v>0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6020.7</v>
      </c>
      <c r="D17" s="269" t="s">
        <v>502</v>
      </c>
      <c r="E17" s="272">
        <v>4654.3</v>
      </c>
      <c r="F17" s="269" t="s">
        <v>502</v>
      </c>
      <c r="G17" s="268">
        <v>5205.1469999999999</v>
      </c>
      <c r="H17" s="269" t="s">
        <v>502</v>
      </c>
      <c r="I17" s="268">
        <v>4650.5550000000003</v>
      </c>
      <c r="J17" s="269" t="s">
        <v>502</v>
      </c>
      <c r="K17" s="272">
        <v>4732.0600000000004</v>
      </c>
      <c r="L17" s="269" t="s">
        <v>502</v>
      </c>
    </row>
    <row r="18" spans="1:12">
      <c r="A18" s="267" t="s">
        <v>980</v>
      </c>
      <c r="B18" s="267" t="s">
        <v>992</v>
      </c>
      <c r="C18" s="270">
        <v>0</v>
      </c>
      <c r="D18" s="271" t="s">
        <v>502</v>
      </c>
      <c r="E18" s="270">
        <v>0</v>
      </c>
      <c r="F18" s="271" t="s">
        <v>502</v>
      </c>
      <c r="G18" s="270">
        <v>0</v>
      </c>
      <c r="H18" s="271" t="s">
        <v>502</v>
      </c>
      <c r="I18" s="270">
        <v>0</v>
      </c>
      <c r="J18" s="271" t="s">
        <v>502</v>
      </c>
      <c r="K18" s="270">
        <v>0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0</v>
      </c>
      <c r="D21" s="269" t="s">
        <v>502</v>
      </c>
      <c r="E21" s="272">
        <v>0</v>
      </c>
      <c r="F21" s="269" t="s">
        <v>502</v>
      </c>
      <c r="G21" s="272">
        <v>0</v>
      </c>
      <c r="H21" s="269" t="s">
        <v>502</v>
      </c>
      <c r="I21" s="272">
        <v>0</v>
      </c>
      <c r="J21" s="269" t="s">
        <v>502</v>
      </c>
      <c r="K21" s="272">
        <v>0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0</v>
      </c>
      <c r="D22" s="271" t="s">
        <v>502</v>
      </c>
      <c r="E22" s="270">
        <v>0</v>
      </c>
      <c r="F22" s="271" t="s">
        <v>502</v>
      </c>
      <c r="G22" s="270">
        <v>0</v>
      </c>
      <c r="H22" s="271" t="s">
        <v>502</v>
      </c>
      <c r="I22" s="270">
        <v>0</v>
      </c>
      <c r="J22" s="271" t="s">
        <v>502</v>
      </c>
      <c r="K22" s="270">
        <v>0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1540.296</v>
      </c>
      <c r="D23" s="269" t="s">
        <v>502</v>
      </c>
      <c r="E23" s="272">
        <v>1540.08</v>
      </c>
      <c r="F23" s="269" t="s">
        <v>502</v>
      </c>
      <c r="G23" s="268">
        <v>1423.752</v>
      </c>
      <c r="H23" s="269" t="s">
        <v>502</v>
      </c>
      <c r="I23" s="268">
        <v>1245.9849999999999</v>
      </c>
      <c r="J23" s="269" t="s">
        <v>502</v>
      </c>
      <c r="K23" s="268">
        <v>1418.307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0</v>
      </c>
      <c r="D28" s="271" t="s">
        <v>502</v>
      </c>
      <c r="E28" s="270">
        <v>0</v>
      </c>
      <c r="F28" s="271" t="s">
        <v>502</v>
      </c>
      <c r="G28" s="270">
        <v>0</v>
      </c>
      <c r="H28" s="271" t="s">
        <v>502</v>
      </c>
      <c r="I28" s="270">
        <v>0</v>
      </c>
      <c r="J28" s="271" t="s">
        <v>502</v>
      </c>
      <c r="K28" s="270">
        <v>0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1540.296</v>
      </c>
      <c r="D29" s="269" t="s">
        <v>502</v>
      </c>
      <c r="E29" s="272">
        <v>1540.08</v>
      </c>
      <c r="F29" s="269" t="s">
        <v>502</v>
      </c>
      <c r="G29" s="268">
        <v>1423.752</v>
      </c>
      <c r="H29" s="269" t="s">
        <v>502</v>
      </c>
      <c r="I29" s="268">
        <v>1245.9849999999999</v>
      </c>
      <c r="J29" s="269" t="s">
        <v>502</v>
      </c>
      <c r="K29" s="268">
        <v>1418.307</v>
      </c>
      <c r="L29" s="269" t="s">
        <v>502</v>
      </c>
    </row>
    <row r="30" spans="1:12">
      <c r="A30" s="267" t="s">
        <v>981</v>
      </c>
      <c r="B30" s="267" t="s">
        <v>992</v>
      </c>
      <c r="C30" s="270">
        <v>0</v>
      </c>
      <c r="D30" s="271" t="s">
        <v>502</v>
      </c>
      <c r="E30" s="270">
        <v>0</v>
      </c>
      <c r="F30" s="271" t="s">
        <v>502</v>
      </c>
      <c r="G30" s="270">
        <v>0</v>
      </c>
      <c r="H30" s="271" t="s">
        <v>502</v>
      </c>
      <c r="I30" s="270">
        <v>0</v>
      </c>
      <c r="J30" s="271" t="s">
        <v>502</v>
      </c>
      <c r="K30" s="270">
        <v>0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0</v>
      </c>
      <c r="D33" s="269" t="s">
        <v>502</v>
      </c>
      <c r="E33" s="272">
        <v>0</v>
      </c>
      <c r="F33" s="269" t="s">
        <v>502</v>
      </c>
      <c r="G33" s="272">
        <v>0</v>
      </c>
      <c r="H33" s="269" t="s">
        <v>502</v>
      </c>
      <c r="I33" s="272">
        <v>0</v>
      </c>
      <c r="J33" s="269" t="s">
        <v>502</v>
      </c>
      <c r="K33" s="272">
        <v>0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0</v>
      </c>
      <c r="D34" s="271" t="s">
        <v>502</v>
      </c>
      <c r="E34" s="270">
        <v>0</v>
      </c>
      <c r="F34" s="271" t="s">
        <v>502</v>
      </c>
      <c r="G34" s="270">
        <v>0</v>
      </c>
      <c r="H34" s="271" t="s">
        <v>502</v>
      </c>
      <c r="I34" s="270">
        <v>0</v>
      </c>
      <c r="J34" s="271" t="s">
        <v>502</v>
      </c>
      <c r="K34" s="270">
        <v>0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2311.6060000000002</v>
      </c>
      <c r="D35" s="269" t="s">
        <v>502</v>
      </c>
      <c r="E35" s="268">
        <v>2279.002</v>
      </c>
      <c r="F35" s="269" t="s">
        <v>502</v>
      </c>
      <c r="G35" s="268">
        <v>1908.9349999999999</v>
      </c>
      <c r="H35" s="269" t="s">
        <v>502</v>
      </c>
      <c r="I35" s="268">
        <v>1554.875</v>
      </c>
      <c r="J35" s="269" t="s">
        <v>502</v>
      </c>
      <c r="K35" s="268">
        <v>1400.414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0</v>
      </c>
      <c r="D40" s="271" t="s">
        <v>502</v>
      </c>
      <c r="E40" s="270">
        <v>0</v>
      </c>
      <c r="F40" s="271" t="s">
        <v>502</v>
      </c>
      <c r="G40" s="270">
        <v>0</v>
      </c>
      <c r="H40" s="271" t="s">
        <v>502</v>
      </c>
      <c r="I40" s="270">
        <v>0</v>
      </c>
      <c r="J40" s="271" t="s">
        <v>502</v>
      </c>
      <c r="K40" s="270">
        <v>0</v>
      </c>
      <c r="L40" s="271" t="s">
        <v>502</v>
      </c>
    </row>
    <row r="41" spans="1:12">
      <c r="A41" s="267" t="s">
        <v>982</v>
      </c>
      <c r="B41" s="267" t="s">
        <v>991</v>
      </c>
      <c r="C41" s="268">
        <v>2215.3620000000001</v>
      </c>
      <c r="D41" s="269" t="s">
        <v>502</v>
      </c>
      <c r="E41" s="268">
        <v>2120.107</v>
      </c>
      <c r="F41" s="269" t="s">
        <v>502</v>
      </c>
      <c r="G41" s="268">
        <v>1591.923</v>
      </c>
      <c r="H41" s="269" t="s">
        <v>502</v>
      </c>
      <c r="I41" s="268">
        <v>1110.8230000000001</v>
      </c>
      <c r="J41" s="269" t="s">
        <v>502</v>
      </c>
      <c r="K41" s="268">
        <v>1015.878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96.244</v>
      </c>
      <c r="D42" s="271" t="s">
        <v>502</v>
      </c>
      <c r="E42" s="273">
        <v>158.89500000000001</v>
      </c>
      <c r="F42" s="271" t="s">
        <v>502</v>
      </c>
      <c r="G42" s="273">
        <v>317.01100000000002</v>
      </c>
      <c r="H42" s="271" t="s">
        <v>502</v>
      </c>
      <c r="I42" s="273">
        <v>444.05200000000002</v>
      </c>
      <c r="J42" s="271" t="s">
        <v>502</v>
      </c>
      <c r="K42" s="273">
        <v>384.53699999999998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0</v>
      </c>
      <c r="D45" s="269" t="s">
        <v>502</v>
      </c>
      <c r="E45" s="272">
        <v>0</v>
      </c>
      <c r="F45" s="269" t="s">
        <v>502</v>
      </c>
      <c r="G45" s="272">
        <v>0</v>
      </c>
      <c r="H45" s="269" t="s">
        <v>502</v>
      </c>
      <c r="I45" s="272">
        <v>0</v>
      </c>
      <c r="J45" s="269" t="s">
        <v>502</v>
      </c>
      <c r="K45" s="272">
        <v>0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8914</v>
      </c>
      <c r="D47" s="269" t="s">
        <v>502</v>
      </c>
      <c r="E47" s="272">
        <v>8530.4</v>
      </c>
      <c r="F47" s="269" t="s">
        <v>502</v>
      </c>
      <c r="G47" s="272">
        <v>10195.6</v>
      </c>
      <c r="H47" s="269" t="s">
        <v>502</v>
      </c>
      <c r="I47" s="268">
        <v>9934.6849999999995</v>
      </c>
      <c r="J47" s="269" t="s">
        <v>502</v>
      </c>
      <c r="K47" s="268">
        <v>9149.4840000000004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7771.6</v>
      </c>
      <c r="D53" s="269" t="s">
        <v>502</v>
      </c>
      <c r="E53" s="272">
        <v>7169.6</v>
      </c>
      <c r="F53" s="269" t="s">
        <v>502</v>
      </c>
      <c r="G53" s="272">
        <v>8613.4</v>
      </c>
      <c r="H53" s="269" t="s">
        <v>502</v>
      </c>
      <c r="I53" s="268">
        <v>7418.2250000000004</v>
      </c>
      <c r="J53" s="269" t="s">
        <v>502</v>
      </c>
      <c r="K53" s="268">
        <v>7033.6260000000002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826</v>
      </c>
      <c r="D54" s="271" t="s">
        <v>502</v>
      </c>
      <c r="E54" s="270">
        <v>1009</v>
      </c>
      <c r="F54" s="271" t="s">
        <v>502</v>
      </c>
      <c r="G54" s="270">
        <v>465</v>
      </c>
      <c r="H54" s="271" t="s">
        <v>502</v>
      </c>
      <c r="I54" s="273">
        <v>549.51800000000003</v>
      </c>
      <c r="J54" s="271" t="s">
        <v>502</v>
      </c>
      <c r="K54" s="273">
        <v>427.56200000000001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140.4</v>
      </c>
      <c r="D57" s="269" t="s">
        <v>502</v>
      </c>
      <c r="E57" s="272">
        <v>154.80000000000001</v>
      </c>
      <c r="F57" s="269" t="s">
        <v>502</v>
      </c>
      <c r="G57" s="272">
        <v>187.2</v>
      </c>
      <c r="H57" s="269" t="s">
        <v>502</v>
      </c>
      <c r="I57" s="268">
        <v>262.01499999999999</v>
      </c>
      <c r="J57" s="269" t="s">
        <v>502</v>
      </c>
      <c r="K57" s="268">
        <v>284.18400000000003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176</v>
      </c>
      <c r="D58" s="271" t="s">
        <v>502</v>
      </c>
      <c r="E58" s="270">
        <v>197</v>
      </c>
      <c r="F58" s="271" t="s">
        <v>502</v>
      </c>
      <c r="G58" s="270">
        <v>930</v>
      </c>
      <c r="H58" s="271" t="s">
        <v>502</v>
      </c>
      <c r="I58" s="273">
        <v>1704.9269999999999</v>
      </c>
      <c r="J58" s="271" t="s">
        <v>502</v>
      </c>
      <c r="K58" s="273">
        <v>1404.1120000000001</v>
      </c>
      <c r="L58" s="271" t="s">
        <v>502</v>
      </c>
    </row>
    <row r="59" spans="1:12">
      <c r="A59" s="267" t="s">
        <v>984</v>
      </c>
      <c r="B59" s="267" t="s">
        <v>839</v>
      </c>
      <c r="C59" s="272">
        <v>20390.900000000001</v>
      </c>
      <c r="D59" s="269" t="s">
        <v>502</v>
      </c>
      <c r="E59" s="272">
        <v>4145.8</v>
      </c>
      <c r="F59" s="269" t="s">
        <v>502</v>
      </c>
      <c r="G59" s="272">
        <v>5493</v>
      </c>
      <c r="H59" s="269" t="s">
        <v>502</v>
      </c>
      <c r="I59" s="268">
        <v>5925.9040000000005</v>
      </c>
      <c r="J59" s="269" t="s">
        <v>502</v>
      </c>
      <c r="K59" s="268">
        <v>5020.7510000000002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0">
        <v>0</v>
      </c>
      <c r="D64" s="271" t="s">
        <v>502</v>
      </c>
      <c r="E64" s="270">
        <v>0</v>
      </c>
      <c r="F64" s="271" t="s">
        <v>502</v>
      </c>
      <c r="G64" s="270">
        <v>0</v>
      </c>
      <c r="H64" s="271" t="s">
        <v>502</v>
      </c>
      <c r="I64" s="273">
        <v>3.5000000000000003E-2</v>
      </c>
      <c r="J64" s="271" t="s">
        <v>502</v>
      </c>
      <c r="K64" s="270">
        <v>0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19609.7</v>
      </c>
      <c r="D65" s="269" t="s">
        <v>502</v>
      </c>
      <c r="E65" s="272">
        <v>3389.8</v>
      </c>
      <c r="F65" s="269" t="s">
        <v>502</v>
      </c>
      <c r="G65" s="272">
        <v>4773</v>
      </c>
      <c r="H65" s="269" t="s">
        <v>502</v>
      </c>
      <c r="I65" s="272">
        <v>5172</v>
      </c>
      <c r="J65" s="269" t="s">
        <v>502</v>
      </c>
      <c r="K65" s="268">
        <v>4268.3509999999997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0">
        <v>0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781.2</v>
      </c>
      <c r="D69" s="269" t="s">
        <v>502</v>
      </c>
      <c r="E69" s="272">
        <v>756</v>
      </c>
      <c r="F69" s="269" t="s">
        <v>502</v>
      </c>
      <c r="G69" s="272">
        <v>720</v>
      </c>
      <c r="H69" s="269" t="s">
        <v>502</v>
      </c>
      <c r="I69" s="268">
        <v>753.86900000000003</v>
      </c>
      <c r="J69" s="269" t="s">
        <v>502</v>
      </c>
      <c r="K69" s="272">
        <v>752.4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0</v>
      </c>
      <c r="D70" s="271" t="s">
        <v>502</v>
      </c>
      <c r="E70" s="270">
        <v>0</v>
      </c>
      <c r="F70" s="271" t="s">
        <v>502</v>
      </c>
      <c r="G70" s="270">
        <v>0</v>
      </c>
      <c r="H70" s="271" t="s">
        <v>502</v>
      </c>
      <c r="I70" s="270">
        <v>0</v>
      </c>
      <c r="J70" s="271" t="s">
        <v>502</v>
      </c>
      <c r="K70" s="270">
        <v>0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F3CC-DD46-400A-8EAD-5F19CE057AE1}">
  <dimension ref="A1:L75"/>
  <sheetViews>
    <sheetView workbookViewId="0">
      <pane xSplit="2" ySplit="10" topLeftCell="C11" activePane="bottomRight" state="frozen"/>
      <selection activeCell="B26" sqref="B26"/>
      <selection pane="topRight" activeCell="B26" sqref="B26"/>
      <selection pane="bottomLeft" activeCell="B26" sqref="B26"/>
      <selection pane="bottomRight" activeCell="B26" sqref="B26"/>
    </sheetView>
  </sheetViews>
  <sheetFormatPr defaultRowHeight="11.4" customHeight="1"/>
  <cols>
    <col min="1" max="1" width="12" style="256" customWidth="1"/>
    <col min="2" max="2" width="29.88671875" style="256" customWidth="1"/>
    <col min="3" max="3" width="10" style="256" customWidth="1"/>
    <col min="4" max="4" width="5" style="256" customWidth="1"/>
    <col min="5" max="5" width="10" style="256" customWidth="1"/>
    <col min="6" max="6" width="5" style="256" customWidth="1"/>
    <col min="7" max="7" width="10" style="256" customWidth="1"/>
    <col min="8" max="8" width="5" style="256" customWidth="1"/>
    <col min="9" max="9" width="10" style="256" customWidth="1"/>
    <col min="10" max="10" width="5" style="256" customWidth="1"/>
    <col min="11" max="11" width="10" style="256" customWidth="1"/>
    <col min="12" max="12" width="5" style="256" customWidth="1"/>
    <col min="13" max="16384" width="8.88671875" style="256"/>
  </cols>
  <sheetData>
    <row r="1" spans="1:12">
      <c r="A1" s="259" t="s">
        <v>1002</v>
      </c>
    </row>
    <row r="2" spans="1:12">
      <c r="A2" s="259" t="s">
        <v>1003</v>
      </c>
      <c r="B2" s="260" t="s">
        <v>895</v>
      </c>
    </row>
    <row r="3" spans="1:12">
      <c r="A3" s="259" t="s">
        <v>1004</v>
      </c>
      <c r="B3" s="259" t="s">
        <v>901</v>
      </c>
    </row>
    <row r="5" spans="1:12">
      <c r="A5" s="260" t="s">
        <v>907</v>
      </c>
      <c r="C5" s="259" t="s">
        <v>911</v>
      </c>
    </row>
    <row r="6" spans="1:12">
      <c r="A6" s="260" t="s">
        <v>908</v>
      </c>
      <c r="C6" s="259" t="s">
        <v>974</v>
      </c>
    </row>
    <row r="7" spans="1:12">
      <c r="A7" s="260" t="s">
        <v>906</v>
      </c>
      <c r="C7" s="259" t="s">
        <v>910</v>
      </c>
    </row>
    <row r="9" spans="1:12">
      <c r="A9" s="297" t="s">
        <v>1005</v>
      </c>
      <c r="B9" s="297" t="s">
        <v>1005</v>
      </c>
      <c r="C9" s="296" t="s">
        <v>997</v>
      </c>
      <c r="D9" s="296" t="s">
        <v>502</v>
      </c>
      <c r="E9" s="296" t="s">
        <v>998</v>
      </c>
      <c r="F9" s="296" t="s">
        <v>502</v>
      </c>
      <c r="G9" s="296" t="s">
        <v>999</v>
      </c>
      <c r="H9" s="296" t="s">
        <v>502</v>
      </c>
      <c r="I9" s="296" t="s">
        <v>1000</v>
      </c>
      <c r="J9" s="296" t="s">
        <v>502</v>
      </c>
      <c r="K9" s="296" t="s">
        <v>1001</v>
      </c>
      <c r="L9" s="296" t="s">
        <v>502</v>
      </c>
    </row>
    <row r="10" spans="1:12">
      <c r="A10" s="265" t="s">
        <v>1006</v>
      </c>
      <c r="B10" s="265" t="s">
        <v>1007</v>
      </c>
      <c r="C10" s="266" t="s">
        <v>502</v>
      </c>
      <c r="D10" s="266" t="s">
        <v>502</v>
      </c>
      <c r="E10" s="266" t="s">
        <v>502</v>
      </c>
      <c r="F10" s="266" t="s">
        <v>502</v>
      </c>
      <c r="G10" s="266" t="s">
        <v>502</v>
      </c>
      <c r="H10" s="266" t="s">
        <v>502</v>
      </c>
      <c r="I10" s="266" t="s">
        <v>502</v>
      </c>
      <c r="J10" s="266" t="s">
        <v>502</v>
      </c>
      <c r="K10" s="266" t="s">
        <v>502</v>
      </c>
      <c r="L10" s="266" t="s">
        <v>502</v>
      </c>
    </row>
    <row r="11" spans="1:12">
      <c r="A11" s="267" t="s">
        <v>980</v>
      </c>
      <c r="B11" s="267" t="s">
        <v>839</v>
      </c>
      <c r="C11" s="268">
        <v>963.548</v>
      </c>
      <c r="D11" s="269" t="s">
        <v>502</v>
      </c>
      <c r="E11" s="268">
        <v>956.98400000000004</v>
      </c>
      <c r="F11" s="269" t="s">
        <v>502</v>
      </c>
      <c r="G11" s="268">
        <v>913.10500000000002</v>
      </c>
      <c r="H11" s="269" t="s">
        <v>502</v>
      </c>
      <c r="I11" s="268">
        <v>1046.818</v>
      </c>
      <c r="J11" s="269" t="s">
        <v>502</v>
      </c>
      <c r="K11" s="268">
        <v>1158.2349999999999</v>
      </c>
      <c r="L11" s="269" t="s">
        <v>502</v>
      </c>
    </row>
    <row r="12" spans="1:12">
      <c r="A12" s="267" t="s">
        <v>980</v>
      </c>
      <c r="B12" s="267" t="s">
        <v>986</v>
      </c>
      <c r="C12" s="270">
        <v>0</v>
      </c>
      <c r="D12" s="271" t="s">
        <v>502</v>
      </c>
      <c r="E12" s="270">
        <v>0</v>
      </c>
      <c r="F12" s="271" t="s">
        <v>502</v>
      </c>
      <c r="G12" s="270">
        <v>0</v>
      </c>
      <c r="H12" s="271" t="s">
        <v>502</v>
      </c>
      <c r="I12" s="270">
        <v>0</v>
      </c>
      <c r="J12" s="271" t="s">
        <v>502</v>
      </c>
      <c r="K12" s="270">
        <v>0</v>
      </c>
      <c r="L12" s="271" t="s">
        <v>502</v>
      </c>
    </row>
    <row r="13" spans="1:12">
      <c r="A13" s="267" t="s">
        <v>980</v>
      </c>
      <c r="B13" s="267" t="s">
        <v>987</v>
      </c>
      <c r="C13" s="272">
        <v>0</v>
      </c>
      <c r="D13" s="269" t="s">
        <v>502</v>
      </c>
      <c r="E13" s="272">
        <v>0</v>
      </c>
      <c r="F13" s="269" t="s">
        <v>502</v>
      </c>
      <c r="G13" s="272">
        <v>0</v>
      </c>
      <c r="H13" s="269" t="s">
        <v>502</v>
      </c>
      <c r="I13" s="272">
        <v>0</v>
      </c>
      <c r="J13" s="269" t="s">
        <v>502</v>
      </c>
      <c r="K13" s="272">
        <v>0</v>
      </c>
      <c r="L13" s="269" t="s">
        <v>502</v>
      </c>
    </row>
    <row r="14" spans="1:12">
      <c r="A14" s="267" t="s">
        <v>980</v>
      </c>
      <c r="B14" s="267" t="s">
        <v>988</v>
      </c>
      <c r="C14" s="270">
        <v>0</v>
      </c>
      <c r="D14" s="271" t="s">
        <v>502</v>
      </c>
      <c r="E14" s="270">
        <v>0</v>
      </c>
      <c r="F14" s="271" t="s">
        <v>502</v>
      </c>
      <c r="G14" s="270">
        <v>0</v>
      </c>
      <c r="H14" s="271" t="s">
        <v>502</v>
      </c>
      <c r="I14" s="270">
        <v>0</v>
      </c>
      <c r="J14" s="271" t="s">
        <v>502</v>
      </c>
      <c r="K14" s="270">
        <v>0</v>
      </c>
      <c r="L14" s="271" t="s">
        <v>502</v>
      </c>
    </row>
    <row r="15" spans="1:12">
      <c r="A15" s="267" t="s">
        <v>980</v>
      </c>
      <c r="B15" s="267" t="s">
        <v>989</v>
      </c>
      <c r="C15" s="272">
        <v>0</v>
      </c>
      <c r="D15" s="269" t="s">
        <v>502</v>
      </c>
      <c r="E15" s="272">
        <v>0</v>
      </c>
      <c r="F15" s="269" t="s">
        <v>502</v>
      </c>
      <c r="G15" s="272">
        <v>0</v>
      </c>
      <c r="H15" s="269" t="s">
        <v>502</v>
      </c>
      <c r="I15" s="272">
        <v>0</v>
      </c>
      <c r="J15" s="269" t="s">
        <v>502</v>
      </c>
      <c r="K15" s="272">
        <v>0</v>
      </c>
      <c r="L15" s="269" t="s">
        <v>502</v>
      </c>
    </row>
    <row r="16" spans="1:12">
      <c r="A16" s="267" t="s">
        <v>980</v>
      </c>
      <c r="B16" s="267" t="s">
        <v>990</v>
      </c>
      <c r="C16" s="273">
        <v>531.00400000000002</v>
      </c>
      <c r="D16" s="271" t="s">
        <v>502</v>
      </c>
      <c r="E16" s="273">
        <v>456.30599999999998</v>
      </c>
      <c r="F16" s="271" t="s">
        <v>502</v>
      </c>
      <c r="G16" s="273">
        <v>275.19499999999999</v>
      </c>
      <c r="H16" s="271" t="s">
        <v>502</v>
      </c>
      <c r="I16" s="273">
        <v>206.28700000000001</v>
      </c>
      <c r="J16" s="271" t="s">
        <v>502</v>
      </c>
      <c r="K16" s="273">
        <v>196.18600000000001</v>
      </c>
      <c r="L16" s="271" t="s">
        <v>502</v>
      </c>
    </row>
    <row r="17" spans="1:12">
      <c r="A17" s="267" t="s">
        <v>980</v>
      </c>
      <c r="B17" s="267" t="s">
        <v>991</v>
      </c>
      <c r="C17" s="272">
        <v>0</v>
      </c>
      <c r="D17" s="269" t="s">
        <v>502</v>
      </c>
      <c r="E17" s="272">
        <v>0</v>
      </c>
      <c r="F17" s="269" t="s">
        <v>502</v>
      </c>
      <c r="G17" s="268">
        <v>3.8109999999999999</v>
      </c>
      <c r="H17" s="269" t="s">
        <v>502</v>
      </c>
      <c r="I17" s="268">
        <v>3.6349999999999998</v>
      </c>
      <c r="J17" s="269" t="s">
        <v>502</v>
      </c>
      <c r="K17" s="268">
        <v>7.2270000000000003</v>
      </c>
      <c r="L17" s="269" t="s">
        <v>502</v>
      </c>
    </row>
    <row r="18" spans="1:12">
      <c r="A18" s="267" t="s">
        <v>980</v>
      </c>
      <c r="B18" s="267" t="s">
        <v>992</v>
      </c>
      <c r="C18" s="273">
        <v>432.54399999999998</v>
      </c>
      <c r="D18" s="271" t="s">
        <v>502</v>
      </c>
      <c r="E18" s="273">
        <v>500.678</v>
      </c>
      <c r="F18" s="271" t="s">
        <v>502</v>
      </c>
      <c r="G18" s="270">
        <v>634.1</v>
      </c>
      <c r="H18" s="271" t="s">
        <v>502</v>
      </c>
      <c r="I18" s="273">
        <v>836.89499999999998</v>
      </c>
      <c r="J18" s="271" t="s">
        <v>502</v>
      </c>
      <c r="K18" s="273">
        <v>954.822</v>
      </c>
      <c r="L18" s="271" t="s">
        <v>502</v>
      </c>
    </row>
    <row r="19" spans="1:12">
      <c r="A19" s="267" t="s">
        <v>980</v>
      </c>
      <c r="B19" s="267" t="s">
        <v>993</v>
      </c>
      <c r="C19" s="272">
        <v>0</v>
      </c>
      <c r="D19" s="269" t="s">
        <v>502</v>
      </c>
      <c r="E19" s="272">
        <v>0</v>
      </c>
      <c r="F19" s="269" t="s">
        <v>502</v>
      </c>
      <c r="G19" s="272">
        <v>0</v>
      </c>
      <c r="H19" s="269" t="s">
        <v>502</v>
      </c>
      <c r="I19" s="272">
        <v>0</v>
      </c>
      <c r="J19" s="269" t="s">
        <v>502</v>
      </c>
      <c r="K19" s="272">
        <v>0</v>
      </c>
      <c r="L19" s="269" t="s">
        <v>502</v>
      </c>
    </row>
    <row r="20" spans="1:12">
      <c r="A20" s="267" t="s">
        <v>980</v>
      </c>
      <c r="B20" s="267" t="s">
        <v>994</v>
      </c>
      <c r="C20" s="271" t="s">
        <v>1008</v>
      </c>
      <c r="D20" s="271" t="s">
        <v>1009</v>
      </c>
      <c r="E20" s="271" t="s">
        <v>1008</v>
      </c>
      <c r="F20" s="271" t="s">
        <v>1009</v>
      </c>
      <c r="G20" s="271" t="s">
        <v>1008</v>
      </c>
      <c r="H20" s="271" t="s">
        <v>1009</v>
      </c>
      <c r="I20" s="271" t="s">
        <v>1008</v>
      </c>
      <c r="J20" s="271" t="s">
        <v>1009</v>
      </c>
      <c r="K20" s="271" t="s">
        <v>1008</v>
      </c>
      <c r="L20" s="271" t="s">
        <v>1009</v>
      </c>
    </row>
    <row r="21" spans="1:12">
      <c r="A21" s="267" t="s">
        <v>980</v>
      </c>
      <c r="B21" s="267" t="s">
        <v>198</v>
      </c>
      <c r="C21" s="272">
        <v>0</v>
      </c>
      <c r="D21" s="269" t="s">
        <v>502</v>
      </c>
      <c r="E21" s="272">
        <v>0</v>
      </c>
      <c r="F21" s="269" t="s">
        <v>502</v>
      </c>
      <c r="G21" s="272">
        <v>0</v>
      </c>
      <c r="H21" s="269" t="s">
        <v>502</v>
      </c>
      <c r="I21" s="272">
        <v>0</v>
      </c>
      <c r="J21" s="269" t="s">
        <v>502</v>
      </c>
      <c r="K21" s="272">
        <v>0</v>
      </c>
      <c r="L21" s="269" t="s">
        <v>502</v>
      </c>
    </row>
    <row r="22" spans="1:12">
      <c r="A22" s="267" t="s">
        <v>980</v>
      </c>
      <c r="B22" s="267" t="s">
        <v>995</v>
      </c>
      <c r="C22" s="270">
        <v>0</v>
      </c>
      <c r="D22" s="271" t="s">
        <v>502</v>
      </c>
      <c r="E22" s="270">
        <v>0</v>
      </c>
      <c r="F22" s="271" t="s">
        <v>502</v>
      </c>
      <c r="G22" s="270">
        <v>0</v>
      </c>
      <c r="H22" s="271" t="s">
        <v>502</v>
      </c>
      <c r="I22" s="270">
        <v>0</v>
      </c>
      <c r="J22" s="271" t="s">
        <v>502</v>
      </c>
      <c r="K22" s="270">
        <v>0</v>
      </c>
      <c r="L22" s="271" t="s">
        <v>502</v>
      </c>
    </row>
    <row r="23" spans="1:12">
      <c r="A23" s="267" t="s">
        <v>981</v>
      </c>
      <c r="B23" s="267" t="s">
        <v>839</v>
      </c>
      <c r="C23" s="268">
        <v>11989.644</v>
      </c>
      <c r="D23" s="269" t="s">
        <v>502</v>
      </c>
      <c r="E23" s="268">
        <v>9388.8629999999994</v>
      </c>
      <c r="F23" s="269" t="s">
        <v>502</v>
      </c>
      <c r="G23" s="268">
        <v>12625.396000000001</v>
      </c>
      <c r="H23" s="269" t="s">
        <v>502</v>
      </c>
      <c r="I23" s="268">
        <v>8786.7980000000007</v>
      </c>
      <c r="J23" s="269" t="s">
        <v>502</v>
      </c>
      <c r="K23" s="268">
        <v>9326.9330000000009</v>
      </c>
      <c r="L23" s="269" t="s">
        <v>502</v>
      </c>
    </row>
    <row r="24" spans="1:12">
      <c r="A24" s="267" t="s">
        <v>981</v>
      </c>
      <c r="B24" s="267" t="s">
        <v>986</v>
      </c>
      <c r="C24" s="270">
        <v>0</v>
      </c>
      <c r="D24" s="271" t="s">
        <v>502</v>
      </c>
      <c r="E24" s="270">
        <v>0</v>
      </c>
      <c r="F24" s="271" t="s">
        <v>502</v>
      </c>
      <c r="G24" s="270">
        <v>0</v>
      </c>
      <c r="H24" s="271" t="s">
        <v>502</v>
      </c>
      <c r="I24" s="270">
        <v>0</v>
      </c>
      <c r="J24" s="271" t="s">
        <v>502</v>
      </c>
      <c r="K24" s="270">
        <v>0</v>
      </c>
      <c r="L24" s="271" t="s">
        <v>502</v>
      </c>
    </row>
    <row r="25" spans="1:12">
      <c r="A25" s="267" t="s">
        <v>981</v>
      </c>
      <c r="B25" s="267" t="s">
        <v>987</v>
      </c>
      <c r="C25" s="272">
        <v>0</v>
      </c>
      <c r="D25" s="269" t="s">
        <v>502</v>
      </c>
      <c r="E25" s="272">
        <v>0</v>
      </c>
      <c r="F25" s="269" t="s">
        <v>502</v>
      </c>
      <c r="G25" s="272">
        <v>0</v>
      </c>
      <c r="H25" s="269" t="s">
        <v>502</v>
      </c>
      <c r="I25" s="272">
        <v>0</v>
      </c>
      <c r="J25" s="269" t="s">
        <v>502</v>
      </c>
      <c r="K25" s="272">
        <v>0</v>
      </c>
      <c r="L25" s="269" t="s">
        <v>502</v>
      </c>
    </row>
    <row r="26" spans="1:12">
      <c r="A26" s="267" t="s">
        <v>981</v>
      </c>
      <c r="B26" s="267" t="s">
        <v>988</v>
      </c>
      <c r="C26" s="270">
        <v>0</v>
      </c>
      <c r="D26" s="271" t="s">
        <v>502</v>
      </c>
      <c r="E26" s="270">
        <v>0</v>
      </c>
      <c r="F26" s="271" t="s">
        <v>502</v>
      </c>
      <c r="G26" s="270">
        <v>0</v>
      </c>
      <c r="H26" s="271" t="s">
        <v>502</v>
      </c>
      <c r="I26" s="270">
        <v>0</v>
      </c>
      <c r="J26" s="271" t="s">
        <v>502</v>
      </c>
      <c r="K26" s="270">
        <v>0</v>
      </c>
      <c r="L26" s="271" t="s">
        <v>502</v>
      </c>
    </row>
    <row r="27" spans="1:12">
      <c r="A27" s="267" t="s">
        <v>981</v>
      </c>
      <c r="B27" s="267" t="s">
        <v>989</v>
      </c>
      <c r="C27" s="272">
        <v>0</v>
      </c>
      <c r="D27" s="269" t="s">
        <v>502</v>
      </c>
      <c r="E27" s="272">
        <v>0</v>
      </c>
      <c r="F27" s="269" t="s">
        <v>502</v>
      </c>
      <c r="G27" s="272">
        <v>0</v>
      </c>
      <c r="H27" s="269" t="s">
        <v>502</v>
      </c>
      <c r="I27" s="272">
        <v>0</v>
      </c>
      <c r="J27" s="269" t="s">
        <v>502</v>
      </c>
      <c r="K27" s="272">
        <v>0</v>
      </c>
      <c r="L27" s="269" t="s">
        <v>502</v>
      </c>
    </row>
    <row r="28" spans="1:12">
      <c r="A28" s="267" t="s">
        <v>981</v>
      </c>
      <c r="B28" s="267" t="s">
        <v>990</v>
      </c>
      <c r="C28" s="270">
        <v>0</v>
      </c>
      <c r="D28" s="271" t="s">
        <v>502</v>
      </c>
      <c r="E28" s="270">
        <v>0</v>
      </c>
      <c r="F28" s="271" t="s">
        <v>502</v>
      </c>
      <c r="G28" s="270">
        <v>0</v>
      </c>
      <c r="H28" s="271" t="s">
        <v>502</v>
      </c>
      <c r="I28" s="270">
        <v>0</v>
      </c>
      <c r="J28" s="271" t="s">
        <v>502</v>
      </c>
      <c r="K28" s="270">
        <v>0</v>
      </c>
      <c r="L28" s="271" t="s">
        <v>502</v>
      </c>
    </row>
    <row r="29" spans="1:12">
      <c r="A29" s="267" t="s">
        <v>981</v>
      </c>
      <c r="B29" s="267" t="s">
        <v>991</v>
      </c>
      <c r="C29" s="268">
        <v>7476.518</v>
      </c>
      <c r="D29" s="269" t="s">
        <v>502</v>
      </c>
      <c r="E29" s="268">
        <v>7080.3639999999996</v>
      </c>
      <c r="F29" s="269" t="s">
        <v>502</v>
      </c>
      <c r="G29" s="268">
        <v>7383.3959999999997</v>
      </c>
      <c r="H29" s="269" t="s">
        <v>502</v>
      </c>
      <c r="I29" s="268">
        <v>6756.7979999999998</v>
      </c>
      <c r="J29" s="269" t="s">
        <v>502</v>
      </c>
      <c r="K29" s="268">
        <v>7320.933</v>
      </c>
      <c r="L29" s="269" t="s">
        <v>502</v>
      </c>
    </row>
    <row r="30" spans="1:12">
      <c r="A30" s="267" t="s">
        <v>981</v>
      </c>
      <c r="B30" s="267" t="s">
        <v>992</v>
      </c>
      <c r="C30" s="273">
        <v>126.126</v>
      </c>
      <c r="D30" s="271" t="s">
        <v>502</v>
      </c>
      <c r="E30" s="273">
        <v>38.499000000000002</v>
      </c>
      <c r="F30" s="271" t="s">
        <v>502</v>
      </c>
      <c r="G30" s="270">
        <v>0</v>
      </c>
      <c r="H30" s="271" t="s">
        <v>502</v>
      </c>
      <c r="I30" s="270">
        <v>544</v>
      </c>
      <c r="J30" s="271" t="s">
        <v>502</v>
      </c>
      <c r="K30" s="270">
        <v>644</v>
      </c>
      <c r="L30" s="271" t="s">
        <v>502</v>
      </c>
    </row>
    <row r="31" spans="1:12">
      <c r="A31" s="267" t="s">
        <v>981</v>
      </c>
      <c r="B31" s="267" t="s">
        <v>993</v>
      </c>
      <c r="C31" s="272">
        <v>0</v>
      </c>
      <c r="D31" s="269" t="s">
        <v>502</v>
      </c>
      <c r="E31" s="272">
        <v>0</v>
      </c>
      <c r="F31" s="269" t="s">
        <v>502</v>
      </c>
      <c r="G31" s="272">
        <v>0</v>
      </c>
      <c r="H31" s="269" t="s">
        <v>502</v>
      </c>
      <c r="I31" s="272">
        <v>0</v>
      </c>
      <c r="J31" s="269" t="s">
        <v>502</v>
      </c>
      <c r="K31" s="272">
        <v>0</v>
      </c>
      <c r="L31" s="269" t="s">
        <v>502</v>
      </c>
    </row>
    <row r="32" spans="1:12">
      <c r="A32" s="267" t="s">
        <v>981</v>
      </c>
      <c r="B32" s="267" t="s">
        <v>994</v>
      </c>
      <c r="C32" s="271" t="s">
        <v>1008</v>
      </c>
      <c r="D32" s="271" t="s">
        <v>1009</v>
      </c>
      <c r="E32" s="271" t="s">
        <v>1008</v>
      </c>
      <c r="F32" s="271" t="s">
        <v>1009</v>
      </c>
      <c r="G32" s="271" t="s">
        <v>1008</v>
      </c>
      <c r="H32" s="271" t="s">
        <v>1009</v>
      </c>
      <c r="I32" s="271" t="s">
        <v>1008</v>
      </c>
      <c r="J32" s="271" t="s">
        <v>1009</v>
      </c>
      <c r="K32" s="271" t="s">
        <v>1008</v>
      </c>
      <c r="L32" s="271" t="s">
        <v>1009</v>
      </c>
    </row>
    <row r="33" spans="1:12">
      <c r="A33" s="267" t="s">
        <v>981</v>
      </c>
      <c r="B33" s="267" t="s">
        <v>198</v>
      </c>
      <c r="C33" s="272">
        <v>0</v>
      </c>
      <c r="D33" s="269" t="s">
        <v>502</v>
      </c>
      <c r="E33" s="272">
        <v>0</v>
      </c>
      <c r="F33" s="269" t="s">
        <v>502</v>
      </c>
      <c r="G33" s="272">
        <v>0</v>
      </c>
      <c r="H33" s="269" t="s">
        <v>502</v>
      </c>
      <c r="I33" s="272">
        <v>0</v>
      </c>
      <c r="J33" s="269" t="s">
        <v>502</v>
      </c>
      <c r="K33" s="272">
        <v>0</v>
      </c>
      <c r="L33" s="269" t="s">
        <v>502</v>
      </c>
    </row>
    <row r="34" spans="1:12">
      <c r="A34" s="267" t="s">
        <v>981</v>
      </c>
      <c r="B34" s="267" t="s">
        <v>995</v>
      </c>
      <c r="C34" s="270">
        <v>4387</v>
      </c>
      <c r="D34" s="271" t="s">
        <v>502</v>
      </c>
      <c r="E34" s="270">
        <v>2270</v>
      </c>
      <c r="F34" s="271" t="s">
        <v>502</v>
      </c>
      <c r="G34" s="270">
        <v>5242</v>
      </c>
      <c r="H34" s="271" t="s">
        <v>502</v>
      </c>
      <c r="I34" s="270">
        <v>1486</v>
      </c>
      <c r="J34" s="271" t="s">
        <v>502</v>
      </c>
      <c r="K34" s="270">
        <v>1362</v>
      </c>
      <c r="L34" s="271" t="s">
        <v>502</v>
      </c>
    </row>
    <row r="35" spans="1:12">
      <c r="A35" s="267" t="s">
        <v>982</v>
      </c>
      <c r="B35" s="267" t="s">
        <v>839</v>
      </c>
      <c r="C35" s="268">
        <v>344.67200000000003</v>
      </c>
      <c r="D35" s="269" t="s">
        <v>502</v>
      </c>
      <c r="E35" s="268">
        <v>45271.597999999998</v>
      </c>
      <c r="F35" s="269" t="s">
        <v>502</v>
      </c>
      <c r="G35" s="268">
        <v>46159.290999999997</v>
      </c>
      <c r="H35" s="269" t="s">
        <v>502</v>
      </c>
      <c r="I35" s="268">
        <v>56587.398999999998</v>
      </c>
      <c r="J35" s="269" t="s">
        <v>502</v>
      </c>
      <c r="K35" s="272">
        <v>56587</v>
      </c>
      <c r="L35" s="269" t="s">
        <v>502</v>
      </c>
    </row>
    <row r="36" spans="1:12">
      <c r="A36" s="267" t="s">
        <v>982</v>
      </c>
      <c r="B36" s="267" t="s">
        <v>986</v>
      </c>
      <c r="C36" s="270">
        <v>0</v>
      </c>
      <c r="D36" s="271" t="s">
        <v>502</v>
      </c>
      <c r="E36" s="270">
        <v>0</v>
      </c>
      <c r="F36" s="271" t="s">
        <v>502</v>
      </c>
      <c r="G36" s="270">
        <v>0</v>
      </c>
      <c r="H36" s="271" t="s">
        <v>502</v>
      </c>
      <c r="I36" s="270">
        <v>0</v>
      </c>
      <c r="J36" s="271" t="s">
        <v>502</v>
      </c>
      <c r="K36" s="270">
        <v>0</v>
      </c>
      <c r="L36" s="271" t="s">
        <v>502</v>
      </c>
    </row>
    <row r="37" spans="1:12">
      <c r="A37" s="267" t="s">
        <v>982</v>
      </c>
      <c r="B37" s="267" t="s">
        <v>987</v>
      </c>
      <c r="C37" s="272">
        <v>0</v>
      </c>
      <c r="D37" s="269" t="s">
        <v>502</v>
      </c>
      <c r="E37" s="272">
        <v>0</v>
      </c>
      <c r="F37" s="269" t="s">
        <v>502</v>
      </c>
      <c r="G37" s="272">
        <v>0</v>
      </c>
      <c r="H37" s="269" t="s">
        <v>502</v>
      </c>
      <c r="I37" s="272">
        <v>0</v>
      </c>
      <c r="J37" s="269" t="s">
        <v>502</v>
      </c>
      <c r="K37" s="272">
        <v>0</v>
      </c>
      <c r="L37" s="269" t="s">
        <v>502</v>
      </c>
    </row>
    <row r="38" spans="1:12">
      <c r="A38" s="267" t="s">
        <v>982</v>
      </c>
      <c r="B38" s="267" t="s">
        <v>988</v>
      </c>
      <c r="C38" s="270">
        <v>0</v>
      </c>
      <c r="D38" s="271" t="s">
        <v>502</v>
      </c>
      <c r="E38" s="270">
        <v>0</v>
      </c>
      <c r="F38" s="271" t="s">
        <v>502</v>
      </c>
      <c r="G38" s="270">
        <v>0</v>
      </c>
      <c r="H38" s="271" t="s">
        <v>502</v>
      </c>
      <c r="I38" s="270">
        <v>0</v>
      </c>
      <c r="J38" s="271" t="s">
        <v>502</v>
      </c>
      <c r="K38" s="270">
        <v>0</v>
      </c>
      <c r="L38" s="271" t="s">
        <v>502</v>
      </c>
    </row>
    <row r="39" spans="1:12">
      <c r="A39" s="267" t="s">
        <v>982</v>
      </c>
      <c r="B39" s="267" t="s">
        <v>989</v>
      </c>
      <c r="C39" s="272">
        <v>0</v>
      </c>
      <c r="D39" s="269" t="s">
        <v>502</v>
      </c>
      <c r="E39" s="272">
        <v>0</v>
      </c>
      <c r="F39" s="269" t="s">
        <v>502</v>
      </c>
      <c r="G39" s="272">
        <v>0</v>
      </c>
      <c r="H39" s="269" t="s">
        <v>502</v>
      </c>
      <c r="I39" s="272">
        <v>0</v>
      </c>
      <c r="J39" s="269" t="s">
        <v>502</v>
      </c>
      <c r="K39" s="272">
        <v>0</v>
      </c>
      <c r="L39" s="269" t="s">
        <v>502</v>
      </c>
    </row>
    <row r="40" spans="1:12">
      <c r="A40" s="267" t="s">
        <v>982</v>
      </c>
      <c r="B40" s="267" t="s">
        <v>990</v>
      </c>
      <c r="C40" s="270">
        <v>0</v>
      </c>
      <c r="D40" s="271" t="s">
        <v>502</v>
      </c>
      <c r="E40" s="270">
        <v>0</v>
      </c>
      <c r="F40" s="271" t="s">
        <v>502</v>
      </c>
      <c r="G40" s="270">
        <v>0</v>
      </c>
      <c r="H40" s="271" t="s">
        <v>502</v>
      </c>
      <c r="I40" s="270">
        <v>0</v>
      </c>
      <c r="J40" s="271" t="s">
        <v>502</v>
      </c>
      <c r="K40" s="270">
        <v>0</v>
      </c>
      <c r="L40" s="271" t="s">
        <v>502</v>
      </c>
    </row>
    <row r="41" spans="1:12">
      <c r="A41" s="267" t="s">
        <v>982</v>
      </c>
      <c r="B41" s="267" t="s">
        <v>991</v>
      </c>
      <c r="C41" s="272">
        <v>344</v>
      </c>
      <c r="D41" s="269" t="s">
        <v>502</v>
      </c>
      <c r="E41" s="272">
        <v>0</v>
      </c>
      <c r="F41" s="269" t="s">
        <v>502</v>
      </c>
      <c r="G41" s="272">
        <v>0</v>
      </c>
      <c r="H41" s="269" t="s">
        <v>502</v>
      </c>
      <c r="I41" s="272">
        <v>0</v>
      </c>
      <c r="J41" s="269" t="s">
        <v>502</v>
      </c>
      <c r="K41" s="272">
        <v>0</v>
      </c>
      <c r="L41" s="269" t="s">
        <v>502</v>
      </c>
    </row>
    <row r="42" spans="1:12">
      <c r="A42" s="267" t="s">
        <v>982</v>
      </c>
      <c r="B42" s="267" t="s">
        <v>992</v>
      </c>
      <c r="C42" s="273">
        <v>0.67200000000000004</v>
      </c>
      <c r="D42" s="271" t="s">
        <v>502</v>
      </c>
      <c r="E42" s="273">
        <v>45271.597999999998</v>
      </c>
      <c r="F42" s="271" t="s">
        <v>502</v>
      </c>
      <c r="G42" s="273">
        <v>46159.290999999997</v>
      </c>
      <c r="H42" s="271" t="s">
        <v>502</v>
      </c>
      <c r="I42" s="273">
        <v>56587.398999999998</v>
      </c>
      <c r="J42" s="271" t="s">
        <v>502</v>
      </c>
      <c r="K42" s="270">
        <v>56587</v>
      </c>
      <c r="L42" s="271" t="s">
        <v>502</v>
      </c>
    </row>
    <row r="43" spans="1:12">
      <c r="A43" s="267" t="s">
        <v>982</v>
      </c>
      <c r="B43" s="267" t="s">
        <v>993</v>
      </c>
      <c r="C43" s="272">
        <v>0</v>
      </c>
      <c r="D43" s="269" t="s">
        <v>502</v>
      </c>
      <c r="E43" s="272">
        <v>0</v>
      </c>
      <c r="F43" s="269" t="s">
        <v>502</v>
      </c>
      <c r="G43" s="272">
        <v>0</v>
      </c>
      <c r="H43" s="269" t="s">
        <v>502</v>
      </c>
      <c r="I43" s="272">
        <v>0</v>
      </c>
      <c r="J43" s="269" t="s">
        <v>502</v>
      </c>
      <c r="K43" s="272">
        <v>0</v>
      </c>
      <c r="L43" s="269" t="s">
        <v>502</v>
      </c>
    </row>
    <row r="44" spans="1:12">
      <c r="A44" s="267" t="s">
        <v>982</v>
      </c>
      <c r="B44" s="267" t="s">
        <v>994</v>
      </c>
      <c r="C44" s="271" t="s">
        <v>1008</v>
      </c>
      <c r="D44" s="271" t="s">
        <v>1009</v>
      </c>
      <c r="E44" s="271" t="s">
        <v>1008</v>
      </c>
      <c r="F44" s="271" t="s">
        <v>1009</v>
      </c>
      <c r="G44" s="271" t="s">
        <v>1008</v>
      </c>
      <c r="H44" s="271" t="s">
        <v>1009</v>
      </c>
      <c r="I44" s="271" t="s">
        <v>1008</v>
      </c>
      <c r="J44" s="271" t="s">
        <v>1009</v>
      </c>
      <c r="K44" s="271" t="s">
        <v>1008</v>
      </c>
      <c r="L44" s="271" t="s">
        <v>1009</v>
      </c>
    </row>
    <row r="45" spans="1:12">
      <c r="A45" s="267" t="s">
        <v>982</v>
      </c>
      <c r="B45" s="267" t="s">
        <v>198</v>
      </c>
      <c r="C45" s="272">
        <v>0</v>
      </c>
      <c r="D45" s="269" t="s">
        <v>502</v>
      </c>
      <c r="E45" s="272">
        <v>0</v>
      </c>
      <c r="F45" s="269" t="s">
        <v>502</v>
      </c>
      <c r="G45" s="272">
        <v>0</v>
      </c>
      <c r="H45" s="269" t="s">
        <v>502</v>
      </c>
      <c r="I45" s="272">
        <v>0</v>
      </c>
      <c r="J45" s="269" t="s">
        <v>502</v>
      </c>
      <c r="K45" s="272">
        <v>0</v>
      </c>
      <c r="L45" s="269" t="s">
        <v>502</v>
      </c>
    </row>
    <row r="46" spans="1:12">
      <c r="A46" s="267" t="s">
        <v>982</v>
      </c>
      <c r="B46" s="267" t="s">
        <v>995</v>
      </c>
      <c r="C46" s="270">
        <v>0</v>
      </c>
      <c r="D46" s="271" t="s">
        <v>502</v>
      </c>
      <c r="E46" s="270">
        <v>0</v>
      </c>
      <c r="F46" s="271" t="s">
        <v>502</v>
      </c>
      <c r="G46" s="270">
        <v>0</v>
      </c>
      <c r="H46" s="271" t="s">
        <v>502</v>
      </c>
      <c r="I46" s="270">
        <v>0</v>
      </c>
      <c r="J46" s="271" t="s">
        <v>502</v>
      </c>
      <c r="K46" s="270">
        <v>0</v>
      </c>
      <c r="L46" s="271" t="s">
        <v>502</v>
      </c>
    </row>
    <row r="47" spans="1:12">
      <c r="A47" s="267" t="s">
        <v>983</v>
      </c>
      <c r="B47" s="267" t="s">
        <v>839</v>
      </c>
      <c r="C47" s="272">
        <v>315</v>
      </c>
      <c r="D47" s="269" t="s">
        <v>502</v>
      </c>
      <c r="E47" s="272">
        <v>351</v>
      </c>
      <c r="F47" s="269" t="s">
        <v>502</v>
      </c>
      <c r="G47" s="272">
        <v>697</v>
      </c>
      <c r="H47" s="269" t="s">
        <v>502</v>
      </c>
      <c r="I47" s="268">
        <v>439.26499999999999</v>
      </c>
      <c r="J47" s="269" t="s">
        <v>502</v>
      </c>
      <c r="K47" s="268">
        <v>532.59699999999998</v>
      </c>
      <c r="L47" s="269" t="s">
        <v>502</v>
      </c>
    </row>
    <row r="48" spans="1:12">
      <c r="A48" s="267" t="s">
        <v>983</v>
      </c>
      <c r="B48" s="267" t="s">
        <v>986</v>
      </c>
      <c r="C48" s="270">
        <v>0</v>
      </c>
      <c r="D48" s="271" t="s">
        <v>502</v>
      </c>
      <c r="E48" s="270">
        <v>0</v>
      </c>
      <c r="F48" s="271" t="s">
        <v>502</v>
      </c>
      <c r="G48" s="270">
        <v>0</v>
      </c>
      <c r="H48" s="271" t="s">
        <v>502</v>
      </c>
      <c r="I48" s="270">
        <v>0</v>
      </c>
      <c r="J48" s="271" t="s">
        <v>502</v>
      </c>
      <c r="K48" s="270">
        <v>0</v>
      </c>
      <c r="L48" s="271" t="s">
        <v>502</v>
      </c>
    </row>
    <row r="49" spans="1:12">
      <c r="A49" s="267" t="s">
        <v>983</v>
      </c>
      <c r="B49" s="267" t="s">
        <v>987</v>
      </c>
      <c r="C49" s="272">
        <v>0</v>
      </c>
      <c r="D49" s="269" t="s">
        <v>502</v>
      </c>
      <c r="E49" s="272">
        <v>0</v>
      </c>
      <c r="F49" s="269" t="s">
        <v>502</v>
      </c>
      <c r="G49" s="272">
        <v>0</v>
      </c>
      <c r="H49" s="269" t="s">
        <v>502</v>
      </c>
      <c r="I49" s="272">
        <v>0</v>
      </c>
      <c r="J49" s="269" t="s">
        <v>502</v>
      </c>
      <c r="K49" s="272">
        <v>0</v>
      </c>
      <c r="L49" s="269" t="s">
        <v>502</v>
      </c>
    </row>
    <row r="50" spans="1:12">
      <c r="A50" s="267" t="s">
        <v>983</v>
      </c>
      <c r="B50" s="267" t="s">
        <v>988</v>
      </c>
      <c r="C50" s="270">
        <v>0</v>
      </c>
      <c r="D50" s="271" t="s">
        <v>502</v>
      </c>
      <c r="E50" s="270">
        <v>0</v>
      </c>
      <c r="F50" s="271" t="s">
        <v>502</v>
      </c>
      <c r="G50" s="270">
        <v>0</v>
      </c>
      <c r="H50" s="271" t="s">
        <v>502</v>
      </c>
      <c r="I50" s="270">
        <v>0</v>
      </c>
      <c r="J50" s="271" t="s">
        <v>502</v>
      </c>
      <c r="K50" s="270">
        <v>0</v>
      </c>
      <c r="L50" s="271" t="s">
        <v>502</v>
      </c>
    </row>
    <row r="51" spans="1:12">
      <c r="A51" s="267" t="s">
        <v>983</v>
      </c>
      <c r="B51" s="267" t="s">
        <v>989</v>
      </c>
      <c r="C51" s="272">
        <v>0</v>
      </c>
      <c r="D51" s="269" t="s">
        <v>502</v>
      </c>
      <c r="E51" s="272">
        <v>0</v>
      </c>
      <c r="F51" s="269" t="s">
        <v>502</v>
      </c>
      <c r="G51" s="272">
        <v>0</v>
      </c>
      <c r="H51" s="269" t="s">
        <v>502</v>
      </c>
      <c r="I51" s="272">
        <v>0</v>
      </c>
      <c r="J51" s="269" t="s">
        <v>502</v>
      </c>
      <c r="K51" s="272">
        <v>0</v>
      </c>
      <c r="L51" s="269" t="s">
        <v>502</v>
      </c>
    </row>
    <row r="52" spans="1:12">
      <c r="A52" s="267" t="s">
        <v>983</v>
      </c>
      <c r="B52" s="267" t="s">
        <v>990</v>
      </c>
      <c r="C52" s="270">
        <v>0</v>
      </c>
      <c r="D52" s="271" t="s">
        <v>502</v>
      </c>
      <c r="E52" s="270">
        <v>0</v>
      </c>
      <c r="F52" s="271" t="s">
        <v>502</v>
      </c>
      <c r="G52" s="270">
        <v>0</v>
      </c>
      <c r="H52" s="271" t="s">
        <v>502</v>
      </c>
      <c r="I52" s="270">
        <v>0</v>
      </c>
      <c r="J52" s="271" t="s">
        <v>502</v>
      </c>
      <c r="K52" s="270">
        <v>0</v>
      </c>
      <c r="L52" s="271" t="s">
        <v>502</v>
      </c>
    </row>
    <row r="53" spans="1:12">
      <c r="A53" s="267" t="s">
        <v>983</v>
      </c>
      <c r="B53" s="267" t="s">
        <v>991</v>
      </c>
      <c r="C53" s="272">
        <v>0</v>
      </c>
      <c r="D53" s="269" t="s">
        <v>502</v>
      </c>
      <c r="E53" s="272">
        <v>0</v>
      </c>
      <c r="F53" s="269" t="s">
        <v>502</v>
      </c>
      <c r="G53" s="272">
        <v>215</v>
      </c>
      <c r="H53" s="269" t="s">
        <v>502</v>
      </c>
      <c r="I53" s="268">
        <v>6.7640000000000002</v>
      </c>
      <c r="J53" s="269" t="s">
        <v>502</v>
      </c>
      <c r="K53" s="268">
        <v>19.934999999999999</v>
      </c>
      <c r="L53" s="269" t="s">
        <v>502</v>
      </c>
    </row>
    <row r="54" spans="1:12">
      <c r="A54" s="267" t="s">
        <v>983</v>
      </c>
      <c r="B54" s="267" t="s">
        <v>992</v>
      </c>
      <c r="C54" s="270">
        <v>0</v>
      </c>
      <c r="D54" s="271" t="s">
        <v>502</v>
      </c>
      <c r="E54" s="270">
        <v>0</v>
      </c>
      <c r="F54" s="271" t="s">
        <v>502</v>
      </c>
      <c r="G54" s="270">
        <v>0</v>
      </c>
      <c r="H54" s="271" t="s">
        <v>502</v>
      </c>
      <c r="I54" s="273">
        <v>1.748</v>
      </c>
      <c r="J54" s="271" t="s">
        <v>502</v>
      </c>
      <c r="K54" s="273">
        <v>1.9139999999999999</v>
      </c>
      <c r="L54" s="271" t="s">
        <v>502</v>
      </c>
    </row>
    <row r="55" spans="1:12">
      <c r="A55" s="267" t="s">
        <v>983</v>
      </c>
      <c r="B55" s="267" t="s">
        <v>993</v>
      </c>
      <c r="C55" s="272">
        <v>0</v>
      </c>
      <c r="D55" s="269" t="s">
        <v>502</v>
      </c>
      <c r="E55" s="272">
        <v>0</v>
      </c>
      <c r="F55" s="269" t="s">
        <v>502</v>
      </c>
      <c r="G55" s="272">
        <v>0</v>
      </c>
      <c r="H55" s="269" t="s">
        <v>502</v>
      </c>
      <c r="I55" s="272">
        <v>0</v>
      </c>
      <c r="J55" s="269" t="s">
        <v>502</v>
      </c>
      <c r="K55" s="272">
        <v>0</v>
      </c>
      <c r="L55" s="269" t="s">
        <v>502</v>
      </c>
    </row>
    <row r="56" spans="1:12">
      <c r="A56" s="267" t="s">
        <v>983</v>
      </c>
      <c r="B56" s="267" t="s">
        <v>994</v>
      </c>
      <c r="C56" s="271" t="s">
        <v>1008</v>
      </c>
      <c r="D56" s="271" t="s">
        <v>1009</v>
      </c>
      <c r="E56" s="271" t="s">
        <v>1008</v>
      </c>
      <c r="F56" s="271" t="s">
        <v>1009</v>
      </c>
      <c r="G56" s="271" t="s">
        <v>1008</v>
      </c>
      <c r="H56" s="271" t="s">
        <v>1009</v>
      </c>
      <c r="I56" s="271" t="s">
        <v>1008</v>
      </c>
      <c r="J56" s="271" t="s">
        <v>1009</v>
      </c>
      <c r="K56" s="271" t="s">
        <v>1008</v>
      </c>
      <c r="L56" s="271" t="s">
        <v>1009</v>
      </c>
    </row>
    <row r="57" spans="1:12">
      <c r="A57" s="267" t="s">
        <v>983</v>
      </c>
      <c r="B57" s="267" t="s">
        <v>198</v>
      </c>
      <c r="C57" s="272">
        <v>0</v>
      </c>
      <c r="D57" s="269" t="s">
        <v>502</v>
      </c>
      <c r="E57" s="272">
        <v>0</v>
      </c>
      <c r="F57" s="269" t="s">
        <v>502</v>
      </c>
      <c r="G57" s="272">
        <v>0</v>
      </c>
      <c r="H57" s="269" t="s">
        <v>502</v>
      </c>
      <c r="I57" s="272">
        <v>0</v>
      </c>
      <c r="J57" s="269" t="s">
        <v>502</v>
      </c>
      <c r="K57" s="268">
        <v>73.278000000000006</v>
      </c>
      <c r="L57" s="269" t="s">
        <v>502</v>
      </c>
    </row>
    <row r="58" spans="1:12">
      <c r="A58" s="267" t="s">
        <v>983</v>
      </c>
      <c r="B58" s="267" t="s">
        <v>995</v>
      </c>
      <c r="C58" s="270">
        <v>315</v>
      </c>
      <c r="D58" s="271" t="s">
        <v>502</v>
      </c>
      <c r="E58" s="270">
        <v>351</v>
      </c>
      <c r="F58" s="271" t="s">
        <v>502</v>
      </c>
      <c r="G58" s="270">
        <v>482</v>
      </c>
      <c r="H58" s="271" t="s">
        <v>502</v>
      </c>
      <c r="I58" s="273">
        <v>430.75299999999999</v>
      </c>
      <c r="J58" s="271" t="s">
        <v>502</v>
      </c>
      <c r="K58" s="273">
        <v>437.46899999999999</v>
      </c>
      <c r="L58" s="271" t="s">
        <v>502</v>
      </c>
    </row>
    <row r="59" spans="1:12">
      <c r="A59" s="267" t="s">
        <v>984</v>
      </c>
      <c r="B59" s="267" t="s">
        <v>839</v>
      </c>
      <c r="C59" s="272">
        <v>3563.6</v>
      </c>
      <c r="D59" s="269" t="s">
        <v>502</v>
      </c>
      <c r="E59" s="272">
        <v>3485.1</v>
      </c>
      <c r="F59" s="269" t="s">
        <v>502</v>
      </c>
      <c r="G59" s="272">
        <v>2090.4</v>
      </c>
      <c r="H59" s="269" t="s">
        <v>502</v>
      </c>
      <c r="I59" s="272">
        <v>2198.1</v>
      </c>
      <c r="J59" s="269" t="s">
        <v>502</v>
      </c>
      <c r="K59" s="268">
        <v>1590.2719999999999</v>
      </c>
      <c r="L59" s="269" t="s">
        <v>502</v>
      </c>
    </row>
    <row r="60" spans="1:12">
      <c r="A60" s="267" t="s">
        <v>984</v>
      </c>
      <c r="B60" s="267" t="s">
        <v>986</v>
      </c>
      <c r="C60" s="270">
        <v>0</v>
      </c>
      <c r="D60" s="271" t="s">
        <v>502</v>
      </c>
      <c r="E60" s="270">
        <v>0</v>
      </c>
      <c r="F60" s="271" t="s">
        <v>502</v>
      </c>
      <c r="G60" s="270">
        <v>0</v>
      </c>
      <c r="H60" s="271" t="s">
        <v>502</v>
      </c>
      <c r="I60" s="270">
        <v>0</v>
      </c>
      <c r="J60" s="271" t="s">
        <v>502</v>
      </c>
      <c r="K60" s="270">
        <v>0</v>
      </c>
      <c r="L60" s="271" t="s">
        <v>502</v>
      </c>
    </row>
    <row r="61" spans="1:12">
      <c r="A61" s="267" t="s">
        <v>984</v>
      </c>
      <c r="B61" s="267" t="s">
        <v>987</v>
      </c>
      <c r="C61" s="272">
        <v>0</v>
      </c>
      <c r="D61" s="269" t="s">
        <v>502</v>
      </c>
      <c r="E61" s="272">
        <v>0</v>
      </c>
      <c r="F61" s="269" t="s">
        <v>502</v>
      </c>
      <c r="G61" s="272">
        <v>0</v>
      </c>
      <c r="H61" s="269" t="s">
        <v>502</v>
      </c>
      <c r="I61" s="272">
        <v>0</v>
      </c>
      <c r="J61" s="269" t="s">
        <v>502</v>
      </c>
      <c r="K61" s="272">
        <v>0</v>
      </c>
      <c r="L61" s="269" t="s">
        <v>502</v>
      </c>
    </row>
    <row r="62" spans="1:12">
      <c r="A62" s="267" t="s">
        <v>984</v>
      </c>
      <c r="B62" s="267" t="s">
        <v>988</v>
      </c>
      <c r="C62" s="270">
        <v>0</v>
      </c>
      <c r="D62" s="271" t="s">
        <v>502</v>
      </c>
      <c r="E62" s="270">
        <v>0</v>
      </c>
      <c r="F62" s="271" t="s">
        <v>502</v>
      </c>
      <c r="G62" s="270">
        <v>0</v>
      </c>
      <c r="H62" s="271" t="s">
        <v>502</v>
      </c>
      <c r="I62" s="270">
        <v>0</v>
      </c>
      <c r="J62" s="271" t="s">
        <v>502</v>
      </c>
      <c r="K62" s="270">
        <v>0</v>
      </c>
      <c r="L62" s="271" t="s">
        <v>502</v>
      </c>
    </row>
    <row r="63" spans="1:12">
      <c r="A63" s="267" t="s">
        <v>984</v>
      </c>
      <c r="B63" s="267" t="s">
        <v>989</v>
      </c>
      <c r="C63" s="272">
        <v>0</v>
      </c>
      <c r="D63" s="269" t="s">
        <v>502</v>
      </c>
      <c r="E63" s="272">
        <v>0</v>
      </c>
      <c r="F63" s="269" t="s">
        <v>502</v>
      </c>
      <c r="G63" s="272">
        <v>0</v>
      </c>
      <c r="H63" s="269" t="s">
        <v>502</v>
      </c>
      <c r="I63" s="272">
        <v>0</v>
      </c>
      <c r="J63" s="269" t="s">
        <v>502</v>
      </c>
      <c r="K63" s="272">
        <v>0</v>
      </c>
      <c r="L63" s="269" t="s">
        <v>502</v>
      </c>
    </row>
    <row r="64" spans="1:12">
      <c r="A64" s="267" t="s">
        <v>984</v>
      </c>
      <c r="B64" s="267" t="s">
        <v>990</v>
      </c>
      <c r="C64" s="270">
        <v>0</v>
      </c>
      <c r="D64" s="271" t="s">
        <v>502</v>
      </c>
      <c r="E64" s="270">
        <v>0</v>
      </c>
      <c r="F64" s="271" t="s">
        <v>502</v>
      </c>
      <c r="G64" s="270">
        <v>0</v>
      </c>
      <c r="H64" s="271" t="s">
        <v>502</v>
      </c>
      <c r="I64" s="270">
        <v>0</v>
      </c>
      <c r="J64" s="271" t="s">
        <v>502</v>
      </c>
      <c r="K64" s="270">
        <v>0</v>
      </c>
      <c r="L64" s="271" t="s">
        <v>502</v>
      </c>
    </row>
    <row r="65" spans="1:12">
      <c r="A65" s="267" t="s">
        <v>984</v>
      </c>
      <c r="B65" s="267" t="s">
        <v>991</v>
      </c>
      <c r="C65" s="272">
        <v>3563.6</v>
      </c>
      <c r="D65" s="269" t="s">
        <v>502</v>
      </c>
      <c r="E65" s="272">
        <v>3485.1</v>
      </c>
      <c r="F65" s="269" t="s">
        <v>502</v>
      </c>
      <c r="G65" s="272">
        <v>2090.4</v>
      </c>
      <c r="H65" s="269" t="s">
        <v>502</v>
      </c>
      <c r="I65" s="272">
        <v>2198.1</v>
      </c>
      <c r="J65" s="269" t="s">
        <v>502</v>
      </c>
      <c r="K65" s="268">
        <v>1589.877</v>
      </c>
      <c r="L65" s="269" t="s">
        <v>502</v>
      </c>
    </row>
    <row r="66" spans="1:12">
      <c r="A66" s="267" t="s">
        <v>984</v>
      </c>
      <c r="B66" s="267" t="s">
        <v>992</v>
      </c>
      <c r="C66" s="270">
        <v>0</v>
      </c>
      <c r="D66" s="271" t="s">
        <v>502</v>
      </c>
      <c r="E66" s="270">
        <v>0</v>
      </c>
      <c r="F66" s="271" t="s">
        <v>502</v>
      </c>
      <c r="G66" s="270">
        <v>0</v>
      </c>
      <c r="H66" s="271" t="s">
        <v>502</v>
      </c>
      <c r="I66" s="270">
        <v>0</v>
      </c>
      <c r="J66" s="271" t="s">
        <v>502</v>
      </c>
      <c r="K66" s="273">
        <v>0.39500000000000002</v>
      </c>
      <c r="L66" s="271" t="s">
        <v>502</v>
      </c>
    </row>
    <row r="67" spans="1:12">
      <c r="A67" s="267" t="s">
        <v>984</v>
      </c>
      <c r="B67" s="267" t="s">
        <v>993</v>
      </c>
      <c r="C67" s="272">
        <v>0</v>
      </c>
      <c r="D67" s="269" t="s">
        <v>502</v>
      </c>
      <c r="E67" s="272">
        <v>0</v>
      </c>
      <c r="F67" s="269" t="s">
        <v>502</v>
      </c>
      <c r="G67" s="272">
        <v>0</v>
      </c>
      <c r="H67" s="269" t="s">
        <v>502</v>
      </c>
      <c r="I67" s="272">
        <v>0</v>
      </c>
      <c r="J67" s="269" t="s">
        <v>502</v>
      </c>
      <c r="K67" s="272">
        <v>0</v>
      </c>
      <c r="L67" s="269" t="s">
        <v>502</v>
      </c>
    </row>
    <row r="68" spans="1:12">
      <c r="A68" s="267" t="s">
        <v>984</v>
      </c>
      <c r="B68" s="267" t="s">
        <v>994</v>
      </c>
      <c r="C68" s="271" t="s">
        <v>1008</v>
      </c>
      <c r="D68" s="271" t="s">
        <v>1009</v>
      </c>
      <c r="E68" s="271" t="s">
        <v>1008</v>
      </c>
      <c r="F68" s="271" t="s">
        <v>1009</v>
      </c>
      <c r="G68" s="271" t="s">
        <v>1008</v>
      </c>
      <c r="H68" s="271" t="s">
        <v>1009</v>
      </c>
      <c r="I68" s="271" t="s">
        <v>1008</v>
      </c>
      <c r="J68" s="271" t="s">
        <v>1009</v>
      </c>
      <c r="K68" s="271" t="s">
        <v>1008</v>
      </c>
      <c r="L68" s="271" t="s">
        <v>1009</v>
      </c>
    </row>
    <row r="69" spans="1:12">
      <c r="A69" s="267" t="s">
        <v>984</v>
      </c>
      <c r="B69" s="267" t="s">
        <v>198</v>
      </c>
      <c r="C69" s="272">
        <v>0</v>
      </c>
      <c r="D69" s="269" t="s">
        <v>502</v>
      </c>
      <c r="E69" s="272">
        <v>0</v>
      </c>
      <c r="F69" s="269" t="s">
        <v>502</v>
      </c>
      <c r="G69" s="272">
        <v>0</v>
      </c>
      <c r="H69" s="269" t="s">
        <v>502</v>
      </c>
      <c r="I69" s="272">
        <v>0</v>
      </c>
      <c r="J69" s="269" t="s">
        <v>502</v>
      </c>
      <c r="K69" s="272">
        <v>0</v>
      </c>
      <c r="L69" s="269" t="s">
        <v>502</v>
      </c>
    </row>
    <row r="70" spans="1:12">
      <c r="A70" s="267" t="s">
        <v>984</v>
      </c>
      <c r="B70" s="267" t="s">
        <v>995</v>
      </c>
      <c r="C70" s="270">
        <v>0</v>
      </c>
      <c r="D70" s="271" t="s">
        <v>502</v>
      </c>
      <c r="E70" s="270">
        <v>0</v>
      </c>
      <c r="F70" s="271" t="s">
        <v>502</v>
      </c>
      <c r="G70" s="270">
        <v>0</v>
      </c>
      <c r="H70" s="271" t="s">
        <v>502</v>
      </c>
      <c r="I70" s="270">
        <v>0</v>
      </c>
      <c r="J70" s="271" t="s">
        <v>502</v>
      </c>
      <c r="K70" s="270">
        <v>0</v>
      </c>
      <c r="L70" s="271" t="s">
        <v>502</v>
      </c>
    </row>
    <row r="72" spans="1:12">
      <c r="A72" s="260" t="s">
        <v>1010</v>
      </c>
    </row>
    <row r="73" spans="1:12">
      <c r="A73" s="260" t="s">
        <v>1008</v>
      </c>
      <c r="B73" s="259" t="s">
        <v>1011</v>
      </c>
    </row>
    <row r="74" spans="1:12">
      <c r="A74" s="260" t="s">
        <v>1012</v>
      </c>
    </row>
    <row r="75" spans="1:12">
      <c r="A75" s="260" t="s">
        <v>1009</v>
      </c>
      <c r="B75" s="259" t="s">
        <v>1013</v>
      </c>
    </row>
  </sheetData>
  <mergeCells count="6">
    <mergeCell ref="K9:L9"/>
    <mergeCell ref="A9:B9"/>
    <mergeCell ref="C9:D9"/>
    <mergeCell ref="E9:F9"/>
    <mergeCell ref="G9:H9"/>
    <mergeCell ref="I9:J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LOG</vt:lpstr>
      <vt:lpstr>Intro</vt:lpstr>
      <vt:lpstr>DK-ELC</vt:lpstr>
      <vt:lpstr>NO-ELC</vt:lpstr>
      <vt:lpstr>SE-ELC</vt:lpstr>
      <vt:lpstr>SE-IND</vt:lpstr>
      <vt:lpstr>NO-IND</vt:lpstr>
      <vt:lpstr>DK-IND</vt:lpstr>
      <vt:lpstr>SE-RES</vt:lpstr>
      <vt:lpstr>NO-RES</vt:lpstr>
      <vt:lpstr>DK-RES</vt:lpstr>
      <vt:lpstr>SE-TRA</vt:lpstr>
      <vt:lpstr>DK-TRA</vt:lpstr>
      <vt:lpstr>NO-TRA</vt:lpstr>
      <vt:lpstr>Wind&amp;Hydro</vt:lpstr>
      <vt:lpstr>Biogas</vt:lpstr>
      <vt:lpstr>Solar heating</vt:lpstr>
      <vt:lpstr>Heating</vt:lpstr>
      <vt:lpstr>SE</vt:lpstr>
      <vt:lpstr>DATA</vt:lpstr>
      <vt:lpstr>Scen BF2019</vt:lpstr>
      <vt:lpstr>HIS_DATA - Time Series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%displayname%</dc:creator>
  <cp:lastModifiedBy>Mikkel Bosack</cp:lastModifiedBy>
  <dcterms:created xsi:type="dcterms:W3CDTF">2018-02-23T11:44:29Z</dcterms:created>
  <dcterms:modified xsi:type="dcterms:W3CDTF">2021-05-11T13:12:18Z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584297776222229</vt:r8>
  </property>
</Properties>
</file>