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TIMES models\TIMES-Nordic\"/>
    </mc:Choice>
  </mc:AlternateContent>
  <xr:revisionPtr revIDLastSave="0" documentId="13_ncr:1_{65D16F29-FD2F-4D9B-9739-E881CC9F618F}" xr6:coauthVersionLast="46" xr6:coauthVersionMax="46" xr10:uidLastSave="{00000000-0000-0000-0000-000000000000}"/>
  <bookViews>
    <workbookView xWindow="17088" yWindow="708" windowWidth="22560" windowHeight="15504" tabRatio="778" firstSheet="2" activeTab="3" xr2:uid="{A32D2B15-578E-4A8A-8409-FA94A2158CFC}"/>
  </bookViews>
  <sheets>
    <sheet name="LOG" sheetId="1" r:id="rId1"/>
    <sheet name="Intro" sheetId="5" r:id="rId2"/>
    <sheet name="Legend" sheetId="6" r:id="rId3"/>
    <sheet name="Commodities" sheetId="7" r:id="rId4"/>
    <sheet name="Processes" sheetId="8" r:id="rId5"/>
    <sheet name="Boilers" sheetId="15" r:id="rId6"/>
    <sheet name="Buildings" sheetId="14" r:id="rId7"/>
    <sheet name="Dem" sheetId="11" r:id="rId8"/>
    <sheet name="RES_Fuel" sheetId="12" r:id="rId9"/>
    <sheet name="Emis" sheetId="13" r:id="rId10"/>
    <sheet name="Service_Demand_2010_2018_IS" sheetId="2" r:id="rId11"/>
    <sheet name="Statistics Iceland - STOCK" sheetId="3" r:id="rId12"/>
    <sheet name="Statistics Iceland - ENERGY" sheetId="4"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Order1" hidden="1">255</definedName>
    <definedName name="_Order2" hidden="1">255</definedName>
    <definedName name="åhuselc">'[1]Husholdninger (f)'!$10:$10</definedName>
    <definedName name="AnnualProd_1">[2]Plants1!$N$14:$N$1884</definedName>
    <definedName name="åprdelc">'[1]Produktionserhverv (f)'!$11:$11</definedName>
    <definedName name="åserelc">'[1]Handel &amp; service (f)'!$11:$11</definedName>
    <definedName name="åtrpelc">'[1]Transport (f)'!$16:$16</definedName>
    <definedName name="åvettt">'[1]Vedvarende energi'!$5:$5</definedName>
    <definedName name="BaseYear">[2]Start!$D$22</definedName>
    <definedName name="BiomassLargeCHP">[3]TechnologyData!$A$14:$M$41</definedName>
    <definedName name="BPslut">[3]Plants!$J$2</definedName>
    <definedName name="ButCol1">'[2]Define ChooseSheet'!$D$49</definedName>
    <definedName name="ButCol2">'[2]Define ChooseSheet'!$D$50</definedName>
    <definedName name="Cap_OMfixed_1">[2]Plants1!$AO$14:$AO$1884</definedName>
    <definedName name="Cap_OMvar_1">[2]Plants1!$AP$14:$AP$1884</definedName>
    <definedName name="Cap_Outage_1">[2]Plants1!$AQ$14:$AQ$1884</definedName>
    <definedName name="dkkPerEUR">'[4]Centrale data'!$C$34</definedName>
    <definedName name="Eksportstigning">[3]Plants!$J$6</definedName>
    <definedName name="ElArea">[2]Start!$D$24</definedName>
    <definedName name="ELarea_1">[2]Plants1!$B$14:$B$1884</definedName>
    <definedName name="ElAreas">[2]Geo!$B$11:$B$15</definedName>
    <definedName name="ElAreas_Translate">[2]Geo!$I$11:$J$15</definedName>
    <definedName name="ElBoiler">[3]TechnologyData!$O$72:$AA$99</definedName>
    <definedName name="ElCap_1">[2]Plants1!$G$14:$G$1884</definedName>
    <definedName name="ElCap_a">[2]Plants1!$EX$14:$EX$1884</definedName>
    <definedName name="ElCap_b">[2]Plants1!$FD$14:$FD$1884</definedName>
    <definedName name="ElCap_Eff_1">[2]Plants1!$AK$14:$AK$1884</definedName>
    <definedName name="ElCap2015_1">[2]Plants1!$DV$14:$DV$1884</definedName>
    <definedName name="ElCap2020_1">[2]Plants1!$DX$14:$DX$1884</definedName>
    <definedName name="ElCap2025_1">[2]Plants1!$DZ$14:$DZ$1884</definedName>
    <definedName name="ElCap2030_1">[2]Plants1!$EB$14:$EB$1884</definedName>
    <definedName name="ElCap2040_1">[2]Plants1!$ED$14:$ED$1884</definedName>
    <definedName name="ElCap2050_1">[2]Plants1!$EF$14:$EF$1884</definedName>
    <definedName name="ElPriceMix" localSheetId="10">[3]Subsidy!#REF!</definedName>
    <definedName name="ElPriceMix" localSheetId="12">[3]Subsidy!#REF!</definedName>
    <definedName name="ElPriceMix" localSheetId="11">[3]Subsidy!#REF!</definedName>
    <definedName name="ElPriceMix">[3]Subsidy!#REF!</definedName>
    <definedName name="Fastprisår">[5]Forside!$B$5</definedName>
    <definedName name="FID_1">[6]AGR_Fuels!$A$2</definedName>
    <definedName name="FID_2" localSheetId="10">[7]LOG!#REF!</definedName>
    <definedName name="FID_2" localSheetId="12">[7]LOG!#REF!</definedName>
    <definedName name="FID_2" localSheetId="11">[7]LOG!#REF!</definedName>
    <definedName name="FID_2">[7]LOG!#REF!</definedName>
    <definedName name="FID_2_" localSheetId="10">[8]LOG!#REF!</definedName>
    <definedName name="FID_2_" localSheetId="12">[8]LOG!#REF!</definedName>
    <definedName name="FID_2_" localSheetId="11">[8]LOG!#REF!</definedName>
    <definedName name="FID_2_">[8]LOG!#REF!</definedName>
    <definedName name="FindCenDec">'[2]TIMES-DK codes'!$S$12:$U$37</definedName>
    <definedName name="FindCentral">[2]Geo!$E$11:$G$50</definedName>
    <definedName name="FindFuel1">[2]Fuel!$I$12:$J$69</definedName>
    <definedName name="FindFuel2">[2]Fuel!$L$12:$M$24</definedName>
    <definedName name="FindPeak">[2]Peak!$F$12:$G$40</definedName>
    <definedName name="FindProcSet">'[2]TIMES-DK codes'!$S$12:$T$37</definedName>
    <definedName name="FuelDesc">[2]Fuel!$T$12:$U$34</definedName>
    <definedName name="FuelPrices" localSheetId="10">#REF!</definedName>
    <definedName name="FuelPrices" localSheetId="12">#REF!</definedName>
    <definedName name="FuelPrices" localSheetId="11">#REF!</definedName>
    <definedName name="FuelPrices">#REF!</definedName>
    <definedName name="HeatCap_1">[2]Plants1!$H$14:$H$1884</definedName>
    <definedName name="HeatCap_a">[2]Plants1!$EZ$14:$EZ$1884</definedName>
    <definedName name="HeatCap_b">[2]Plants1!$FF$14:$FF$1884</definedName>
    <definedName name="HeatCap_Cv_1">[2]Plants1!$AN$14:$AN$1884</definedName>
    <definedName name="HeatCap_HeatEff_1">[2]Plants1!$AL$14:$AL$1884</definedName>
    <definedName name="HeatCap2015_1">[2]Plants1!$EJ$14:$EJ$1884</definedName>
    <definedName name="HeatCap2020_1">[2]Plants1!$EL$14:$EL$1884</definedName>
    <definedName name="HeatCap2025_1">[2]Plants1!$EN$14:$EN$1884</definedName>
    <definedName name="HeatCap2030_1">[2]Plants1!$EP$14:$EP$1884</definedName>
    <definedName name="HeatCap2040_1">[2]Plants1!$ER$14:$ER$1884</definedName>
    <definedName name="HeatCap2050_1">[2]Plants1!$ET$14:$ET$1884</definedName>
    <definedName name="HeatPump_Large">[3]TechnologyData!$O$101:$AA$128</definedName>
    <definedName name="Include1">[2]Plants1!$BG$14:$BG$1884</definedName>
    <definedName name="Include2">[2]Plants1!$BO$14:$BO$1884</definedName>
    <definedName name="Include2015E">[2]Plants1!$CT$14:$CT$1884</definedName>
    <definedName name="Include2015H">[2]Plants1!$DF$14:$DF$1884</definedName>
    <definedName name="Include2020E">[2]Plants1!$CV$14:$CV$1884</definedName>
    <definedName name="Include2020H">[2]Plants1!$DH$14:$DH$1884</definedName>
    <definedName name="Include2025E">[2]Plants1!$CX$14:$CX$1884</definedName>
    <definedName name="Include2025H">[2]Plants1!$DJ$14:$DJ$1884</definedName>
    <definedName name="Include2030E">[2]Plants1!$CZ$14:$CZ$1884</definedName>
    <definedName name="Include2030H">[2]Plants1!$DL$14:$DL$1884</definedName>
    <definedName name="Include2040E">[2]Plants1!$DB$14:$DB$1884</definedName>
    <definedName name="Include2040H">[2]Plants1!$DN$14:$DN$1884</definedName>
    <definedName name="Include2050E">[2]Plants1!$DD$14:$DD$1884</definedName>
    <definedName name="Include2050H">[2]Plants1!$DP$14:$DP$1884</definedName>
    <definedName name="Include23">[2]Plants1!$CA$14:$CA$1884</definedName>
    <definedName name="Include23a">[2]Plants1!$CD$14:$CD$1884</definedName>
    <definedName name="Include23b">[2]Plants1!$CG$14:$CG$1884</definedName>
    <definedName name="Include24">[2]Plants1!$CB$14:$CB$1884</definedName>
    <definedName name="Include24a">[2]Plants1!$CE$14:$CE$1884</definedName>
    <definedName name="Include24b">[2]Plants1!$CH$14:$CH$1884</definedName>
    <definedName name="IncludeElArea">[2]Geo!$B$11:$C$15</definedName>
    <definedName name="IncludePlantType">[2]PlantType!$B$11:$D$30</definedName>
    <definedName name="IncludeTechnology">[2]Technology!$B$11:$D$44</definedName>
    <definedName name="Inflation" localSheetId="10">[3]General!#REF!</definedName>
    <definedName name="Inflation" localSheetId="12">[3]General!#REF!</definedName>
    <definedName name="Inflation" localSheetId="11">[3]General!#REF!</definedName>
    <definedName name="Inflation">[3]General!#REF!</definedName>
    <definedName name="LastPSOYear">[3]Plants!$H$2</definedName>
    <definedName name="Nettarif">[3]TechnologyData!$F$11</definedName>
    <definedName name="NGCC_SmallBP">[3]TechnologyData!$A$72:$M$99</definedName>
    <definedName name="nhydro" localSheetId="10">[3]General!#REF!</definedName>
    <definedName name="nhydro" localSheetId="12">[3]General!#REF!</definedName>
    <definedName name="nhydro" localSheetId="11">[3]General!#REF!</definedName>
    <definedName name="nhydro">[3]General!#REF!</definedName>
    <definedName name="NyeNGCC">[3]Plants!$J$5</definedName>
    <definedName name="OffshoreWindPark">[3]TechnologyData!$O$43:$AA$70</definedName>
    <definedName name="OnshoreWindPark">[3]TechnologyData!$O$14:$AA$41</definedName>
    <definedName name="PlantDesc1">'[2]TIMES-DK codes'!$B$12:$C$48</definedName>
    <definedName name="PlantDesc2">'[2]TIMES-DK codes'!$D$12:$E$40</definedName>
    <definedName name="PlantName_1">[2]Plants1!$A$14:$A$1884</definedName>
    <definedName name="Prisår_Til_Ramses" localSheetId="10">#REF!</definedName>
    <definedName name="Prisår_Til_Ramses" localSheetId="12">#REF!</definedName>
    <definedName name="Prisår_Til_Ramses" localSheetId="11">#REF!</definedName>
    <definedName name="Prisår_Til_Ramses">#REF!</definedName>
    <definedName name="Raggr1">[9]Rækker!$A$4:$A$4</definedName>
    <definedName name="Raggr2">[9]Rækker!$B$4:$B$4</definedName>
    <definedName name="Raggr3">[9]Rækker!$C$4:$C$4</definedName>
    <definedName name="Real_interest_rate">[10]TechnologyData!$B$37</definedName>
    <definedName name="RefurbishedCoalBioCHP">[3]TechnologyData!$A$43:$M$70</definedName>
    <definedName name="RenovCKV">[3]Plants!$J$4</definedName>
    <definedName name="rSØK">'[4]Centrale data'!$C$32</definedName>
    <definedName name="Saggr1">[9]Søjler!$A$4:$A$7</definedName>
    <definedName name="Saggr2">[9]Søjler!$B$4:$B$7</definedName>
    <definedName name="Saggr3">[9]Søjler!$C$4:$C$7</definedName>
    <definedName name="Saggr4">[9]Søjler!$D$4:$D$7</definedName>
    <definedName name="Saggr5">[9]Søjler!$E$4:$E$7</definedName>
    <definedName name="Saggr6">[9]Søjler!$F$4:$F$7</definedName>
    <definedName name="Saggr7">[9]Søjler!$G$4:$G$7</definedName>
    <definedName name="Saggr8">[9]Søjler!$H$4:$H$7</definedName>
    <definedName name="TechName_1">[2]Plants1!$CP$14:$CP$1884</definedName>
    <definedName name="Translate">'[2]Plants Translate 1'!$E$12:$K$55</definedName>
    <definedName name="WasteCHP">[3]TechnologyData!$A$101:$M$129</definedName>
    <definedName name="Wood_SmallBP">[3]TechnologyData!$A$131:$M$158</definedName>
    <definedName name="x">[11]AGR_Fuels!$A$2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15" l="1"/>
  <c r="H14" i="15"/>
  <c r="H19" i="15"/>
  <c r="F63" i="15" l="1"/>
  <c r="E37" i="8"/>
  <c r="E20" i="15" l="1"/>
  <c r="E15" i="15"/>
  <c r="E10" i="15"/>
  <c r="D22" i="8" l="1"/>
  <c r="D27" i="8" l="1"/>
  <c r="D32" i="8"/>
  <c r="D37" i="8" l="1"/>
  <c r="E10" i="12"/>
  <c r="B20" i="15" l="1"/>
  <c r="B10" i="15"/>
  <c r="D6" i="11"/>
  <c r="D7" i="11"/>
  <c r="D8" i="11"/>
  <c r="D9" i="11"/>
  <c r="D10" i="11"/>
  <c r="C85" i="2"/>
  <c r="F65" i="3"/>
  <c r="F66" i="3"/>
  <c r="F67" i="3" s="1"/>
  <c r="F68" i="3" s="1"/>
  <c r="D80" i="3"/>
  <c r="E80" i="3"/>
  <c r="F80" i="3"/>
  <c r="C112" i="3" s="1"/>
  <c r="D49" i="2"/>
  <c r="E45" i="15"/>
  <c r="E55" i="15"/>
  <c r="E56" i="15" s="1"/>
  <c r="G51" i="15" s="1"/>
  <c r="D45" i="15"/>
  <c r="D55" i="15" s="1"/>
  <c r="D56" i="15" s="1"/>
  <c r="E42" i="15"/>
  <c r="D42" i="15"/>
  <c r="F41" i="15" s="1"/>
  <c r="K20" i="15"/>
  <c r="D20" i="15"/>
  <c r="C20" i="15"/>
  <c r="K19" i="15"/>
  <c r="E19" i="15"/>
  <c r="D19" i="15"/>
  <c r="C19" i="15"/>
  <c r="K18" i="15"/>
  <c r="E18" i="15"/>
  <c r="D18" i="15"/>
  <c r="C18" i="15"/>
  <c r="K17" i="15"/>
  <c r="E17" i="15"/>
  <c r="D17" i="15"/>
  <c r="C17" i="15"/>
  <c r="K16" i="15"/>
  <c r="E16" i="15"/>
  <c r="D16" i="15"/>
  <c r="C16" i="15"/>
  <c r="K15" i="15"/>
  <c r="D15" i="15"/>
  <c r="C15" i="15"/>
  <c r="K14" i="15"/>
  <c r="E14" i="15"/>
  <c r="D14" i="15"/>
  <c r="C14" i="15"/>
  <c r="K13" i="15"/>
  <c r="E13" i="15"/>
  <c r="D13" i="15"/>
  <c r="C13" i="15"/>
  <c r="K12" i="15"/>
  <c r="E12" i="15"/>
  <c r="D12" i="15"/>
  <c r="C12" i="15"/>
  <c r="K11" i="15"/>
  <c r="E11" i="15"/>
  <c r="D11" i="15"/>
  <c r="C11" i="15"/>
  <c r="K10" i="15"/>
  <c r="D10" i="15"/>
  <c r="C10" i="15"/>
  <c r="K9" i="15"/>
  <c r="E9" i="15"/>
  <c r="D9" i="15"/>
  <c r="C9" i="15"/>
  <c r="K8" i="15"/>
  <c r="E8" i="15"/>
  <c r="D8" i="15"/>
  <c r="C8" i="15"/>
  <c r="K7" i="15"/>
  <c r="E7" i="15"/>
  <c r="D7" i="15"/>
  <c r="C7" i="15"/>
  <c r="K6" i="15"/>
  <c r="E6" i="15"/>
  <c r="D6" i="15"/>
  <c r="C6" i="15"/>
  <c r="S8" i="14"/>
  <c r="S9" i="14"/>
  <c r="S10" i="14"/>
  <c r="S12" i="14"/>
  <c r="S13" i="14"/>
  <c r="S14" i="14"/>
  <c r="T14" i="14" s="1"/>
  <c r="S16" i="14"/>
  <c r="T16" i="14" s="1"/>
  <c r="S17" i="14"/>
  <c r="S18" i="14"/>
  <c r="S20" i="14"/>
  <c r="T20" i="14" s="1"/>
  <c r="S21" i="14"/>
  <c r="S22" i="14"/>
  <c r="S24" i="14"/>
  <c r="S25" i="14"/>
  <c r="S26" i="14"/>
  <c r="S28" i="14"/>
  <c r="S29" i="14"/>
  <c r="S30" i="14"/>
  <c r="T30" i="14" s="1"/>
  <c r="F69" i="3"/>
  <c r="F107" i="14"/>
  <c r="E107" i="14"/>
  <c r="D107" i="14"/>
  <c r="F99" i="14"/>
  <c r="E99" i="14"/>
  <c r="D99" i="14"/>
  <c r="Q30" i="14"/>
  <c r="R30" i="14"/>
  <c r="K30" i="14"/>
  <c r="Q29" i="14"/>
  <c r="R29" i="14"/>
  <c r="K29" i="14"/>
  <c r="Q28" i="14"/>
  <c r="R28" i="14" s="1"/>
  <c r="K28" i="14"/>
  <c r="Q26" i="14"/>
  <c r="R26" i="14"/>
  <c r="K26" i="14"/>
  <c r="Q25" i="14"/>
  <c r="R25" i="14" s="1"/>
  <c r="K25" i="14"/>
  <c r="Q24" i="14"/>
  <c r="R24" i="14" s="1"/>
  <c r="K24" i="14"/>
  <c r="T24" i="14" s="1"/>
  <c r="Q22" i="14"/>
  <c r="R22" i="14"/>
  <c r="K22" i="14"/>
  <c r="Q21" i="14"/>
  <c r="R21" i="14"/>
  <c r="K21" i="14"/>
  <c r="Q20" i="14"/>
  <c r="R20" i="14" s="1"/>
  <c r="K20" i="14"/>
  <c r="Q18" i="14"/>
  <c r="R18" i="14"/>
  <c r="K18" i="14"/>
  <c r="Q17" i="14"/>
  <c r="R17" i="14"/>
  <c r="K17" i="14"/>
  <c r="Q16" i="14"/>
  <c r="R16" i="14"/>
  <c r="K16" i="14"/>
  <c r="Q14" i="14"/>
  <c r="R14" i="14"/>
  <c r="K14" i="14"/>
  <c r="Q13" i="14"/>
  <c r="R13" i="14"/>
  <c r="K13" i="14"/>
  <c r="Q12" i="14"/>
  <c r="R12" i="14" s="1"/>
  <c r="K12" i="14"/>
  <c r="Q10" i="14"/>
  <c r="R10" i="14"/>
  <c r="K10" i="14"/>
  <c r="T10" i="14" s="1"/>
  <c r="Q9" i="14"/>
  <c r="R9" i="14"/>
  <c r="K9" i="14"/>
  <c r="Q8" i="14"/>
  <c r="R8" i="14"/>
  <c r="K8" i="14"/>
  <c r="F105" i="3"/>
  <c r="C50" i="2"/>
  <c r="D108" i="3"/>
  <c r="T22" i="14"/>
  <c r="T9" i="14"/>
  <c r="T29" i="14"/>
  <c r="T13" i="14"/>
  <c r="T18" i="14"/>
  <c r="T8" i="14"/>
  <c r="T12" i="14"/>
  <c r="T26" i="14"/>
  <c r="C49" i="2"/>
  <c r="E7" i="12"/>
  <c r="E8" i="12"/>
  <c r="E9" i="12"/>
  <c r="E6" i="12"/>
  <c r="D9" i="12"/>
  <c r="D7" i="12"/>
  <c r="D6" i="12"/>
  <c r="B6" i="11"/>
  <c r="B7" i="11"/>
  <c r="B8" i="11"/>
  <c r="B9" i="11"/>
  <c r="B10" i="11"/>
  <c r="C6" i="11"/>
  <c r="C7" i="11"/>
  <c r="C8" i="11"/>
  <c r="C9" i="11"/>
  <c r="C10" i="11"/>
  <c r="D5" i="11"/>
  <c r="C5" i="11"/>
  <c r="B5" i="11"/>
  <c r="L37" i="8"/>
  <c r="C10" i="12"/>
  <c r="B10" i="12"/>
  <c r="L36" i="8"/>
  <c r="E36" i="8"/>
  <c r="C9" i="12" s="1"/>
  <c r="D36" i="8"/>
  <c r="B9" i="12" s="1"/>
  <c r="L35" i="8"/>
  <c r="E35" i="8"/>
  <c r="C8" i="12" s="1"/>
  <c r="D35" i="8"/>
  <c r="B8" i="12" s="1"/>
  <c r="L34" i="8"/>
  <c r="E34" i="8"/>
  <c r="C7" i="12" s="1"/>
  <c r="D34" i="8"/>
  <c r="B7" i="12" s="1"/>
  <c r="L33" i="8"/>
  <c r="E33" i="8"/>
  <c r="C6" i="12" s="1"/>
  <c r="D33" i="8"/>
  <c r="B6" i="12" s="1"/>
  <c r="D31" i="8"/>
  <c r="B19" i="15" s="1"/>
  <c r="D30" i="8"/>
  <c r="B18" i="15" s="1"/>
  <c r="D29" i="8"/>
  <c r="B17" i="15" s="1"/>
  <c r="D28" i="8"/>
  <c r="B16" i="15" s="1"/>
  <c r="D26" i="8"/>
  <c r="B14" i="15" s="1"/>
  <c r="D25" i="8"/>
  <c r="B13" i="15" s="1"/>
  <c r="D24" i="8"/>
  <c r="B12" i="15" s="1"/>
  <c r="D23" i="8"/>
  <c r="B11" i="15" s="1"/>
  <c r="D21" i="8"/>
  <c r="B9" i="15" s="1"/>
  <c r="D20" i="8"/>
  <c r="B8" i="15" s="1"/>
  <c r="D19" i="8"/>
  <c r="B7" i="15" s="1"/>
  <c r="D18" i="8"/>
  <c r="B6" i="15" s="1"/>
  <c r="J10" i="4"/>
  <c r="I10" i="4"/>
  <c r="G10" i="4"/>
  <c r="F10" i="4"/>
  <c r="J9" i="4"/>
  <c r="I9" i="4"/>
  <c r="G9" i="4"/>
  <c r="F9" i="4"/>
  <c r="J8" i="4"/>
  <c r="I8" i="4"/>
  <c r="G8" i="4"/>
  <c r="F8" i="4"/>
  <c r="J7" i="4"/>
  <c r="I7" i="4"/>
  <c r="G7" i="4"/>
  <c r="F7" i="4"/>
  <c r="J6" i="4"/>
  <c r="I6" i="4"/>
  <c r="G6" i="4"/>
  <c r="F6" i="4"/>
  <c r="C267" i="3"/>
  <c r="C187" i="3"/>
  <c r="F109" i="3"/>
  <c r="E109" i="3"/>
  <c r="D109" i="3"/>
  <c r="F108" i="3"/>
  <c r="E108" i="3"/>
  <c r="C96" i="3"/>
  <c r="D97" i="3"/>
  <c r="E66" i="3"/>
  <c r="E67" i="3" s="1"/>
  <c r="C80" i="3"/>
  <c r="G80" i="3"/>
  <c r="C79" i="3"/>
  <c r="D78" i="3"/>
  <c r="C78" i="3"/>
  <c r="G66" i="3"/>
  <c r="H66" i="3" s="1"/>
  <c r="D79" i="3"/>
  <c r="E79" i="3"/>
  <c r="F79" i="3" s="1"/>
  <c r="G79" i="3" s="1"/>
  <c r="H58" i="3"/>
  <c r="I58" i="3"/>
  <c r="G17" i="3"/>
  <c r="G18" i="3"/>
  <c r="G19" i="3"/>
  <c r="G20" i="3"/>
  <c r="G21" i="3"/>
  <c r="G16" i="3" s="1"/>
  <c r="J58" i="3" s="1"/>
  <c r="G22" i="3"/>
  <c r="G58" i="3"/>
  <c r="H57" i="3"/>
  <c r="I57" i="3"/>
  <c r="G57" i="3"/>
  <c r="H56" i="3"/>
  <c r="I56" i="3"/>
  <c r="G56" i="3"/>
  <c r="H55" i="3"/>
  <c r="I55" i="3"/>
  <c r="G55" i="3"/>
  <c r="H54" i="3"/>
  <c r="I54" i="3"/>
  <c r="G54" i="3"/>
  <c r="H53" i="3"/>
  <c r="I53" i="3"/>
  <c r="G53" i="3"/>
  <c r="H52" i="3"/>
  <c r="I52" i="3" s="1"/>
  <c r="G52" i="3"/>
  <c r="H51" i="3"/>
  <c r="I51" i="3" s="1"/>
  <c r="G51" i="3"/>
  <c r="H50" i="3"/>
  <c r="I50" i="3"/>
  <c r="G50" i="3"/>
  <c r="H49" i="3"/>
  <c r="I49" i="3" s="1"/>
  <c r="G49" i="3"/>
  <c r="H48" i="3"/>
  <c r="I48" i="3" s="1"/>
  <c r="G48" i="3"/>
  <c r="F25" i="3"/>
  <c r="E25" i="3"/>
  <c r="D25" i="3"/>
  <c r="D109" i="2"/>
  <c r="E97" i="2"/>
  <c r="D97" i="2"/>
  <c r="C97" i="2"/>
  <c r="E96" i="2"/>
  <c r="D96" i="2"/>
  <c r="C96" i="2"/>
  <c r="E95" i="2"/>
  <c r="D95" i="2"/>
  <c r="C95" i="2"/>
  <c r="E94" i="2"/>
  <c r="D94" i="2"/>
  <c r="C94" i="2"/>
  <c r="E93" i="2"/>
  <c r="D93" i="2"/>
  <c r="C93" i="2"/>
  <c r="C92" i="2"/>
  <c r="E92" i="2"/>
  <c r="D92" i="2"/>
  <c r="E90" i="2"/>
  <c r="D90" i="2"/>
  <c r="C90" i="2"/>
  <c r="C89" i="2"/>
  <c r="E89" i="2"/>
  <c r="D89" i="2"/>
  <c r="E88" i="2"/>
  <c r="D88" i="2"/>
  <c r="C88" i="2"/>
  <c r="E87" i="2"/>
  <c r="D87" i="2"/>
  <c r="C87" i="2"/>
  <c r="D86" i="2"/>
  <c r="C86" i="2"/>
  <c r="E86" i="2"/>
  <c r="E85" i="2"/>
  <c r="D85" i="2"/>
  <c r="C80" i="2"/>
  <c r="I67" i="2"/>
  <c r="G59" i="2"/>
  <c r="F59" i="2"/>
  <c r="E59" i="2"/>
  <c r="D59" i="2"/>
  <c r="C59" i="2"/>
  <c r="G58" i="2"/>
  <c r="F58" i="2"/>
  <c r="E58" i="2"/>
  <c r="D58" i="2"/>
  <c r="C58" i="2"/>
  <c r="G57" i="2"/>
  <c r="F57" i="2"/>
  <c r="E57" i="2"/>
  <c r="D57" i="2"/>
  <c r="C57" i="2"/>
  <c r="G56" i="2"/>
  <c r="F56" i="2"/>
  <c r="E56" i="2"/>
  <c r="D56" i="2"/>
  <c r="C56" i="2"/>
  <c r="G52" i="2"/>
  <c r="F52" i="2"/>
  <c r="E52" i="2"/>
  <c r="D52" i="2"/>
  <c r="C52" i="2"/>
  <c r="G51" i="2"/>
  <c r="F51" i="2"/>
  <c r="E51" i="2"/>
  <c r="D51" i="2"/>
  <c r="C51" i="2"/>
  <c r="G50" i="2"/>
  <c r="F50" i="2"/>
  <c r="E50" i="2"/>
  <c r="D50" i="2"/>
  <c r="G49" i="2"/>
  <c r="F49" i="2"/>
  <c r="E49" i="2"/>
  <c r="H33" i="2"/>
  <c r="I33" i="2"/>
  <c r="G33" i="2"/>
  <c r="H32" i="2"/>
  <c r="I32" i="2" s="1"/>
  <c r="G32" i="2"/>
  <c r="H31" i="2"/>
  <c r="I31" i="2"/>
  <c r="G31" i="2"/>
  <c r="H30" i="2"/>
  <c r="I30" i="2"/>
  <c r="G30" i="2"/>
  <c r="H29" i="2"/>
  <c r="I29" i="2"/>
  <c r="G29" i="2"/>
  <c r="H28" i="2"/>
  <c r="I28" i="2"/>
  <c r="G28" i="2"/>
  <c r="H27" i="2"/>
  <c r="I27" i="2"/>
  <c r="G27" i="2"/>
  <c r="H26" i="2"/>
  <c r="I26" i="2"/>
  <c r="G26" i="2"/>
  <c r="H25" i="2"/>
  <c r="I25" i="2" s="1"/>
  <c r="G25" i="2"/>
  <c r="H24" i="2"/>
  <c r="I24" i="2"/>
  <c r="G24" i="2"/>
  <c r="H23" i="2"/>
  <c r="I23" i="2" s="1"/>
  <c r="G23" i="2"/>
  <c r="B15" i="15"/>
  <c r="E97" i="3"/>
  <c r="D82" i="3"/>
  <c r="E82" i="3"/>
  <c r="F82" i="3" s="1"/>
  <c r="G68" i="3"/>
  <c r="H68" i="3"/>
  <c r="G109" i="3"/>
  <c r="D81" i="3"/>
  <c r="E81" i="3" s="1"/>
  <c r="F81" i="3" s="1"/>
  <c r="G67" i="3"/>
  <c r="H67" i="3"/>
  <c r="G108" i="3"/>
  <c r="G69" i="3"/>
  <c r="H69" i="3" s="1"/>
  <c r="F39" i="15" l="1"/>
  <c r="F38" i="15"/>
  <c r="F40" i="15"/>
  <c r="F37" i="15"/>
  <c r="E68" i="3"/>
  <c r="C81" i="3"/>
  <c r="G81" i="3" s="1"/>
  <c r="F70" i="3"/>
  <c r="D83" i="3"/>
  <c r="E83" i="3" s="1"/>
  <c r="F83" i="3" s="1"/>
  <c r="F54" i="15"/>
  <c r="D68" i="15" s="1"/>
  <c r="E44" i="14" s="1"/>
  <c r="E39" i="14"/>
  <c r="D63" i="15" s="1"/>
  <c r="G112" i="3"/>
  <c r="G101" i="2" s="1"/>
  <c r="D112" i="3"/>
  <c r="F112" i="3"/>
  <c r="C101" i="2"/>
  <c r="E112" i="3"/>
  <c r="F55" i="15"/>
  <c r="T28" i="14"/>
  <c r="T25" i="14"/>
  <c r="G55" i="15"/>
  <c r="G54" i="15"/>
  <c r="T21" i="14"/>
  <c r="G53" i="15"/>
  <c r="G52" i="15"/>
  <c r="T17" i="14"/>
  <c r="H7" i="14" l="1"/>
  <c r="I7" i="14" s="1"/>
  <c r="E5" i="11"/>
  <c r="E101" i="2"/>
  <c r="G39" i="14"/>
  <c r="D101" i="2"/>
  <c r="F39" i="14"/>
  <c r="E63" i="15" s="1"/>
  <c r="F71" i="3"/>
  <c r="G70" i="3"/>
  <c r="H70" i="3" s="1"/>
  <c r="D84" i="3"/>
  <c r="E84" i="3" s="1"/>
  <c r="F84" i="3" s="1"/>
  <c r="E69" i="3"/>
  <c r="C82" i="3"/>
  <c r="G82" i="3" s="1"/>
  <c r="F101" i="2"/>
  <c r="H39" i="14"/>
  <c r="G63" i="15" s="1"/>
  <c r="F51" i="15"/>
  <c r="F52" i="15"/>
  <c r="F53" i="15"/>
  <c r="F103" i="2" l="1"/>
  <c r="J89" i="2"/>
  <c r="J88" i="2"/>
  <c r="J87" i="2"/>
  <c r="J86" i="2"/>
  <c r="J90" i="2"/>
  <c r="J85" i="2"/>
  <c r="E70" i="3"/>
  <c r="C83" i="3"/>
  <c r="G83" i="3" s="1"/>
  <c r="F72" i="3"/>
  <c r="D85" i="3"/>
  <c r="E85" i="3" s="1"/>
  <c r="F85" i="3" s="1"/>
  <c r="G71" i="3"/>
  <c r="H71" i="3" s="1"/>
  <c r="D69" i="15"/>
  <c r="E69" i="15"/>
  <c r="E70" i="15"/>
  <c r="D70" i="15"/>
  <c r="H88" i="2"/>
  <c r="H85" i="2"/>
  <c r="D103" i="2"/>
  <c r="H89" i="2"/>
  <c r="H87" i="2"/>
  <c r="H86" i="2"/>
  <c r="H90" i="2"/>
  <c r="E68" i="15"/>
  <c r="I88" i="2"/>
  <c r="E103" i="2"/>
  <c r="I86" i="2"/>
  <c r="I89" i="2"/>
  <c r="I90" i="2"/>
  <c r="I85" i="2"/>
  <c r="I87" i="2"/>
  <c r="E49" i="14" l="1"/>
  <c r="F81" i="15"/>
  <c r="Q19" i="15" s="1"/>
  <c r="P19" i="15" s="1"/>
  <c r="F19" i="15" s="1"/>
  <c r="E81" i="15"/>
  <c r="Q17" i="15" s="1"/>
  <c r="P17" i="15" s="1"/>
  <c r="F17" i="15" s="1"/>
  <c r="D81" i="15"/>
  <c r="Q16" i="15" s="1"/>
  <c r="H81" i="15"/>
  <c r="Q18" i="15" s="1"/>
  <c r="P18" i="15" s="1"/>
  <c r="F18" i="15" s="1"/>
  <c r="F80" i="15"/>
  <c r="Q14" i="15" s="1"/>
  <c r="P14" i="15" s="1"/>
  <c r="F14" i="15" s="1"/>
  <c r="E47" i="14"/>
  <c r="H80" i="15"/>
  <c r="Q13" i="15" s="1"/>
  <c r="P13" i="15" s="1"/>
  <c r="F13" i="15" s="1"/>
  <c r="D80" i="15"/>
  <c r="Q11" i="15" s="1"/>
  <c r="E80" i="15"/>
  <c r="Q12" i="15" s="1"/>
  <c r="P12" i="15" s="1"/>
  <c r="F12" i="15" s="1"/>
  <c r="D86" i="3"/>
  <c r="E86" i="3" s="1"/>
  <c r="F86" i="3" s="1"/>
  <c r="F73" i="3"/>
  <c r="G72" i="3"/>
  <c r="H72" i="3" s="1"/>
  <c r="D79" i="15"/>
  <c r="Q6" i="15" s="1"/>
  <c r="P6" i="15" s="1"/>
  <c r="F6" i="15" s="1"/>
  <c r="E79" i="15"/>
  <c r="E45" i="14"/>
  <c r="F79" i="15"/>
  <c r="E71" i="15"/>
  <c r="H79" i="15"/>
  <c r="C84" i="3"/>
  <c r="G84" i="3" s="1"/>
  <c r="E71" i="3"/>
  <c r="G79" i="15"/>
  <c r="Q10" i="15" s="1"/>
  <c r="D71" i="15"/>
  <c r="E48" i="14"/>
  <c r="G81" i="15"/>
  <c r="Q20" i="15" s="1"/>
  <c r="P20" i="15" s="1"/>
  <c r="F20" i="15" s="1"/>
  <c r="E46" i="14"/>
  <c r="G80" i="15"/>
  <c r="Q15" i="15" s="1"/>
  <c r="P15" i="15" s="1"/>
  <c r="F15" i="15" s="1"/>
  <c r="F82" i="15" l="1"/>
  <c r="Q9" i="15"/>
  <c r="E9" i="11"/>
  <c r="H23" i="14"/>
  <c r="Q8" i="15"/>
  <c r="H82" i="15"/>
  <c r="G82" i="15"/>
  <c r="Q7" i="15"/>
  <c r="E82" i="15"/>
  <c r="E72" i="3"/>
  <c r="C85" i="3"/>
  <c r="G85" i="3" s="1"/>
  <c r="H11" i="14"/>
  <c r="E6" i="11"/>
  <c r="D82" i="15"/>
  <c r="I81" i="15"/>
  <c r="F74" i="3"/>
  <c r="D87" i="3"/>
  <c r="E87" i="3" s="1"/>
  <c r="F87" i="3" s="1"/>
  <c r="G73" i="3"/>
  <c r="H73" i="3" s="1"/>
  <c r="H15" i="14"/>
  <c r="E7" i="11"/>
  <c r="P22" i="15"/>
  <c r="P11" i="15"/>
  <c r="F11" i="15" s="1"/>
  <c r="E8" i="11"/>
  <c r="H19" i="14"/>
  <c r="P16" i="15"/>
  <c r="F16" i="15" s="1"/>
  <c r="P23" i="15"/>
  <c r="E10" i="11"/>
  <c r="H27" i="14"/>
  <c r="Q15" i="14" l="1"/>
  <c r="I15" i="14"/>
  <c r="Q27" i="14"/>
  <c r="I27" i="14"/>
  <c r="Q11" i="14"/>
  <c r="I11" i="14"/>
  <c r="Q19" i="14"/>
  <c r="I19" i="14"/>
  <c r="Q23" i="14"/>
  <c r="I23" i="14"/>
  <c r="Q7" i="14"/>
  <c r="H32" i="14"/>
  <c r="Q21" i="15"/>
  <c r="C86" i="3"/>
  <c r="G86" i="3" s="1"/>
  <c r="E73" i="3"/>
  <c r="P7" i="15"/>
  <c r="F7" i="15" s="1"/>
  <c r="P8" i="15"/>
  <c r="F8" i="15" s="1"/>
  <c r="O22" i="15"/>
  <c r="F75" i="3"/>
  <c r="D88" i="3"/>
  <c r="E88" i="3" s="1"/>
  <c r="F88" i="3" s="1"/>
  <c r="G74" i="3"/>
  <c r="H74" i="3" s="1"/>
  <c r="O23" i="15"/>
  <c r="R33" i="14" s="1"/>
  <c r="E57" i="14" s="1"/>
  <c r="E63" i="14" s="1"/>
  <c r="E69" i="14" s="1"/>
  <c r="E77" i="14" s="1"/>
  <c r="E87" i="14" s="1"/>
  <c r="P9" i="15"/>
  <c r="F9" i="15" s="1"/>
  <c r="P10" i="15"/>
  <c r="F10" i="15" s="1"/>
  <c r="R32" i="14" l="1"/>
  <c r="E56" i="14" s="1"/>
  <c r="E62" i="14" s="1"/>
  <c r="E68" i="14" s="1"/>
  <c r="E76" i="14" s="1"/>
  <c r="E85" i="14" s="1"/>
  <c r="E86" i="14" s="1"/>
  <c r="J19" i="14" s="1"/>
  <c r="R19" i="14" s="1"/>
  <c r="O24" i="15"/>
  <c r="C113" i="3"/>
  <c r="J23" i="14"/>
  <c r="R23" i="14" s="1"/>
  <c r="E88" i="14"/>
  <c r="J27" i="14" s="1"/>
  <c r="R27" i="14" s="1"/>
  <c r="G75" i="3"/>
  <c r="H75" i="3" s="1"/>
  <c r="D89" i="3"/>
  <c r="E89" i="3" s="1"/>
  <c r="F89" i="3" s="1"/>
  <c r="C87" i="3"/>
  <c r="G87" i="3" s="1"/>
  <c r="E74" i="3"/>
  <c r="P21" i="15"/>
  <c r="P24" i="15" s="1"/>
  <c r="F22" i="15"/>
  <c r="J15" i="14"/>
  <c r="R15" i="14" s="1"/>
  <c r="R35" i="14" l="1"/>
  <c r="E75" i="3"/>
  <c r="C89" i="3" s="1"/>
  <c r="C88" i="3"/>
  <c r="G88" i="3" s="1"/>
  <c r="R31" i="14"/>
  <c r="E55" i="14" s="1"/>
  <c r="E61" i="14" s="1"/>
  <c r="E67" i="14" s="1"/>
  <c r="E75" i="14" s="1"/>
  <c r="E83" i="14" s="1"/>
  <c r="G89" i="3"/>
  <c r="R36" i="14"/>
  <c r="E40" i="14"/>
  <c r="D64" i="15" s="1"/>
  <c r="D113" i="3"/>
  <c r="G113" i="3"/>
  <c r="G102" i="2" s="1"/>
  <c r="C102" i="2"/>
  <c r="E113" i="3"/>
  <c r="F113" i="3"/>
  <c r="F102" i="2" l="1"/>
  <c r="H40" i="14"/>
  <c r="G64" i="15" s="1"/>
  <c r="D102" i="2"/>
  <c r="F40" i="14"/>
  <c r="E64" i="15" s="1"/>
  <c r="E102" i="2"/>
  <c r="G40" i="14"/>
  <c r="F64" i="15" s="1"/>
  <c r="E84" i="14"/>
  <c r="J11" i="14" s="1"/>
  <c r="R11" i="14" s="1"/>
  <c r="J7" i="14"/>
  <c r="R7" i="14" s="1"/>
  <c r="R34" i="14" s="1"/>
  <c r="G70" i="15" l="1"/>
  <c r="F70" i="15"/>
  <c r="F69" i="15"/>
  <c r="G69" i="15"/>
  <c r="F68" i="15"/>
  <c r="G68" i="15"/>
  <c r="I92" i="2"/>
  <c r="I95" i="2"/>
  <c r="I94" i="2"/>
  <c r="I96" i="2"/>
  <c r="I93" i="2"/>
  <c r="I97" i="2"/>
  <c r="H94" i="2"/>
  <c r="H95" i="2"/>
  <c r="H97" i="2"/>
  <c r="H92" i="2"/>
  <c r="H93" i="2"/>
  <c r="H96" i="2"/>
  <c r="J93" i="2"/>
  <c r="J95" i="2"/>
  <c r="J97" i="2"/>
  <c r="J94" i="2"/>
  <c r="J96" i="2"/>
  <c r="J92" i="2"/>
  <c r="G71" i="15" l="1"/>
  <c r="F45" i="14"/>
  <c r="F88" i="15"/>
  <c r="D88" i="15"/>
  <c r="E88" i="15"/>
  <c r="H88" i="15"/>
  <c r="D89" i="15"/>
  <c r="S11" i="15" s="1"/>
  <c r="F89" i="15"/>
  <c r="S14" i="15" s="1"/>
  <c r="R14" i="15" s="1"/>
  <c r="G14" i="15" s="1"/>
  <c r="F47" i="14"/>
  <c r="H89" i="15"/>
  <c r="S13" i="15" s="1"/>
  <c r="R13" i="15" s="1"/>
  <c r="G13" i="15" s="1"/>
  <c r="E89" i="15"/>
  <c r="S12" i="15" s="1"/>
  <c r="R12" i="15" s="1"/>
  <c r="G12" i="15" s="1"/>
  <c r="F48" i="14"/>
  <c r="G90" i="15"/>
  <c r="S20" i="15" s="1"/>
  <c r="R20" i="15" s="1"/>
  <c r="G20" i="15" s="1"/>
  <c r="F71" i="15"/>
  <c r="F44" i="14"/>
  <c r="G88" i="15"/>
  <c r="F46" i="14"/>
  <c r="G89" i="15"/>
  <c r="S15" i="15" s="1"/>
  <c r="R15" i="15" s="1"/>
  <c r="G15" i="15" s="1"/>
  <c r="D90" i="15"/>
  <c r="S16" i="15" s="1"/>
  <c r="E90" i="15"/>
  <c r="S17" i="15" s="1"/>
  <c r="R17" i="15" s="1"/>
  <c r="G17" i="15" s="1"/>
  <c r="F90" i="15"/>
  <c r="S19" i="15" s="1"/>
  <c r="R19" i="15" s="1"/>
  <c r="G19" i="15" s="1"/>
  <c r="F49" i="14"/>
  <c r="H90" i="15"/>
  <c r="S18" i="15" s="1"/>
  <c r="R18" i="15" s="1"/>
  <c r="G18" i="15" s="1"/>
  <c r="S27" i="14" l="1"/>
  <c r="F10" i="11"/>
  <c r="F5" i="11"/>
  <c r="S10" i="15"/>
  <c r="R10" i="15" s="1"/>
  <c r="G10" i="15" s="1"/>
  <c r="G91" i="15"/>
  <c r="S23" i="14"/>
  <c r="F9" i="11"/>
  <c r="S19" i="14"/>
  <c r="F8" i="11"/>
  <c r="R16" i="15"/>
  <c r="G16" i="15" s="1"/>
  <c r="R23" i="15"/>
  <c r="S23" i="15" s="1"/>
  <c r="E91" i="15"/>
  <c r="S7" i="15"/>
  <c r="R11" i="15"/>
  <c r="G11" i="15" s="1"/>
  <c r="R22" i="15"/>
  <c r="S22" i="15" s="1"/>
  <c r="D91" i="15"/>
  <c r="S6" i="15"/>
  <c r="R6" i="15" s="1"/>
  <c r="I90" i="15"/>
  <c r="S11" i="14"/>
  <c r="F6" i="11"/>
  <c r="S15" i="14"/>
  <c r="F7" i="11"/>
  <c r="H91" i="15"/>
  <c r="S8" i="15"/>
  <c r="S9" i="15"/>
  <c r="F91" i="15"/>
  <c r="R7" i="15" l="1"/>
  <c r="G7" i="15" s="1"/>
  <c r="R8" i="15"/>
  <c r="G8" i="15" s="1"/>
  <c r="Q22" i="15"/>
  <c r="R9" i="15"/>
  <c r="G9" i="15" s="1"/>
  <c r="S21" i="15"/>
  <c r="G6" i="15"/>
  <c r="Q23" i="15"/>
  <c r="T33" i="14" s="1"/>
  <c r="F57" i="14" s="1"/>
  <c r="F63" i="14" s="1"/>
  <c r="F69" i="14" s="1"/>
  <c r="F77" i="14" s="1"/>
  <c r="F87" i="14" s="1"/>
  <c r="F12" i="11"/>
  <c r="I32" i="14"/>
  <c r="S7" i="14"/>
  <c r="T32" i="14" l="1"/>
  <c r="F56" i="14" s="1"/>
  <c r="F62" i="14" s="1"/>
  <c r="F68" i="14" s="1"/>
  <c r="F76" i="14" s="1"/>
  <c r="F85" i="14" s="1"/>
  <c r="Q24" i="15"/>
  <c r="R21" i="15"/>
  <c r="R24" i="15" s="1"/>
  <c r="G22" i="15"/>
  <c r="F88" i="14"/>
  <c r="K27" i="14" s="1"/>
  <c r="T27" i="14" s="1"/>
  <c r="K23" i="14"/>
  <c r="T23" i="14" s="1"/>
  <c r="T21" i="15"/>
  <c r="T19" i="15"/>
  <c r="T20" i="15" s="1"/>
  <c r="F86" i="14"/>
  <c r="K19" i="14" s="1"/>
  <c r="T19" i="14" s="1"/>
  <c r="K15" i="14"/>
  <c r="T15" i="14" s="1"/>
  <c r="T35" i="14" s="1"/>
  <c r="T36" i="14" l="1"/>
  <c r="T31" i="14"/>
  <c r="F55" i="14" s="1"/>
  <c r="F61" i="14" s="1"/>
  <c r="F67" i="14" s="1"/>
  <c r="F75" i="14" s="1"/>
  <c r="F83" i="14" s="1"/>
  <c r="F84" i="14" l="1"/>
  <c r="K11" i="14" s="1"/>
  <c r="T11" i="14" s="1"/>
  <c r="K7" i="14"/>
  <c r="T7" i="14" s="1"/>
  <c r="T34"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Burcu Unluturk</author>
  </authors>
  <commentList>
    <comment ref="B2" authorId="0" shapeId="0" xr:uid="{B44A29EE-D837-4C93-A322-987F9FD47615}">
      <text>
        <r>
          <rPr>
            <b/>
            <sz val="9"/>
            <color indexed="81"/>
            <rFont val="Tahoma"/>
            <family val="2"/>
          </rPr>
          <t xml:space="preserve">Burcu Unluturk
</t>
        </r>
        <r>
          <rPr>
            <sz val="9"/>
            <color indexed="81"/>
            <rFont val="Tahoma"/>
            <family val="2"/>
          </rPr>
          <t xml:space="preserve">Table 3 and 4 will be used in Service demand IS sheet as well 
</t>
        </r>
      </text>
    </comment>
    <comment ref="B62" authorId="0" shapeId="0" xr:uid="{A46457C2-45EE-465B-8B32-166979C00E2D}">
      <text>
        <r>
          <rPr>
            <b/>
            <sz val="9"/>
            <color indexed="81"/>
            <rFont val="Tahoma"/>
            <family val="2"/>
          </rPr>
          <t>Burcu Unluturk:</t>
        </r>
        <r>
          <rPr>
            <sz val="9"/>
            <color indexed="81"/>
            <rFont val="Tahoma"/>
            <family val="2"/>
          </rPr>
          <t xml:space="preserve">
Iceland- Housing data is used 
Conversion factor from ktoe to PJ is: 0.041868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Burcu Unluturk</author>
    <author>PX-Web Ekstern EN</author>
  </authors>
  <commentList>
    <comment ref="G16" authorId="0" shapeId="0" xr:uid="{73DBA8A4-BD04-458D-8333-E2EF31047372}">
      <text>
        <r>
          <rPr>
            <b/>
            <sz val="9"/>
            <color indexed="81"/>
            <rFont val="Tahoma"/>
            <family val="2"/>
          </rPr>
          <t xml:space="preserve">Burcu Unluturk </t>
        </r>
        <r>
          <rPr>
            <sz val="9"/>
            <color indexed="81"/>
            <rFont val="Tahoma"/>
            <family val="2"/>
          </rPr>
          <t xml:space="preserve">Calculated numbers are used for the stock calculations) </t>
        </r>
        <r>
          <rPr>
            <b/>
            <sz val="9"/>
            <color indexed="81"/>
            <rFont val="Tahoma"/>
            <family val="2"/>
          </rPr>
          <t xml:space="preserve">
</t>
        </r>
      </text>
    </comment>
    <comment ref="B27" authorId="0" shapeId="0" xr:uid="{43E3B076-AD74-42F7-9619-7625D2FFFA97}">
      <text>
        <r>
          <rPr>
            <b/>
            <sz val="9"/>
            <color indexed="81"/>
            <rFont val="Tahoma"/>
            <family val="2"/>
          </rPr>
          <t xml:space="preserve">Burcu Unluturk
</t>
        </r>
        <r>
          <rPr>
            <sz val="9"/>
            <color indexed="81"/>
            <rFont val="Tahoma"/>
            <family val="2"/>
          </rPr>
          <t xml:space="preserve">Table 3 and 4 will be used in Service demand IS sheet as well 
</t>
        </r>
      </text>
    </comment>
    <comment ref="I47" authorId="0" shapeId="0" xr:uid="{58F7F3EC-7893-466B-AE70-53673475BDBB}">
      <text>
        <r>
          <rPr>
            <b/>
            <sz val="9"/>
            <color indexed="81"/>
            <rFont val="Tahoma"/>
            <family val="2"/>
          </rPr>
          <t>Burcu Unluturk:</t>
        </r>
        <r>
          <rPr>
            <sz val="9"/>
            <color indexed="81"/>
            <rFont val="Tahoma"/>
            <family val="2"/>
          </rPr>
          <t xml:space="preserve">
Assuming the height of the flats as 2.75 (ref: 
</t>
        </r>
      </text>
    </comment>
    <comment ref="H64" authorId="0" shapeId="0" xr:uid="{831AEBD1-C655-47BB-80F4-382AA322FA4A}">
      <text>
        <r>
          <rPr>
            <b/>
            <sz val="9"/>
            <color indexed="81"/>
            <rFont val="Tahoma"/>
            <family val="2"/>
          </rPr>
          <t>Burcu Unluturk:</t>
        </r>
        <r>
          <rPr>
            <sz val="9"/>
            <color indexed="81"/>
            <rFont val="Tahoma"/>
            <family val="2"/>
          </rPr>
          <t xml:space="preserve">
Assuming the height of the flats as 2.75 (ref: 
</t>
        </r>
      </text>
    </comment>
    <comment ref="F65" authorId="0" shapeId="0" xr:uid="{3CDDADC9-26B8-44D6-AD43-ED741FD83255}">
      <text>
        <r>
          <rPr>
            <b/>
            <sz val="9"/>
            <color indexed="81"/>
            <rFont val="Tahoma"/>
            <family val="2"/>
          </rPr>
          <t>Burcu Unluturk:</t>
        </r>
        <r>
          <rPr>
            <sz val="9"/>
            <color indexed="81"/>
            <rFont val="Tahoma"/>
            <family val="2"/>
          </rPr>
          <t xml:space="preserve">
2009-Table 2.Space heating volume by energy source</t>
        </r>
      </text>
    </comment>
    <comment ref="F78" authorId="0" shapeId="0" xr:uid="{CE45E390-6388-4A67-BCF7-10A546A9DF9A}">
      <text>
        <r>
          <rPr>
            <b/>
            <sz val="9"/>
            <color indexed="81"/>
            <rFont val="Tahoma"/>
            <family val="2"/>
          </rPr>
          <t>Burcu Unluturk:</t>
        </r>
        <r>
          <rPr>
            <sz val="9"/>
            <color indexed="81"/>
            <rFont val="Tahoma"/>
            <family val="2"/>
          </rPr>
          <t xml:space="preserve">
Assuming the height of the flats as 2.75 (ref: 
</t>
        </r>
      </text>
    </comment>
    <comment ref="G111" authorId="0" shapeId="0" xr:uid="{2D2BABB1-6A90-435A-8272-3C8AEEE57C39}">
      <text>
        <r>
          <rPr>
            <b/>
            <sz val="9"/>
            <color indexed="81"/>
            <rFont val="Tahoma"/>
            <family val="2"/>
          </rPr>
          <t>Burcu Unluturk:</t>
        </r>
        <r>
          <rPr>
            <sz val="9"/>
            <color indexed="81"/>
            <rFont val="Tahoma"/>
            <family val="2"/>
          </rPr>
          <t xml:space="preserve">
Other is included in semi-detached in futher calculations (Sheet: Buildings_IS)
</t>
        </r>
      </text>
    </comment>
    <comment ref="BK164" authorId="1" shapeId="0" xr:uid="{3191AEB6-40EC-4D10-9606-FFC0CA4FD8B7}">
      <text>
        <r>
          <rPr>
            <sz val="8"/>
            <color rgb="FF000000"/>
            <rFont val="Tahoma"/>
            <family val="2"/>
          </rPr>
          <t xml:space="preserve">Other buildingtypes mainly includes dwellings in garages, industrial buildings and other non-residential buildings.
</t>
        </r>
      </text>
    </comment>
    <comment ref="B179" authorId="1" shapeId="0" xr:uid="{2AEFBB92-094E-441E-A007-FDE8F16BD035}">
      <text>
        <r>
          <rPr>
            <sz val="8"/>
            <color rgb="FF000000"/>
            <rFont val="Tahoma"/>
            <family val="2"/>
          </rPr>
          <t xml:space="preserve">1 January 2019, the municipality 1567 Rindal was moved from Møre og Romsdal to Trøndelag. 1 January 2020, the municipality 1571 Halsa was moved from Møre og Romsdal to Trøndelag. 1 January 2020, the municipality 1444 Hornindal was moved from Sogn og Fjordane to Møre og Romsdal.
</t>
        </r>
      </text>
    </comment>
    <comment ref="B180" authorId="1" shapeId="0" xr:uid="{CA852EBC-4CE6-4993-BCEE-FE07D79558E8}">
      <text>
        <r>
          <rPr>
            <sz val="8"/>
            <color rgb="FF000000"/>
            <rFont val="Tahoma"/>
            <family val="2"/>
          </rPr>
          <t xml:space="preserve">1 January 2019, the municipality 1567 Rindal was moved from Møre og Romsdal to Trøndelag. 1 January 2020, the municipality 1571 Halsa was moved from Møre og Romsdal to Trøndelag.
</t>
        </r>
      </text>
    </comment>
    <comment ref="B183" authorId="1" shapeId="0" xr:uid="{17067A23-1B6B-4EE7-9E79-511042D41BCD}">
      <text>
        <r>
          <rPr>
            <sz val="8"/>
            <color rgb="FF000000"/>
            <rFont val="Tahoma"/>
            <family val="2"/>
          </rPr>
          <t xml:space="preserve">1 January 2020, the municipality 1852 Tjeldsund was moved from Nordland to Troms og Finnmark.
</t>
        </r>
      </text>
    </comment>
    <comment ref="B186" authorId="1" shapeId="0" xr:uid="{2641848E-00E6-49F8-ADF2-D04DCDEE8AC1}">
      <text>
        <r>
          <rPr>
            <sz val="8"/>
            <color rgb="FF000000"/>
            <rFont val="Tahoma"/>
            <family val="2"/>
          </rPr>
          <t xml:space="preserve">Svalbard is not defined as a county in the legal sense, but in official statistics Svalbard is treated in the same way as the other counties in Norway.
</t>
        </r>
      </text>
    </comment>
    <comment ref="J241" authorId="1" shapeId="0" xr:uid="{EB8594D9-4519-4B8A-8DE0-C9593EE60639}">
      <text>
        <r>
          <rPr>
            <sz val="8"/>
            <color rgb="FF000000"/>
            <rFont val="Tahoma"/>
            <family val="2"/>
          </rPr>
          <t xml:space="preserve">Hordaland, Sogn og Fjordane, Møre og Romsdal.
</t>
        </r>
      </text>
    </comment>
    <comment ref="B260" authorId="1" shapeId="0" xr:uid="{5BEF640E-7E50-489A-85DA-D01EDE33DE64}">
      <text>
        <r>
          <rPr>
            <sz val="8"/>
            <color rgb="FF000000"/>
            <rFont val="Tahoma"/>
            <family val="2"/>
          </rPr>
          <t xml:space="preserve">1 January 2019, the municipality 1567 Rindal was moved from Møre og Romsdal to Trøndelag. 1 January 2020, the municipality 1571 Halsa was moved from Møre og Romsdal to Trøndelag. 1 January 2020, the municipality 1444 Hornindal was moved from Sogn og Fjordane to Møre og Romsdal.
</t>
        </r>
      </text>
    </comment>
    <comment ref="B263" authorId="1" shapeId="0" xr:uid="{E14A7A11-CFA4-4E79-A6AD-2A52D59873C9}">
      <text>
        <r>
          <rPr>
            <sz val="8"/>
            <color rgb="FF000000"/>
            <rFont val="Tahoma"/>
            <family val="2"/>
          </rPr>
          <t xml:space="preserve">1 January 2020, the municipality 1852 Tjeldsund was moved from Nordland to Troms og Finnmark.
</t>
        </r>
      </text>
    </comment>
    <comment ref="B266" authorId="1" shapeId="0" xr:uid="{4F7F6768-3C2B-4F8E-ADDB-F709E4E34F05}">
      <text>
        <r>
          <rPr>
            <sz val="8"/>
            <color rgb="FF000000"/>
            <rFont val="Tahoma"/>
            <family val="2"/>
          </rPr>
          <t xml:space="preserve">Svalbard is not defined as a county in the legal sense, but in official statistics Svalbard is treated in the same way as the other counties in Norway.
</t>
        </r>
      </text>
    </comment>
  </commentList>
</comments>
</file>

<file path=xl/sharedStrings.xml><?xml version="1.0" encoding="utf-8"?>
<sst xmlns="http://schemas.openxmlformats.org/spreadsheetml/2006/main" count="1363" uniqueCount="634">
  <si>
    <t>2009-2019</t>
  </si>
  <si>
    <t>Orkustofnun (2020). OS-2020-T008-01: Space heating in Iceland by energy source 1952-2019 [data file].</t>
  </si>
  <si>
    <t>Table 3: Space heating by energy source based on heated space.</t>
  </si>
  <si>
    <t>Year</t>
  </si>
  <si>
    <t>Geothermal</t>
  </si>
  <si>
    <t>Electricity</t>
  </si>
  <si>
    <t>Electricity / Oil boilers</t>
  </si>
  <si>
    <t>Other</t>
  </si>
  <si>
    <t>%</t>
  </si>
  <si>
    <t>Table 4: Space heating volume by energy source.</t>
  </si>
  <si>
    <t>Ár</t>
  </si>
  <si>
    <t>Jarðvarmi</t>
  </si>
  <si>
    <t>Raforka</t>
  </si>
  <si>
    <t>Kyntar veitur</t>
  </si>
  <si>
    <t>Annað</t>
  </si>
  <si>
    <t>þúsund m3 / thousand m3</t>
  </si>
  <si>
    <t>Total thousand m3</t>
  </si>
  <si>
    <t>Total Mm3</t>
  </si>
  <si>
    <t>Total Mm2</t>
  </si>
  <si>
    <t xml:space="preserve">Table 8. Calculated Mm2 per building type </t>
  </si>
  <si>
    <t xml:space="preserve">Total </t>
  </si>
  <si>
    <t>Flat</t>
  </si>
  <si>
    <t>Detached house</t>
  </si>
  <si>
    <t>Semi-detached house</t>
  </si>
  <si>
    <t xml:space="preserve">Table 9.Distribuiton of space heating by energy source based on heated space per building type (Mm2) </t>
  </si>
  <si>
    <t xml:space="preserve">Table 9. % distribuiton of space heating by energy source based on heated space per building type (Mm2) </t>
  </si>
  <si>
    <t>https://ec.europa.eu/eurostat/web/energy/data/energy-balances</t>
  </si>
  <si>
    <t>Table 10. Final energy consumption</t>
  </si>
  <si>
    <t>Iceland - Eurostat</t>
  </si>
  <si>
    <t>Residential/Household</t>
  </si>
  <si>
    <t xml:space="preserve">Unit </t>
  </si>
  <si>
    <t>LPG</t>
  </si>
  <si>
    <t>Gas oil and diesel oil (excluding biofuel portion)</t>
  </si>
  <si>
    <t xml:space="preserve">Geothermal </t>
  </si>
  <si>
    <t>Heat</t>
  </si>
  <si>
    <t xml:space="preserve">Electricity </t>
  </si>
  <si>
    <t>Sum (PJ)</t>
  </si>
  <si>
    <t xml:space="preserve">Sum (GWh) </t>
  </si>
  <si>
    <t>PJ</t>
  </si>
  <si>
    <t>Table 11. Final energy consumption in households</t>
  </si>
  <si>
    <t xml:space="preserve">Source: Eurostat sankey diagram </t>
  </si>
  <si>
    <t xml:space="preserve">Related data can be found: </t>
  </si>
  <si>
    <t>Final Energy Consumption in Households  (PJ)</t>
  </si>
  <si>
    <t>Geothermal - CHP, heat only, heat pumps (?) -HEAT</t>
  </si>
  <si>
    <t>Geothermal and Hydropower - ELC</t>
  </si>
  <si>
    <t>Geothermal (Direct use??) or heat pump - HEAT</t>
  </si>
  <si>
    <t xml:space="preserve">As hot water or heat pumps (heat)? </t>
  </si>
  <si>
    <t>Oil (Direct transport) - HEAT</t>
  </si>
  <si>
    <t>Other oil (LPG)</t>
  </si>
  <si>
    <t xml:space="preserve">Gas oil, Diesel </t>
  </si>
  <si>
    <t>MW</t>
  </si>
  <si>
    <t>GJ to GWh</t>
  </si>
  <si>
    <t>Table 12. Final energy consumption distibution per heat source (data sources are Table 11 (Service Demand_2010_2018_IS) and Table 7(Statistics Iceland - STOCK))</t>
  </si>
  <si>
    <t>Table 13. Heating deamand (PJ/Mm2)</t>
  </si>
  <si>
    <t>GWh/m2</t>
  </si>
  <si>
    <t>2010 (Unit: PJ)</t>
  </si>
  <si>
    <t>Geothermal -DH - HEAT</t>
  </si>
  <si>
    <t>2018 (Unit: PJ)</t>
  </si>
  <si>
    <t>https://orkustofnun.is/gogn/os-onnur-rit/orkutolur_2011-enska.pdf</t>
  </si>
  <si>
    <t>ELC production (PJ)</t>
  </si>
  <si>
    <t>Orkustofnun stats</t>
  </si>
  <si>
    <t>Eurostat stats</t>
  </si>
  <si>
    <t>GWh</t>
  </si>
  <si>
    <r>
      <rPr>
        <b/>
        <sz val="16"/>
        <color rgb="FFC00000"/>
        <rFont val="Calibri"/>
        <family val="2"/>
      </rPr>
      <t>Number of dwellings,</t>
    </r>
    <r>
      <rPr>
        <b/>
        <sz val="16"/>
        <color theme="1" tint="4.9989318521683403E-2"/>
        <rFont val="Calibri"/>
        <family val="2"/>
      </rPr>
      <t xml:space="preserve"> by year, region, contents, type of building and year of construction of the building</t>
    </r>
  </si>
  <si>
    <t xml:space="preserve">Table 1. % distribution of homes by residence and type of buildings </t>
  </si>
  <si>
    <t>2010</t>
  </si>
  <si>
    <t>https://www.orfeus-eu.org/other/projects/nera/NERA_D7.2.pdf</t>
  </si>
  <si>
    <t>Page 180-19</t>
  </si>
  <si>
    <t>(%)</t>
  </si>
  <si>
    <t>Single-family houses detached</t>
  </si>
  <si>
    <t>Single-family houses terraced</t>
  </si>
  <si>
    <t>Houses with 2-5 flats</t>
  </si>
  <si>
    <t>Flats with more than 5 rooms</t>
  </si>
  <si>
    <t>Single room</t>
  </si>
  <si>
    <t xml:space="preserve">Capital Area </t>
  </si>
  <si>
    <t>Towns outside the capital area</t>
  </si>
  <si>
    <t>Other Communities</t>
  </si>
  <si>
    <t>Table 2 .Residential housing by number of rooms and type 2000-2009 (data belongs to 2009)</t>
  </si>
  <si>
    <t>https://px.hagstofa.is/pxis/pxweb/is/Atvinnuvegir/Atvinnuvegir__idnadur__byggingar/IDN03004.px/table/tableViewLayout1/?rxid=76eea211-dcf1-448d-a7dc-2acf46d768a4</t>
  </si>
  <si>
    <t>Residential housing by number of rooms and type 2000-2009 (data belongs to 2009)</t>
  </si>
  <si>
    <t>All</t>
  </si>
  <si>
    <t>Detached houses and semi-detached houses</t>
  </si>
  <si>
    <t>Apartments in apartment buildings</t>
  </si>
  <si>
    <t>Calculated</t>
  </si>
  <si>
    <t>Number of houses</t>
  </si>
  <si>
    <t>One room and kitchen</t>
  </si>
  <si>
    <t>Two-bedroom apartments</t>
  </si>
  <si>
    <t>Three-bedroom apartments</t>
  </si>
  <si>
    <t>Four-bedroom apartments</t>
  </si>
  <si>
    <t>Five bedroom apartments</t>
  </si>
  <si>
    <t>Number of rooms not known</t>
  </si>
  <si>
    <t>Residential housing per 1,000 inhabitants</t>
  </si>
  <si>
    <t>Proportional increase between years</t>
  </si>
  <si>
    <t xml:space="preserve">(%) distribution per typology to overall stock </t>
  </si>
  <si>
    <t>https://www.statista.com/statistics/764105/number-of-dwellings-in-iceland-by-type-of-building-and-region/</t>
  </si>
  <si>
    <t>One dwelling area (m2)</t>
  </si>
  <si>
    <t xml:space="preserve">Table 5. Constructed buildings per year </t>
  </si>
  <si>
    <t>https://px.hagstofa.is/pxis/pxweb/is/Atvinnuvegir/Atvinnuvegir__idnadur__byggingar/IDN03001.px/table/tableViewLayout1/?rxid=76eea211-dcf1-448d-a7dc-2acf46d768a4</t>
  </si>
  <si>
    <t xml:space="preserve">Construction of the buildings throughout the country </t>
  </si>
  <si>
    <t>Number of dwellings</t>
  </si>
  <si>
    <t>Thousand. m³</t>
  </si>
  <si>
    <t>Total number of houses by the end of the year</t>
  </si>
  <si>
    <t xml:space="preserve">Total thousand m3 </t>
  </si>
  <si>
    <t>Difference with previous table thousand m3(Table.2 Space hating volume by enegy source)</t>
  </si>
  <si>
    <t>Difference in Mm2</t>
  </si>
  <si>
    <t>2009</t>
  </si>
  <si>
    <t>2011</t>
  </si>
  <si>
    <t>2012</t>
  </si>
  <si>
    <t>2013</t>
  </si>
  <si>
    <t>2014</t>
  </si>
  <si>
    <t>2015</t>
  </si>
  <si>
    <t>2016</t>
  </si>
  <si>
    <t>2017</t>
  </si>
  <si>
    <t>2018</t>
  </si>
  <si>
    <t>2019</t>
  </si>
  <si>
    <t>Table 6. Calculated total number and Mm2 of buildings</t>
  </si>
  <si>
    <t xml:space="preserve">Regulation: Height of the ceiling 2.7-2.8 m. </t>
  </si>
  <si>
    <t xml:space="preserve">Assuming that the building rate per typology is the same as population distribution (no better data is found yet) then the number of dwellings per building type would be as follows </t>
  </si>
  <si>
    <t>Table 1. From Residential housing by number of rooms and type 2000-2009 (data belongs to 2009)</t>
  </si>
  <si>
    <t>From Residential housing by number of rooms and type 2000-2009 (data belongs to 2009)</t>
  </si>
  <si>
    <t>2009 (nb)</t>
  </si>
  <si>
    <t>2009 (%)</t>
  </si>
  <si>
    <t>Table 7. Living conditions in Europé /Housing statistics</t>
  </si>
  <si>
    <t>% Distribution of population by dwelling type, 2018</t>
  </si>
  <si>
    <t>https://appsso.eurostat.ec.europa.eu/nui/show.do?query=BOOKMARK_DS-057122_QID_-34AF91FD_UID_-3F171EB0&amp;layout=TIME,C,X,0;BUILDING,L,X,1;GEO,L,Y,0;INCGRP,L,Z,0;DEG_URB,L,Z,1;INDICATORS,C,Z,2;&amp;zSelection=DS-057122INDICATORS,OBS_FLAG;DS-057122INCGRP,TOTAL;DS-057122DEG_URB,TOTAL;&amp;rankName1=INDICATORS_1_2_-1_2&amp;rankName2=INCGRP_1_2_-1_2&amp;rankName3=DEG-URB_1_2_-1_2&amp;rankName4=TIME_1_0_0_0&amp;rankName5=BUILDING_1_2_1_0&amp;rankName6=GEO_1_2_0_1&amp;sortC=ASC_-1_FIRST&amp;rStp=&amp;cStp=&amp;rDCh=&amp;cDCh=&amp;rDM=true&amp;cDM=true&amp;footnes=false&amp;empty=false&amp;wai=false&amp;time_mode=ROLLING&amp;time_most_recent=true&amp;lang=EN&amp;cfo=%23%23%23%2C%23%23%23.%23%23%23</t>
  </si>
  <si>
    <t>Iceland (³) 2016 data</t>
  </si>
  <si>
    <t xml:space="preserve">Number of buildings per building type </t>
  </si>
  <si>
    <r>
      <t xml:space="preserve">06266: </t>
    </r>
    <r>
      <rPr>
        <b/>
        <sz val="16"/>
        <color rgb="FFC00000"/>
        <rFont val="Calibri"/>
        <family val="2"/>
      </rPr>
      <t>Number of dwellings,</t>
    </r>
    <r>
      <rPr>
        <b/>
        <sz val="16"/>
        <color theme="1" tint="4.9989318521683403E-2"/>
        <rFont val="Calibri"/>
        <family val="2"/>
      </rPr>
      <t xml:space="preserve"> by year, region, contents, type of building and year of construction of the building</t>
    </r>
  </si>
  <si>
    <t>https://www.ssb.no/en/statbank/table/06266/</t>
  </si>
  <si>
    <t>House with 2 dwellings</t>
  </si>
  <si>
    <t>Row house, linked house and house with 3 dwellings or more</t>
  </si>
  <si>
    <t>Multi-dwelling building</t>
  </si>
  <si>
    <t>Residence for communities</t>
  </si>
  <si>
    <t>Other building</t>
  </si>
  <si>
    <t>1900 and earlier</t>
  </si>
  <si>
    <t>1901-1920</t>
  </si>
  <si>
    <t>1921-1940</t>
  </si>
  <si>
    <t>1941-1945</t>
  </si>
  <si>
    <t>1946-1960</t>
  </si>
  <si>
    <t>1961-1970</t>
  </si>
  <si>
    <t>1971-1980</t>
  </si>
  <si>
    <t>1981-1990</t>
  </si>
  <si>
    <t>1991-2000</t>
  </si>
  <si>
    <t>2001-2010</t>
  </si>
  <si>
    <t>2011 and after</t>
  </si>
  <si>
    <t>Unknown</t>
  </si>
  <si>
    <t>Total</t>
  </si>
  <si>
    <r>
      <t xml:space="preserve">Dwellings </t>
    </r>
    <r>
      <rPr>
        <b/>
        <sz val="14"/>
        <color theme="2" tint="-0.89999084444715716"/>
        <rFont val="Arial"/>
        <family val="2"/>
      </rPr>
      <t>(occupied and vacant), by buildingtype</t>
    </r>
    <r>
      <rPr>
        <b/>
        <vertAlign val="superscript"/>
        <sz val="14"/>
        <color theme="2" tint="-0.89999084444715716"/>
        <rFont val="Arial Unicode MS"/>
      </rPr>
      <t>1</t>
    </r>
  </si>
  <si>
    <t/>
  </si>
  <si>
    <t>Change</t>
  </si>
  <si>
    <t>2010 - 2020</t>
  </si>
  <si>
    <t>2019 - 2020</t>
  </si>
  <si>
    <r>
      <rPr>
        <vertAlign val="superscript"/>
        <sz val="10"/>
        <rFont val="Arial Unicode MS"/>
      </rPr>
      <t>1</t>
    </r>
    <r>
      <rPr>
        <sz val="10"/>
        <rFont val="Arial"/>
        <family val="2"/>
      </rPr>
      <t>Changes last period are net changes. Some changes may be due to variable lag in registering of new dwellings.</t>
    </r>
  </si>
  <si>
    <t>Source: Statistics Norway</t>
  </si>
  <si>
    <t>https://www.ssb.no/en/bygg-bolig-og-eiendom/statistikker/boligstat</t>
  </si>
  <si>
    <r>
      <t xml:space="preserve">Building stock </t>
    </r>
    <r>
      <rPr>
        <b/>
        <sz val="14"/>
        <color theme="2" tint="-0.89999084444715716"/>
        <rFont val="Arial"/>
        <family val="2"/>
      </rPr>
      <t>by type of building</t>
    </r>
  </si>
  <si>
    <t>2016 - 2020</t>
  </si>
  <si>
    <t>In all</t>
  </si>
  <si>
    <t>Residential buildings</t>
  </si>
  <si>
    <t>Non-residential buildings</t>
  </si>
  <si>
    <t>Holiday house, garage linked to dwelling etc</t>
  </si>
  <si>
    <t>Of which:</t>
  </si>
  <si>
    <t>Chalet, summerhouses etc.</t>
  </si>
  <si>
    <t>Detached houses and farmhouses used as holiday houses</t>
  </si>
  <si>
    <t>Industrial building</t>
  </si>
  <si>
    <t>Agricultural and fishery building</t>
  </si>
  <si>
    <t>Office and business building</t>
  </si>
  <si>
    <t>Transport and communications building</t>
  </si>
  <si>
    <t>Hotel and restaurant building</t>
  </si>
  <si>
    <t>Building used for education, research, public entertainment and religious activities</t>
  </si>
  <si>
    <t>Hospital and institutional care building</t>
  </si>
  <si>
    <t>Prison, building for emergency preparedness etc.</t>
  </si>
  <si>
    <t>https://www.ssb.no/en/bygg-bolig-og-eiendom/statistikker/bygningsmasse</t>
  </si>
  <si>
    <r>
      <t xml:space="preserve">03175: </t>
    </r>
    <r>
      <rPr>
        <b/>
        <sz val="16"/>
        <color theme="2" tint="-0.89999084444715716"/>
        <rFont val="Calibri"/>
        <family val="2"/>
      </rPr>
      <t xml:space="preserve">Existing </t>
    </r>
    <r>
      <rPr>
        <b/>
        <sz val="16"/>
        <color rgb="FFC00000"/>
        <rFont val="Calibri"/>
        <family val="2"/>
      </rPr>
      <t xml:space="preserve">building stocks. </t>
    </r>
    <r>
      <rPr>
        <b/>
        <sz val="16"/>
        <color theme="2" tint="-0.89999084444715716"/>
        <rFont val="Calibri"/>
        <family val="2"/>
      </rPr>
      <t>Residential buildings, by contents, region, year and type of building</t>
    </r>
  </si>
  <si>
    <t>Østfold (-2019)</t>
  </si>
  <si>
    <t>Akershus (-2019)</t>
  </si>
  <si>
    <t>Buskerud (-2019)</t>
  </si>
  <si>
    <t>Oslo</t>
  </si>
  <si>
    <t>Hedmark (-2019)</t>
  </si>
  <si>
    <t>Oppland (-2019)</t>
  </si>
  <si>
    <t>Vestfold (-2019)</t>
  </si>
  <si>
    <t>Telemark (-2019)</t>
  </si>
  <si>
    <t>Aust-Agder (-2019)</t>
  </si>
  <si>
    <t>Vest-Agder (-2019)</t>
  </si>
  <si>
    <t>Rogaland</t>
  </si>
  <si>
    <t>Hordaland (-2019)</t>
  </si>
  <si>
    <t>Sogn og Fjordane (-2019)</t>
  </si>
  <si>
    <t>Møre og Romsdal</t>
  </si>
  <si>
    <t>Sør-Trøndelag (-2017)</t>
  </si>
  <si>
    <t>Nord-Trøndelag (-2017)</t>
  </si>
  <si>
    <t>Nordland</t>
  </si>
  <si>
    <t>Troms - Romsa (-2019)</t>
  </si>
  <si>
    <t>Finnmark - Finnmárku (-2019)</t>
  </si>
  <si>
    <t>Svalbard</t>
  </si>
  <si>
    <t>Source: Eurostat</t>
  </si>
  <si>
    <t>Conversion factor (ktoe&gt;GWh)</t>
  </si>
  <si>
    <t>Conversion factor (ktoe&gt;PJ)</t>
  </si>
  <si>
    <r>
      <rPr>
        <b/>
        <sz val="11"/>
        <rFont val="Calibri"/>
        <family val="2"/>
        <scheme val="minor"/>
      </rPr>
      <t xml:space="preserve">Table 13. </t>
    </r>
    <r>
      <rPr>
        <b/>
        <sz val="11"/>
        <color rgb="FFC00000"/>
        <rFont val="Calibri"/>
        <family val="2"/>
        <scheme val="minor"/>
      </rPr>
      <t>Final energy consumption</t>
    </r>
    <r>
      <rPr>
        <b/>
        <sz val="11"/>
        <color theme="1" tint="0.14999847407452621"/>
        <rFont val="Calibri"/>
        <family val="2"/>
        <scheme val="minor"/>
      </rPr>
      <t xml:space="preserve"> in </t>
    </r>
    <r>
      <rPr>
        <b/>
        <sz val="11"/>
        <color rgb="FFC00000"/>
        <rFont val="Calibri"/>
        <family val="2"/>
        <scheme val="minor"/>
      </rPr>
      <t xml:space="preserve">households </t>
    </r>
    <r>
      <rPr>
        <b/>
        <sz val="11"/>
        <color theme="1" tint="0.14999847407452621"/>
        <rFont val="Calibri"/>
        <family val="2"/>
        <scheme val="minor"/>
      </rPr>
      <t xml:space="preserve">in Iceland. </t>
    </r>
  </si>
  <si>
    <t>https://ec.europa.eu/eurostat/documents/38154/4956218/Energy-Balances-April-2020-edition.zip/69da6e9f-bf8f-cd8e-f4ad-50b52f8ce616</t>
  </si>
  <si>
    <t>ktoe</t>
  </si>
  <si>
    <t xml:space="preserve">Unit: ktoe </t>
  </si>
  <si>
    <t>Liquefied petroleum gases</t>
  </si>
  <si>
    <t>Date</t>
  </si>
  <si>
    <t>Name</t>
  </si>
  <si>
    <t>Sheet Name</t>
  </si>
  <si>
    <t xml:space="preserve">Cell no </t>
  </si>
  <si>
    <t>Explanation</t>
  </si>
  <si>
    <t>Iceland model is created based on structure of Norway (version edited by Dmytro Romanchenko)</t>
  </si>
  <si>
    <t>Description</t>
  </si>
  <si>
    <t>Purpose:</t>
  </si>
  <si>
    <t>This sheet defines processes, commodities and existing stocks for household heating</t>
  </si>
  <si>
    <t>Description:</t>
  </si>
  <si>
    <t>The data is based on energy statistics from Eurostat, Orkustofnun(National Enegy Autority of Iceland), Statistics Iceland and technology efficiencies are taken from Danish technology catalogue, JRC Data catalogue, JRC Model and NCES20202-SE</t>
  </si>
  <si>
    <t>Relevant sectors</t>
  </si>
  <si>
    <t>RES (HOU)</t>
  </si>
  <si>
    <t>Description of different sheets</t>
  </si>
  <si>
    <t>Legend</t>
  </si>
  <si>
    <t>Naming scheme</t>
  </si>
  <si>
    <t>Commodities</t>
  </si>
  <si>
    <t>Defines the commodities used in the processes</t>
  </si>
  <si>
    <t>Processes</t>
  </si>
  <si>
    <t>Defines the processes for boilers and buildings</t>
  </si>
  <si>
    <t>Boilers</t>
  </si>
  <si>
    <t>Topology for processes and commodities used for boilers to generate heat</t>
  </si>
  <si>
    <t>Buildings</t>
  </si>
  <si>
    <t>Topology for processes and commodities used for heating square meters</t>
  </si>
  <si>
    <t>Dem</t>
  </si>
  <si>
    <t>Base year heating demands</t>
  </si>
  <si>
    <t>RES_fuel</t>
  </si>
  <si>
    <t>Topology for fuels used in household heating</t>
  </si>
  <si>
    <t>Emis</t>
  </si>
  <si>
    <t>Define emission coefficients for different fuels</t>
  </si>
  <si>
    <t>Region</t>
  </si>
  <si>
    <t>Energy Service Demand [Mm2]</t>
  </si>
  <si>
    <t>Constrution period</t>
  </si>
  <si>
    <t>IS</t>
  </si>
  <si>
    <t>Centralised Detached Buildings</t>
  </si>
  <si>
    <t>&lt;2011</t>
  </si>
  <si>
    <t>New</t>
  </si>
  <si>
    <t>Indivdual Detached Buildings</t>
  </si>
  <si>
    <t>Centralised Semi-detached Buildings</t>
  </si>
  <si>
    <t>Individual Semi-detached Buildings</t>
  </si>
  <si>
    <t>Centralised Multi S. Buildings</t>
  </si>
  <si>
    <t>Individual Multi S. Buildings</t>
  </si>
  <si>
    <t>~FI_Comm</t>
  </si>
  <si>
    <t>CSet</t>
  </si>
  <si>
    <t>CommName</t>
  </si>
  <si>
    <t>CommDesc</t>
  </si>
  <si>
    <t>Unit</t>
  </si>
  <si>
    <t>LimType</t>
  </si>
  <si>
    <t>CTSLvl</t>
  </si>
  <si>
    <t>PeakTS</t>
  </si>
  <si>
    <t>Ctype</t>
  </si>
  <si>
    <t>\I: Explanation</t>
  </si>
  <si>
    <t>*Commodity Set Membership</t>
  </si>
  <si>
    <t>Commodity Name</t>
  </si>
  <si>
    <t>Commodity Description</t>
  </si>
  <si>
    <t>Sense of the Balance EQN.</t>
  </si>
  <si>
    <t>Timeslice Level</t>
  </si>
  <si>
    <t>Peak Monitoring</t>
  </si>
  <si>
    <t>Electricity Indicator</t>
  </si>
  <si>
    <t>DEM</t>
  </si>
  <si>
    <t>RHCDB</t>
  </si>
  <si>
    <t>Residential heating Centralised Detached Buildings Demand</t>
  </si>
  <si>
    <t>Mm2</t>
  </si>
  <si>
    <t>Demand for heated residential area; Commodity set DEM = demand</t>
  </si>
  <si>
    <t>RHIDB</t>
  </si>
  <si>
    <t>Residential heating Individual Detached Buildings Demand</t>
  </si>
  <si>
    <t>RHCSDB</t>
  </si>
  <si>
    <t>Residential heating Centralised Semi-Detached Buildings Demand</t>
  </si>
  <si>
    <t>RHISDB</t>
  </si>
  <si>
    <t>Residential heating Individual Semi-Detached Buildings Demand</t>
  </si>
  <si>
    <t>RHCMB</t>
  </si>
  <si>
    <t>Residential heating Centralised Multi S. Buildings Demand</t>
  </si>
  <si>
    <t>RHIMB</t>
  </si>
  <si>
    <t>Residential heating Individual Multi S. Buildings Demand</t>
  </si>
  <si>
    <t>NRG</t>
  </si>
  <si>
    <t>RESDSL</t>
  </si>
  <si>
    <t>Diesel RES</t>
  </si>
  <si>
    <t>Diesel in residential sector (input to boilers) Commodity set NRG = energy</t>
  </si>
  <si>
    <t>RESLPG</t>
  </si>
  <si>
    <t>Liquefied Petroleum Gas RES</t>
  </si>
  <si>
    <t>Liquefied Petroleum Gas in residential sector Commodity set NRG = energy</t>
  </si>
  <si>
    <t>Electricity RES</t>
  </si>
  <si>
    <t>DAYNITE</t>
  </si>
  <si>
    <t>ELC</t>
  </si>
  <si>
    <t>Electricity in residential sector (input to heat pumps, direct heating) Commodity set NRG = energy</t>
  </si>
  <si>
    <t>RESGEO</t>
  </si>
  <si>
    <t>Geothermal RES</t>
  </si>
  <si>
    <t>Geothermal in residential sector (input to heat pumps, direct heating) Commodity set NRG = energy</t>
  </si>
  <si>
    <t>Heat RES</t>
  </si>
  <si>
    <t>RESHXCD</t>
  </si>
  <si>
    <t>Residential centralised heat from heat exch. for detached buildings</t>
  </si>
  <si>
    <t>Central district heat for detached buidlings after losses in heat exchangers</t>
  </si>
  <si>
    <t>RES sheet contains detailed graphical representation, but not heat savings.</t>
  </si>
  <si>
    <t>RESHXCSD</t>
  </si>
  <si>
    <t>Residential centralised heat from heat exch. for semi-detached buildings</t>
  </si>
  <si>
    <t>Central district heat for semi-detached buidlings after losses in heat exchangers</t>
  </si>
  <si>
    <t>RESHXCM</t>
  </si>
  <si>
    <t>Residential centralised heat from heat exch.  for multistorey buildings</t>
  </si>
  <si>
    <t>Central district heat for multistorey buidlings after losses in heat exchangers</t>
  </si>
  <si>
    <t>RESHBDB</t>
  </si>
  <si>
    <t>Residential heat from boilers for detached buildings</t>
  </si>
  <si>
    <t>Residential heat from individual heating technologies (boilers, heat pumps, direct heating; not heat savings or district heating)</t>
  </si>
  <si>
    <t>RESHBSDB</t>
  </si>
  <si>
    <t>Residential heat from boilers for semi-detached buildings</t>
  </si>
  <si>
    <t>RESHBMB</t>
  </si>
  <si>
    <t>Residential heat from boilers for multistorey buildings</t>
  </si>
  <si>
    <t>RESHBDBE</t>
  </si>
  <si>
    <t>Residential heat from boilers for existing detached buildings</t>
  </si>
  <si>
    <t>RESHBSDBE</t>
  </si>
  <si>
    <t>Residential heat from boilers for existing semi-detached buildings</t>
  </si>
  <si>
    <t>RESHBMBE</t>
  </si>
  <si>
    <t>Residential heat from boilers for existing multistorey buildings</t>
  </si>
  <si>
    <t>RESHBDBN</t>
  </si>
  <si>
    <t>Residential heat from boilers for new detached buildings</t>
  </si>
  <si>
    <t>RESHBSDBN</t>
  </si>
  <si>
    <t>Residential heat from boilers for new semi-detached buildings</t>
  </si>
  <si>
    <t>RESHBMBN</t>
  </si>
  <si>
    <t>Residential heat from boilers for new multistorey buildings</t>
  </si>
  <si>
    <t>RESHSDBC</t>
  </si>
  <si>
    <t>Residential Heat Saving Detached Building Central</t>
  </si>
  <si>
    <t>FX</t>
  </si>
  <si>
    <t xml:space="preserve">Net heat (heat savings are modelled as heat generation technology); FX is short for fixed - their operation is not optimized, they always deliver same amount of heat per time-slice </t>
  </si>
  <si>
    <t>RESHSDBI</t>
  </si>
  <si>
    <t>Residential Heat Saving Detached Building Individual</t>
  </si>
  <si>
    <t>RESHSSDBC</t>
  </si>
  <si>
    <t>Residential Heat Saving Semi-Detached Buildings Central</t>
  </si>
  <si>
    <t>RESHSSDBI</t>
  </si>
  <si>
    <t>Residential Heat Saving Semi-Detached Buildings Individual</t>
  </si>
  <si>
    <t>RESHSMBC</t>
  </si>
  <si>
    <t>Residential Heat Saving Multi Storey Building Central</t>
  </si>
  <si>
    <t>RESHSMBI</t>
  </si>
  <si>
    <t>Residential Heat Saving Multi Storey Building Individual</t>
  </si>
  <si>
    <t>ENV</t>
  </si>
  <si>
    <t>RESCO2</t>
  </si>
  <si>
    <t>CO2 Residential</t>
  </si>
  <si>
    <t>kt</t>
  </si>
  <si>
    <t>CO2 emissions from residential sector. See "Emis" sheet for emission coefficients. Commodity set NRV = environment</t>
  </si>
  <si>
    <t>~FI_Process</t>
  </si>
  <si>
    <t>Sets</t>
  </si>
  <si>
    <t>TechName</t>
  </si>
  <si>
    <t>TechDesc</t>
  </si>
  <si>
    <t>Tact</t>
  </si>
  <si>
    <t>Tcap</t>
  </si>
  <si>
    <t>Tslvl</t>
  </si>
  <si>
    <t>PrimaryCG</t>
  </si>
  <si>
    <t>Vintage</t>
  </si>
  <si>
    <t>*Process Set Membership</t>
  </si>
  <si>
    <t>Region Name</t>
  </si>
  <si>
    <t>Technology Name</t>
  </si>
  <si>
    <t>Technology Description</t>
  </si>
  <si>
    <t>Activity Unit</t>
  </si>
  <si>
    <t>Capacity Unit</t>
  </si>
  <si>
    <t>TimeSlice level of Process Activity</t>
  </si>
  <si>
    <t>Primary Commodity Group</t>
  </si>
  <si>
    <t>Vintage Tracking</t>
  </si>
  <si>
    <t>DMD</t>
  </si>
  <si>
    <t>RHBCD</t>
  </si>
  <si>
    <t>Residential heating Buildings Centralised Detached Buldings</t>
  </si>
  <si>
    <t>DMD = Demand Processes</t>
  </si>
  <si>
    <t>RHBCDNEW</t>
  </si>
  <si>
    <t>Residential heating Buildings new Centralised Detached Buldings</t>
  </si>
  <si>
    <t>yes</t>
  </si>
  <si>
    <t>Vintage tracking means that different generations (Before 2020 and After 2020) of new buildings are tracked separately</t>
  </si>
  <si>
    <t>RHBID</t>
  </si>
  <si>
    <t>Residential heating Buildings Individual Detached Buldings</t>
  </si>
  <si>
    <t>RHBIDNEW</t>
  </si>
  <si>
    <t>Residential heating Buildings new Individual Detached Buldings</t>
  </si>
  <si>
    <t>RHBCSD</t>
  </si>
  <si>
    <t>Residential heating Buildings Centralised Semi-Detached Buldings</t>
  </si>
  <si>
    <t>RHBCSDNEW</t>
  </si>
  <si>
    <t>Residential heating Buildings new Centralised Semi-detached Buldings</t>
  </si>
  <si>
    <t>RHBISD</t>
  </si>
  <si>
    <t>Residential heating Buildings Individual Semi-detached Buldings</t>
  </si>
  <si>
    <t>RHBISDNEW</t>
  </si>
  <si>
    <t>Residential heating Buildings new Individual Semi-detached Buldings</t>
  </si>
  <si>
    <t>RHBCM</t>
  </si>
  <si>
    <t>Residential heating Buildings Centralised multistorey Buldings</t>
  </si>
  <si>
    <t>RHBCMNEW</t>
  </si>
  <si>
    <t>Residential heating Buildings new Centralised multistorey Buldings</t>
  </si>
  <si>
    <t>RHBIM</t>
  </si>
  <si>
    <t>Residential heating Buildings Individual multistorey Buldings</t>
  </si>
  <si>
    <t>RHBIMNEW</t>
  </si>
  <si>
    <t>Residential heating Buildings new Individual multistorey Buldings</t>
  </si>
  <si>
    <t>PRE</t>
  </si>
  <si>
    <t>Residential heating technology detached building - oil - existing 1</t>
  </si>
  <si>
    <t>PRE = Energy Processes</t>
  </si>
  <si>
    <t>Residential heating technology detached building - LPG - existing 1</t>
  </si>
  <si>
    <t>Residential heating technology detached building - direct electricity - existing 1</t>
  </si>
  <si>
    <t>Residential heating technology detached building - geothermal heat</t>
  </si>
  <si>
    <t>Residential heating technology detached building - heat centralised- existing 1</t>
  </si>
  <si>
    <t>Residential heating technology semi-detached building - oil - existing 1</t>
  </si>
  <si>
    <t>Residential heating technology semi-detached building - LPG - existing 1</t>
  </si>
  <si>
    <t>Residential heating technology semi-detached building - direct electricity - existing 1</t>
  </si>
  <si>
    <t>Residential heating technology semi-detached building - geothermal heat</t>
  </si>
  <si>
    <t>Residential heating technology semi-detached building - heat centralised- existing 1</t>
  </si>
  <si>
    <t>Residential heating technology multistorey building - oil - existing 1</t>
  </si>
  <si>
    <t>Residential heating technology multistorey building - LPG - existing 1</t>
  </si>
  <si>
    <t>Residential heating technology multistorey building - direct electricity - existing 1</t>
  </si>
  <si>
    <t>Residential heating technology multistorey building - geothermal heat</t>
  </si>
  <si>
    <t>Residential heating technology multistorey building - heat centralised- existing 1</t>
  </si>
  <si>
    <t>Pja</t>
  </si>
  <si>
    <t>*TechDesc</t>
  </si>
  <si>
    <t>Comm-IN</t>
  </si>
  <si>
    <t>Comm-OUT</t>
  </si>
  <si>
    <t>STOCK~2010</t>
  </si>
  <si>
    <t>STOCK~2018</t>
  </si>
  <si>
    <t>CAPUNIT</t>
  </si>
  <si>
    <t>AFA</t>
  </si>
  <si>
    <t>LIFE</t>
  </si>
  <si>
    <t>*Unit</t>
  </si>
  <si>
    <t>PJ/PJ</t>
  </si>
  <si>
    <t>STEP 1</t>
  </si>
  <si>
    <t>Unit: GWh</t>
  </si>
  <si>
    <t>Oil</t>
  </si>
  <si>
    <t xml:space="preserve">Heat (District heating) </t>
  </si>
  <si>
    <t>STEP 2</t>
  </si>
  <si>
    <t xml:space="preserve">Unit: GWh </t>
  </si>
  <si>
    <t>kWh/m2</t>
  </si>
  <si>
    <t>STEP 3</t>
  </si>
  <si>
    <t>Centralized</t>
  </si>
  <si>
    <t>Individual</t>
  </si>
  <si>
    <t>detached</t>
  </si>
  <si>
    <t>semi-detached</t>
  </si>
  <si>
    <t xml:space="preserve">multistorey </t>
  </si>
  <si>
    <t>Calibration</t>
  </si>
  <si>
    <t>STEP 4</t>
  </si>
  <si>
    <t>multistorey</t>
  </si>
  <si>
    <t>Table 13. Final energy consumption in households in Iceland. (See Statistics_IS_ENERGY)</t>
  </si>
  <si>
    <t>Table 2: Energy consumption for space heating and DHW in households in Iceland (same as above)</t>
  </si>
  <si>
    <t>Table 3: Heated area of the dwelling stock,building type, share of centralization,  m2</t>
  </si>
  <si>
    <t>YEAR</t>
  </si>
  <si>
    <t>START</t>
  </si>
  <si>
    <t>EFF~2010</t>
  </si>
  <si>
    <t>EFF~2018</t>
  </si>
  <si>
    <t>CAP2ACT</t>
  </si>
  <si>
    <t>AF~FX</t>
  </si>
  <si>
    <t>* Technology description</t>
  </si>
  <si>
    <t>Mm2/PJ</t>
  </si>
  <si>
    <t>RESHBDB,RESHXCD,RESHBDBE</t>
  </si>
  <si>
    <t>RESHBDB,RESHXCD,RESHBDBN</t>
  </si>
  <si>
    <t>RESHBDB,RESHBDBE</t>
  </si>
  <si>
    <t>RESHBDB,RESHBDBN</t>
  </si>
  <si>
    <t>RESHBSDB,RESHXCSD,RESHBSDBE</t>
  </si>
  <si>
    <t>RESHBSDB,RESHXCSD,RESHBSDBN</t>
  </si>
  <si>
    <t>RESHBSDB,RESHBSDBE</t>
  </si>
  <si>
    <t>RESHBSDB,RESHBSDBN</t>
  </si>
  <si>
    <t>RESHBMB,RESHXCM,RESHBMBE</t>
  </si>
  <si>
    <t>RESHBMB,RESHXCM,RESHBMBN</t>
  </si>
  <si>
    <t>RESHBMB,RESHBMBE</t>
  </si>
  <si>
    <t>RESHBMB,RESHBMBN</t>
  </si>
  <si>
    <t>Building type Mm2</t>
  </si>
  <si>
    <t>Centralized detached</t>
  </si>
  <si>
    <t>Individual detached</t>
  </si>
  <si>
    <t>Centralized semi-detached</t>
  </si>
  <si>
    <t>Individual semi-detached</t>
  </si>
  <si>
    <t xml:space="preserve">Centralized multistorey </t>
  </si>
  <si>
    <t xml:space="preserve">Individual multistorey </t>
  </si>
  <si>
    <t>ConsBuild</t>
  </si>
  <si>
    <t>Fuel</t>
  </si>
  <si>
    <t>ACT [PJ]</t>
  </si>
  <si>
    <t>Cons [PJ]</t>
  </si>
  <si>
    <t xml:space="preserve">Diesel </t>
  </si>
  <si>
    <t>ELCC</t>
  </si>
  <si>
    <t xml:space="preserve">Heat </t>
  </si>
  <si>
    <t>GWh to PJ</t>
  </si>
  <si>
    <t>SUM</t>
  </si>
  <si>
    <t xml:space="preserve">fuel generation </t>
  </si>
  <si>
    <t>semi detached</t>
  </si>
  <si>
    <t xml:space="preserve">individual </t>
  </si>
  <si>
    <t>Table 13. Heating deamand (PJ/Mm2) (Sheet: Service_Demand_2010_2018_IS)</t>
  </si>
  <si>
    <t>ACT [Mm2]</t>
  </si>
  <si>
    <t>on this page</t>
  </si>
  <si>
    <t xml:space="preserve">multi storey </t>
  </si>
  <si>
    <t>from sheet Boilers</t>
  </si>
  <si>
    <t>Calculation of the specific energy consumption values based on the "demand side" data (heated area in Mm2) and on the "supply side" data (energy consumption in buildings in PJ)</t>
  </si>
  <si>
    <t>Step 1</t>
  </si>
  <si>
    <t>Mm2/Pj</t>
  </si>
  <si>
    <t>Multi S</t>
  </si>
  <si>
    <t>Pj/Mm2</t>
  </si>
  <si>
    <t>Step 2</t>
  </si>
  <si>
    <t>conversion factor GWh/Pj</t>
  </si>
  <si>
    <t>Step 3</t>
  </si>
  <si>
    <t>Detached</t>
  </si>
  <si>
    <t>Semi-detached</t>
  </si>
  <si>
    <t>~FI_T</t>
  </si>
  <si>
    <t>*Description</t>
  </si>
  <si>
    <t>DEMAND~2010</t>
  </si>
  <si>
    <t>DEMAND~2018</t>
  </si>
  <si>
    <t>EFF</t>
  </si>
  <si>
    <t>*Fuel Tech</t>
  </si>
  <si>
    <t>* Values associate with commodities</t>
  </si>
  <si>
    <t>Commodity Emissions</t>
  </si>
  <si>
    <t>kg/GJ = kt/PJ</t>
  </si>
  <si>
    <t>Diesel</t>
  </si>
  <si>
    <t>~COMEMI</t>
  </si>
  <si>
    <t>*Units</t>
  </si>
  <si>
    <t>kg/GJ</t>
  </si>
  <si>
    <t>Table 4: Energy consumption for space heating and DHW of the dwelling stock by building type and share of centralization,  GWh</t>
  </si>
  <si>
    <t>Energy consumption for SH (and assume for DHW)</t>
  </si>
  <si>
    <t>(table to the right)</t>
  </si>
  <si>
    <t>(assume "Geothermal" is used for heating 100%)</t>
  </si>
  <si>
    <t>Oil (left as in the statistics)</t>
  </si>
  <si>
    <t>LPG (left as in the statistics)</t>
  </si>
  <si>
    <t>Geothermal (left as in the statistics)</t>
  </si>
  <si>
    <t>Heat (District heating) (left as in the statistics)</t>
  </si>
  <si>
    <t>Electricity (calculated based on the shares)</t>
  </si>
  <si>
    <t>Energy Unit Demand [PJ/Mm2]</t>
  </si>
  <si>
    <t>PJ/m2</t>
  </si>
  <si>
    <t>Step 4</t>
  </si>
  <si>
    <t>RHBD</t>
  </si>
  <si>
    <t>RHBSD</t>
  </si>
  <si>
    <t>RHBM</t>
  </si>
  <si>
    <t>calibration</t>
  </si>
  <si>
    <t>centralized</t>
  </si>
  <si>
    <t>shares</t>
  </si>
  <si>
    <t>Calculated Mm2 per building type (Statistics Iceland - Stock sheet)</t>
  </si>
  <si>
    <t>District Heating</t>
  </si>
  <si>
    <t xml:space="preserve">ve </t>
  </si>
  <si>
    <t>Burcu Unluturk &amp; Dmytro Romanchenko</t>
  </si>
  <si>
    <t>ISL</t>
  </si>
  <si>
    <t>RESHCE</t>
  </si>
  <si>
    <t>HETCP</t>
  </si>
  <si>
    <t>Heat Central from pipeline</t>
  </si>
  <si>
    <t>Central district heat after losses in transmission and distribution, before heat exchangers</t>
  </si>
  <si>
    <t>Residential central district heat after losses in transmission and distribution, before heat exchangers</t>
  </si>
  <si>
    <t>RESELCH</t>
  </si>
  <si>
    <t>Burcu Unluturk</t>
  </si>
  <si>
    <t xml:space="preserve">Commodity </t>
  </si>
  <si>
    <t>E37</t>
  </si>
  <si>
    <t>Corrected formula</t>
  </si>
  <si>
    <t>HETC</t>
  </si>
  <si>
    <t>RESNGA</t>
  </si>
  <si>
    <t>Nat. Gas RES</t>
  </si>
  <si>
    <t>Natural gas in residential sector (input to boilers) Commodity set NRG = energy</t>
  </si>
  <si>
    <t>RESWPE</t>
  </si>
  <si>
    <t>Wood Pellets RES</t>
  </si>
  <si>
    <t>Wood pellets in residential sector (input to boilers) Commodity set NRG = energy</t>
  </si>
  <si>
    <t>RESFIW</t>
  </si>
  <si>
    <t>Firewoods RES</t>
  </si>
  <si>
    <t>Firewoods in residential sector (input to wood stoves) Commodity set NRG = energy</t>
  </si>
  <si>
    <t>RESSTR</t>
  </si>
  <si>
    <t>Straw RES</t>
  </si>
  <si>
    <t>Straw in residential sector (input to boilers) Commodity set NRG = energy</t>
  </si>
  <si>
    <t>RESH2</t>
  </si>
  <si>
    <t>Hydrogen RES</t>
  </si>
  <si>
    <t>Hydrogen in residential sector</t>
  </si>
  <si>
    <t>RESSOL</t>
  </si>
  <si>
    <t>Solar RES</t>
  </si>
  <si>
    <t>Solar energy in residential sector (input to residential solar heating; ELCSOL is input to large-scale solar heating and PVs) Commodity set NRG = energy</t>
  </si>
  <si>
    <t>RESHDE</t>
  </si>
  <si>
    <t>Decentralised District Heat RES</t>
  </si>
  <si>
    <t>Residential decentral district heat after losses in transmission and distribution, before heat exchangers</t>
  </si>
  <si>
    <t>RESSNG</t>
  </si>
  <si>
    <t>Bio Synt. Nat. Gas RES</t>
  </si>
  <si>
    <t>Bio synthetic natural gas in residential sector (input to boilers)</t>
  </si>
  <si>
    <t>RESDSB</t>
  </si>
  <si>
    <t>BioDiesel RES</t>
  </si>
  <si>
    <t>Biodiesel in residential sector (input to boilers)</t>
  </si>
  <si>
    <t>RESHXDD</t>
  </si>
  <si>
    <t>Residential decentralised heat from heat exch.  for detached buildings</t>
  </si>
  <si>
    <t>Decentral district heat for detached buidlings after losses in heat exchangers</t>
  </si>
  <si>
    <t>RESHXDM</t>
  </si>
  <si>
    <t>Residential decentralised heat from heat exch.  for multistorey buildings</t>
  </si>
  <si>
    <t>Decentral district heat for multistorey buidlings after losses in heat exchangers</t>
  </si>
  <si>
    <t>RESHSDBDb71</t>
  </si>
  <si>
    <t>Residential Heat Saving Detached Building Decentral before 1971</t>
  </si>
  <si>
    <t>RESHSDBDa71</t>
  </si>
  <si>
    <t>Residential Heat Saving Detached Building Decentral after 1971</t>
  </si>
  <si>
    <t>RESHSDBCb71</t>
  </si>
  <si>
    <t>Residential Heat Saving Detached Building Central before 1971</t>
  </si>
  <si>
    <t>RESHSDBCa71</t>
  </si>
  <si>
    <t>Residential Heat Saving Detached Building Central after 1971</t>
  </si>
  <si>
    <t>RESHSDBIb71</t>
  </si>
  <si>
    <t>Residential Heat Saving Detached Building Individual before 1971</t>
  </si>
  <si>
    <t>RESHSDBIa71</t>
  </si>
  <si>
    <t>Residential Heat Saving Detached Building Individual after 1971</t>
  </si>
  <si>
    <t>RESHSMBDb71</t>
  </si>
  <si>
    <t>Residential Heat Saving multi storey Building Decentral before 1971</t>
  </si>
  <si>
    <t>RESHSMBDa71</t>
  </si>
  <si>
    <t>Residential Heat Saving multi storey Building Decentral after 1971</t>
  </si>
  <si>
    <t>RESHSMBCb71</t>
  </si>
  <si>
    <t>Residential Heat Saving multi storey Building Central before 1971</t>
  </si>
  <si>
    <t>RESHSMBCa71</t>
  </si>
  <si>
    <t>Residential Heat Saving multi storey Building Central after 1971</t>
  </si>
  <si>
    <t>RESHSMBIb71</t>
  </si>
  <si>
    <t>Residential Heat Saving multi storey Building Individual before 1971</t>
  </si>
  <si>
    <t>RESHSMBIa71</t>
  </si>
  <si>
    <t>Residential Heat Saving multi storey Building Individual after 1971</t>
  </si>
  <si>
    <t>HETDP</t>
  </si>
  <si>
    <t>Heat Decentral from pipeline</t>
  </si>
  <si>
    <t>Decentral district heat after losses in transmission and distribution, before heat exchangers</t>
  </si>
  <si>
    <t>RHDDB</t>
  </si>
  <si>
    <t>Residential heating Decentralised Detached Buildings Demand</t>
  </si>
  <si>
    <t>RHDMB</t>
  </si>
  <si>
    <t>Residential heating Decentralised Multi S. Buildings Demand</t>
  </si>
  <si>
    <t>B37:J62</t>
  </si>
  <si>
    <t>Till</t>
  </si>
  <si>
    <t>Adding missing commodities for running IS together with the other nordic countries</t>
  </si>
  <si>
    <t>Nat. Gas</t>
  </si>
  <si>
    <t>FT-RESNGA</t>
  </si>
  <si>
    <t>Fuel Technology Nat. Gas RES</t>
  </si>
  <si>
    <t>NGA</t>
  </si>
  <si>
    <t>FT-RESWPE</t>
  </si>
  <si>
    <t>Fuel Technology Wood Pellets RES</t>
  </si>
  <si>
    <t>WPE</t>
  </si>
  <si>
    <t>FT-RESFIW</t>
  </si>
  <si>
    <t>Fuel Technology Firewoods RES</t>
  </si>
  <si>
    <t>FIW</t>
  </si>
  <si>
    <t>FT-RESSTR</t>
  </si>
  <si>
    <t>Fuel Technology Straw RES</t>
  </si>
  <si>
    <t>STR</t>
  </si>
  <si>
    <t>FT-RESH2</t>
  </si>
  <si>
    <t>Fuel Technology Hydrogen RES</t>
  </si>
  <si>
    <t>H2</t>
  </si>
  <si>
    <t>FT-RESSOL</t>
  </si>
  <si>
    <t>Fuel Technology Solar RES</t>
  </si>
  <si>
    <t>SOL</t>
  </si>
  <si>
    <t>FT-RESHDE</t>
  </si>
  <si>
    <t>Fuel Technology Decentralised District Heat RES</t>
  </si>
  <si>
    <t>FT-RESSNG</t>
  </si>
  <si>
    <t>Fuel Technology Bio Synt. Nat. Gas RES</t>
  </si>
  <si>
    <t>SNG1</t>
  </si>
  <si>
    <t>SNG2</t>
  </si>
  <si>
    <t>FT-RESDSB</t>
  </si>
  <si>
    <t>Fuel Technology BioDiesel RES</t>
  </si>
  <si>
    <t>DSB1</t>
  </si>
  <si>
    <t>DSB2</t>
  </si>
  <si>
    <t>B11:G21</t>
  </si>
  <si>
    <t>RES_Fuel</t>
  </si>
  <si>
    <t>Adding missing fuel technologies for running IS together with the other nordic countries</t>
  </si>
  <si>
    <t>STOCK~2050</t>
  </si>
  <si>
    <t>STOCK~2040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</si>
</sst>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41" formatCode="_-* #,##0_-;\-* #,##0_-;_-* &quot;-&quot;_-;_-@_-"/>
    <numFmt numFmtId="43" formatCode="_-* #,##0.00_-;\-* #,##0.00_-;_-* &quot;-&quot;??_-;_-@_-"/>
    <numFmt numFmtId="164" formatCode="_-* #,##0\ _k_r_-;\-* #,##0\ _k_r_-;_-* &quot;-&quot;\ _k_r_-;_-@_-"/>
    <numFmt numFmtId="165" formatCode="_-* #,##0.00\ _k_r_-;\-* #,##0.00\ _k_r_-;_-* &quot;-&quot;??\ _k_r_-;_-@_-"/>
    <numFmt numFmtId="166" formatCode="_(* #,##0.00_);_(* \(#,##0.00\);_(* &quot;-&quot;??_);_(@_)"/>
    <numFmt numFmtId="167" formatCode="_(* #,##0.0_);_(* \(#,##0.0\);_(* &quot;-&quot;??_);_(@_)"/>
    <numFmt numFmtId="168" formatCode="_(* #,##0.0000_);_(* \(#,##0.0000\);_(* &quot;-&quot;??_);_(@_)"/>
    <numFmt numFmtId="169" formatCode="0.0"/>
    <numFmt numFmtId="170" formatCode="0.0000"/>
    <numFmt numFmtId="171" formatCode="_(* #,##0_);_(* \(#,##0\);_(* &quot;-&quot;??_);_(@_)"/>
    <numFmt numFmtId="172" formatCode="_-* #,##0_-;\-* #,##0_-;_-* &quot;-&quot;??_-;_-@_-"/>
    <numFmt numFmtId="173" formatCode="#,##0.0_ ;\-#,##0.0\ "/>
    <numFmt numFmtId="174" formatCode="#,##0.0"/>
    <numFmt numFmtId="175" formatCode="\Te\x\t"/>
    <numFmt numFmtId="176" formatCode="0.000"/>
    <numFmt numFmtId="177" formatCode="_-* #,##0.0_-;\-* #,##0.0_-;_-* &quot;-&quot;??_-;_-@_-"/>
    <numFmt numFmtId="178" formatCode="_-* #,##0.000_-;\-* #,##0.000_-;_-* &quot;-&quot;??_-;_-@_-"/>
    <numFmt numFmtId="179" formatCode="_-* #,##0.0\ _k_r_-;\-* #,##0.0\ _k_r_-;_-* &quot;-&quot;??\ _k_r_-;_-@_-"/>
    <numFmt numFmtId="180" formatCode="_ * #,##0.00_ ;_ * \-#,##0.00_ ;_ * &quot;-&quot;??_ ;_ @_ "/>
    <numFmt numFmtId="181" formatCode="_-&quot;€&quot;\ * #,##0.00_-;\-&quot;€&quot;\ * #,##0.00_-;_-&quot;€&quot;\ * &quot;-&quot;??_-;_-@_-"/>
    <numFmt numFmtId="182" formatCode="#,##0;\-\ #,##0;_-\ &quot;- &quot;"/>
    <numFmt numFmtId="183" formatCode="_-[$€-2]\ * #,##0.00_-;\-[$€-2]\ * #,##0.00_-;_-[$€-2]\ * &quot;-&quot;??_-"/>
    <numFmt numFmtId="184" formatCode="_([$€]* #,##0.00_);_([$€]* \(#,##0.00\);_([$€]* &quot;-&quot;??_);_(@_)"/>
    <numFmt numFmtId="185" formatCode="_-[$€-2]* #,##0.00_-;\-[$€-2]* #,##0.00_-;_-[$€-2]* &quot;-&quot;??_-"/>
    <numFmt numFmtId="186" formatCode="0_ ;\-0\ "/>
    <numFmt numFmtId="187" formatCode="0.0000000"/>
    <numFmt numFmtId="188" formatCode="0.0;\-0.0;0"/>
    <numFmt numFmtId="189" formatCode="_-* #,##0.0000_-;\-* #,##0.0000_-;_-* &quot;-&quot;??_-;_-@_-"/>
  </numFmts>
  <fonts count="135">
    <font>
      <sz val="11"/>
      <color theme="1"/>
      <name val="Calibri"/>
      <family val="2"/>
      <scheme val="minor"/>
    </font>
    <font>
      <sz val="11"/>
      <color theme="1"/>
      <name val="Calibri"/>
      <family val="2"/>
      <scheme val="minor"/>
    </font>
    <font>
      <b/>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name val="Arial"/>
      <family val="2"/>
    </font>
    <font>
      <b/>
      <sz val="11"/>
      <color rgb="FF000000"/>
      <name val="Calibri"/>
      <family val="2"/>
    </font>
    <font>
      <b/>
      <sz val="11"/>
      <color theme="3" tint="0.39997558519241921"/>
      <name val="Arial"/>
      <family val="2"/>
    </font>
    <font>
      <b/>
      <sz val="10"/>
      <name val="Arial"/>
      <family val="2"/>
    </font>
    <font>
      <b/>
      <sz val="12"/>
      <color theme="1"/>
      <name val="Calibri"/>
      <family val="2"/>
      <scheme val="minor"/>
    </font>
    <font>
      <b/>
      <sz val="11"/>
      <color rgb="FF000000"/>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b/>
      <sz val="16"/>
      <color theme="1" tint="4.9989318521683403E-2"/>
      <name val="Calibri"/>
      <family val="2"/>
    </font>
    <font>
      <b/>
      <sz val="16"/>
      <color rgb="FFC00000"/>
      <name val="Calibri"/>
      <family val="2"/>
    </font>
    <font>
      <b/>
      <sz val="11"/>
      <color theme="1" tint="4.9989318521683403E-2"/>
      <name val="Calibri"/>
      <family val="2"/>
    </font>
    <font>
      <sz val="10"/>
      <color rgb="FFFF0000"/>
      <name val="Arial"/>
      <family val="2"/>
    </font>
    <font>
      <b/>
      <sz val="11"/>
      <color rgb="FFFF0000"/>
      <name val="Calibri"/>
      <family val="2"/>
      <scheme val="minor"/>
    </font>
    <font>
      <b/>
      <sz val="10"/>
      <color rgb="FFFF0000"/>
      <name val="Arial"/>
      <family val="2"/>
    </font>
    <font>
      <b/>
      <sz val="14"/>
      <color rgb="FFFF0000"/>
      <name val="Calibri"/>
      <family val="2"/>
    </font>
    <font>
      <sz val="14"/>
      <color rgb="FFFF0000"/>
      <name val="Arial"/>
      <family val="2"/>
    </font>
    <font>
      <b/>
      <sz val="9"/>
      <name val="Arial"/>
      <family val="2"/>
    </font>
    <font>
      <b/>
      <sz val="11"/>
      <color theme="3" tint="0.39997558519241921"/>
      <name val="Calibri"/>
      <family val="2"/>
      <scheme val="minor"/>
    </font>
    <font>
      <b/>
      <sz val="16"/>
      <color rgb="FF000000"/>
      <name val="Calibri"/>
      <family val="2"/>
    </font>
    <font>
      <b/>
      <sz val="16"/>
      <name val="Arial"/>
      <family val="2"/>
    </font>
    <font>
      <u/>
      <sz val="10"/>
      <color theme="10"/>
      <name val="Arial"/>
      <family val="2"/>
    </font>
    <font>
      <b/>
      <sz val="14"/>
      <color rgb="FFC00000"/>
      <name val="Arial"/>
      <family val="2"/>
    </font>
    <font>
      <b/>
      <sz val="14"/>
      <color theme="2" tint="-0.89999084444715716"/>
      <name val="Arial"/>
      <family val="2"/>
    </font>
    <font>
      <b/>
      <vertAlign val="superscript"/>
      <sz val="14"/>
      <color theme="2" tint="-0.89999084444715716"/>
      <name val="Arial Unicode MS"/>
    </font>
    <font>
      <b/>
      <sz val="11"/>
      <color rgb="FFC00000"/>
      <name val="Arial"/>
      <family val="2"/>
    </font>
    <font>
      <vertAlign val="superscript"/>
      <sz val="10"/>
      <name val="Arial Unicode MS"/>
    </font>
    <font>
      <b/>
      <sz val="11"/>
      <color rgb="FFC00000"/>
      <name val="Calibri"/>
      <family val="2"/>
    </font>
    <font>
      <b/>
      <sz val="16"/>
      <color theme="2" tint="-0.89999084444715716"/>
      <name val="Calibri"/>
      <family val="2"/>
    </font>
    <font>
      <b/>
      <sz val="11"/>
      <color rgb="FFFF0000"/>
      <name val="Calibri"/>
      <family val="2"/>
    </font>
    <font>
      <sz val="8"/>
      <color rgb="FF000000"/>
      <name val="Tahoma"/>
      <family val="2"/>
    </font>
    <font>
      <b/>
      <sz val="11"/>
      <color theme="1" tint="0.14999847407452621"/>
      <name val="Calibri"/>
      <family val="2"/>
      <scheme val="minor"/>
    </font>
    <font>
      <b/>
      <sz val="11"/>
      <color rgb="FFC00000"/>
      <name val="Calibri"/>
      <family val="2"/>
      <scheme val="minor"/>
    </font>
    <font>
      <b/>
      <sz val="11"/>
      <color rgb="FF00B0F0"/>
      <name val="Calibri"/>
      <family val="2"/>
      <scheme val="minor"/>
    </font>
    <font>
      <b/>
      <sz val="11"/>
      <color theme="9" tint="-0.499984740745262"/>
      <name val="Calibri"/>
      <family val="2"/>
      <scheme val="minor"/>
    </font>
    <font>
      <b/>
      <sz val="11"/>
      <color theme="1" tint="4.9989318521683403E-2"/>
      <name val="Calibri"/>
      <family val="2"/>
      <scheme val="minor"/>
    </font>
    <font>
      <sz val="10"/>
      <name val="Arial"/>
      <family val="2"/>
      <charset val="204"/>
    </font>
    <font>
      <b/>
      <sz val="14"/>
      <color rgb="FFFF0000"/>
      <name val="Calibri"/>
      <family val="2"/>
      <scheme val="minor"/>
    </font>
    <font>
      <b/>
      <sz val="12"/>
      <name val="Times New Roman"/>
      <family val="1"/>
    </font>
    <font>
      <sz val="12"/>
      <name val="Times New Roman"/>
      <family val="1"/>
    </font>
    <font>
      <b/>
      <sz val="10"/>
      <color indexed="12"/>
      <name val="Arial"/>
      <family val="2"/>
    </font>
    <font>
      <sz val="10"/>
      <name val="Calibri"/>
      <family val="2"/>
    </font>
    <font>
      <sz val="8"/>
      <name val="Calibri"/>
      <family val="2"/>
    </font>
    <font>
      <sz val="10"/>
      <name val="Calibri"/>
      <family val="2"/>
      <scheme val="minor"/>
    </font>
    <font>
      <sz val="8"/>
      <name val="Calibri"/>
      <family val="2"/>
      <scheme val="minor"/>
    </font>
    <font>
      <b/>
      <sz val="14"/>
      <name val="Calibri"/>
      <family val="2"/>
      <scheme val="minor"/>
    </font>
    <font>
      <b/>
      <sz val="11"/>
      <color rgb="FF0070C0"/>
      <name val="Calibri"/>
      <family val="2"/>
      <scheme val="minor"/>
    </font>
    <font>
      <b/>
      <sz val="10"/>
      <name val="Calibri"/>
      <family val="2"/>
      <scheme val="minor"/>
    </font>
    <font>
      <b/>
      <sz val="14"/>
      <color theme="1"/>
      <name val="Calibri"/>
      <family val="2"/>
      <scheme val="minor"/>
    </font>
    <font>
      <b/>
      <sz val="12"/>
      <color theme="1" tint="4.9989318521683403E-2"/>
      <name val="Calibri"/>
      <family val="2"/>
      <scheme val="minor"/>
    </font>
    <font>
      <b/>
      <i/>
      <sz val="10"/>
      <color theme="1"/>
      <name val="Calibri"/>
      <family val="2"/>
      <scheme val="minor"/>
    </font>
    <font>
      <sz val="11"/>
      <color rgb="FF000000"/>
      <name val="Calibri"/>
      <family val="2"/>
      <scheme val="minor"/>
    </font>
    <font>
      <b/>
      <sz val="14"/>
      <color rgb="FFC00000"/>
      <name val="Calibri"/>
      <family val="2"/>
      <scheme val="minor"/>
    </font>
    <font>
      <sz val="12"/>
      <name val="Calibri"/>
      <family val="2"/>
      <scheme val="minor"/>
    </font>
    <font>
      <b/>
      <sz val="10"/>
      <color indexed="10"/>
      <name val="Calibri"/>
      <family val="2"/>
      <scheme val="minor"/>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10"/>
      <name val="Courier"/>
      <family val="3"/>
    </font>
    <font>
      <sz val="9"/>
      <color indexed="8"/>
      <name val="Times New Roman"/>
      <family val="1"/>
    </font>
    <font>
      <sz val="9"/>
      <name val="Times New Roman"/>
      <family val="1"/>
    </font>
    <font>
      <b/>
      <sz val="9"/>
      <name val="Times New Roman"/>
      <family val="1"/>
    </font>
    <font>
      <sz val="10"/>
      <name val="Helv"/>
    </font>
    <font>
      <b/>
      <sz val="11"/>
      <name val="Calibri"/>
      <family val="2"/>
    </font>
    <font>
      <sz val="10"/>
      <color rgb="FF9C0006"/>
      <name val="Calibri"/>
      <family val="2"/>
    </font>
    <font>
      <sz val="11"/>
      <color theme="1"/>
      <name val="Calibri"/>
      <family val="2"/>
    </font>
    <font>
      <sz val="10"/>
      <color theme="1"/>
      <name val="Calibri"/>
      <family val="2"/>
    </font>
    <font>
      <sz val="10"/>
      <color rgb="FF0000FF"/>
      <name val="Calibri"/>
      <family val="2"/>
    </font>
    <font>
      <sz val="9"/>
      <name val="Geneva"/>
      <family val="2"/>
    </font>
    <font>
      <sz val="10"/>
      <color rgb="FF00B050"/>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0"/>
      <color rgb="FFFF0000"/>
      <name val="Calibri"/>
      <family val="2"/>
    </font>
    <font>
      <i/>
      <sz val="10"/>
      <name val="Calibri"/>
      <family val="2"/>
    </font>
    <font>
      <sz val="10"/>
      <color rgb="FF006100"/>
      <name val="Calibri"/>
      <family val="2"/>
    </font>
    <font>
      <u/>
      <sz val="10"/>
      <color theme="10"/>
      <name val="Calibri"/>
      <family val="2"/>
    </font>
    <font>
      <u/>
      <sz val="11"/>
      <color theme="10"/>
      <name val="Calibri"/>
      <family val="2"/>
    </font>
    <font>
      <sz val="10"/>
      <color rgb="FF9C6500"/>
      <name val="Calibri"/>
      <family val="2"/>
    </font>
    <font>
      <b/>
      <sz val="12"/>
      <name val="Arial"/>
      <family val="2"/>
    </font>
    <font>
      <sz val="8"/>
      <color indexed="9"/>
      <name val="Arial"/>
      <family val="2"/>
    </font>
    <font>
      <sz val="11"/>
      <color rgb="FF000000"/>
      <name val="Calibri"/>
      <family val="2"/>
    </font>
    <font>
      <sz val="8"/>
      <name val="Tahoma"/>
      <family val="2"/>
    </font>
    <font>
      <b/>
      <sz val="11"/>
      <color rgb="FF0070C0"/>
      <name val="Arial"/>
      <family val="2"/>
    </font>
    <font>
      <b/>
      <sz val="11"/>
      <color rgb="FFF47914"/>
      <name val="Calibri"/>
      <family val="2"/>
      <scheme val="minor"/>
    </font>
    <font>
      <b/>
      <sz val="10"/>
      <color rgb="FFF47914"/>
      <name val="Arial"/>
      <family val="2"/>
    </font>
    <font>
      <b/>
      <sz val="11"/>
      <color rgb="FF008FFA"/>
      <name val="Calibri"/>
      <family val="2"/>
      <scheme val="minor"/>
    </font>
    <font>
      <sz val="10"/>
      <name val="Arial"/>
      <family val="2"/>
    </font>
    <font>
      <b/>
      <sz val="26"/>
      <color theme="1"/>
      <name val="Calibri"/>
      <family val="2"/>
      <scheme val="minor"/>
    </font>
    <font>
      <sz val="10"/>
      <color theme="1"/>
      <name val="Arial"/>
      <family val="2"/>
    </font>
    <font>
      <b/>
      <sz val="10"/>
      <color indexed="12"/>
      <name val="Calibri"/>
      <family val="2"/>
      <scheme val="minor"/>
    </font>
    <font>
      <sz val="10"/>
      <color rgb="FFFF0000"/>
      <name val="Calibri"/>
      <family val="2"/>
      <scheme val="minor"/>
    </font>
    <font>
      <b/>
      <sz val="11"/>
      <color indexed="12"/>
      <name val="Calibri"/>
      <family val="2"/>
      <scheme val="minor"/>
    </font>
    <font>
      <sz val="10"/>
      <color indexed="8"/>
      <name val="Calibri"/>
      <family val="2"/>
    </font>
    <font>
      <sz val="10"/>
      <color indexed="9"/>
      <name val="Calibri"/>
      <family val="2"/>
    </font>
    <font>
      <i/>
      <sz val="11"/>
      <name val="Calibri"/>
      <family val="2"/>
      <scheme val="minor"/>
    </font>
    <font>
      <b/>
      <i/>
      <sz val="11"/>
      <color theme="5" tint="-0.249977111117893"/>
      <name val="Calibri"/>
      <family val="2"/>
      <scheme val="minor"/>
    </font>
    <font>
      <sz val="11"/>
      <color theme="5" tint="-0.249977111117893"/>
      <name val="Calibri"/>
      <family val="2"/>
      <scheme val="minor"/>
    </font>
    <font>
      <b/>
      <sz val="11"/>
      <color theme="5" tint="-0.249977111117893"/>
      <name val="Calibri"/>
      <family val="2"/>
      <scheme val="minor"/>
    </font>
    <font>
      <b/>
      <sz val="11"/>
      <color theme="0" tint="-0.34998626667073579"/>
      <name val="Calibri"/>
      <family val="2"/>
      <scheme val="minor"/>
    </font>
    <font>
      <sz val="11"/>
      <color theme="0" tint="-0.34998626667073579"/>
      <name val="Calibri"/>
      <family val="2"/>
      <scheme val="minor"/>
    </font>
    <font>
      <sz val="12"/>
      <name val="Arial"/>
      <family val="2"/>
    </font>
    <font>
      <sz val="10"/>
      <color theme="0" tint="-0.499984740745262"/>
      <name val="Calibri"/>
      <family val="2"/>
      <scheme val="minor"/>
    </font>
    <font>
      <b/>
      <sz val="11"/>
      <color theme="0" tint="-0.499984740745262"/>
      <name val="Calibri"/>
      <family val="2"/>
      <scheme val="minor"/>
    </font>
    <font>
      <sz val="11"/>
      <color theme="0" tint="-0.499984740745262"/>
      <name val="Calibri"/>
      <family val="2"/>
      <scheme val="minor"/>
    </font>
    <font>
      <sz val="10"/>
      <color theme="0" tint="-0.499984740745262"/>
      <name val="Arial"/>
      <family val="2"/>
    </font>
    <font>
      <b/>
      <sz val="10"/>
      <color theme="0" tint="-0.499984740745262"/>
      <name val="Arial"/>
      <family val="2"/>
    </font>
    <font>
      <i/>
      <sz val="12"/>
      <color theme="1"/>
      <name val="Calibri"/>
      <family val="2"/>
      <scheme val="minor"/>
    </font>
    <font>
      <i/>
      <sz val="10"/>
      <color theme="1"/>
      <name val="Calibri"/>
      <family val="2"/>
      <scheme val="minor"/>
    </font>
    <font>
      <sz val="10"/>
      <name val="Arial"/>
    </font>
    <font>
      <sz val="11"/>
      <name val="Arial"/>
      <charset val="238"/>
    </font>
  </fonts>
  <fills count="8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6" tint="0.79998168889431442"/>
        <bgColor indexed="64"/>
      </patternFill>
    </fill>
    <fill>
      <patternFill patternType="solid">
        <fgColor rgb="FF92D050"/>
        <bgColor indexed="64"/>
      </patternFill>
    </fill>
    <fill>
      <patternFill patternType="solid">
        <fgColor indexed="43"/>
        <bgColor indexed="64"/>
      </patternFill>
    </fill>
    <fill>
      <patternFill patternType="solid">
        <fgColor indexed="42"/>
        <bgColor indexed="64"/>
      </patternFill>
    </fill>
    <fill>
      <patternFill patternType="solid">
        <fgColor indexed="51"/>
        <bgColor indexed="64"/>
      </patternFill>
    </fill>
    <fill>
      <patternFill patternType="solid">
        <fgColor indexed="3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A7BFDD"/>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theme="0"/>
        <bgColor indexed="64"/>
      </patternFill>
    </fill>
    <fill>
      <patternFill patternType="solid">
        <fgColor rgb="FFBED6EE"/>
        <bgColor indexed="64"/>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indexed="9"/>
        <bgColor indexed="64"/>
      </patternFill>
    </fill>
    <fill>
      <patternFill patternType="solid">
        <fgColor indexed="63"/>
        <bgColor indexed="64"/>
      </patternFill>
    </fill>
    <fill>
      <patternFill patternType="solid">
        <fgColor indexed="62"/>
        <bgColor indexed="64"/>
      </patternFill>
    </fill>
    <fill>
      <patternFill patternType="solid">
        <fgColor indexed="29"/>
        <bgColor indexed="64"/>
      </patternFill>
    </fill>
    <fill>
      <patternFill patternType="solid">
        <fgColor indexed="12"/>
        <bgColor indexed="64"/>
      </patternFill>
    </fill>
    <fill>
      <patternFill patternType="solid">
        <fgColor indexed="49"/>
        <bgColor indexed="64"/>
      </patternFill>
    </fill>
    <fill>
      <patternFill patternType="solid">
        <fgColor theme="6" tint="0.39997558519241921"/>
        <bgColor indexed="64"/>
      </patternFill>
    </fill>
    <fill>
      <patternFill patternType="solid">
        <fgColor theme="9" tint="0.79998168889431442"/>
        <bgColor indexed="64"/>
      </patternFill>
    </fill>
  </fills>
  <borders count="6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hair">
        <color rgb="FFC0C0C0"/>
      </bottom>
      <diagonal/>
    </border>
    <border>
      <left style="thick">
        <color indexed="64"/>
      </left>
      <right/>
      <top style="thick">
        <color indexed="64"/>
      </top>
      <bottom style="medium">
        <color indexed="64"/>
      </bottom>
      <diagonal/>
    </border>
    <border>
      <left style="thin">
        <color auto="1"/>
      </left>
      <right/>
      <top style="thick">
        <color indexed="64"/>
      </top>
      <bottom style="medium">
        <color indexed="64"/>
      </bottom>
      <diagonal/>
    </border>
    <border>
      <left style="medium">
        <color auto="1"/>
      </left>
      <right/>
      <top style="medium">
        <color auto="1"/>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auto="1"/>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style="thin">
        <color indexed="64"/>
      </top>
      <bottom style="medium">
        <color indexed="64"/>
      </bottom>
      <diagonal/>
    </border>
    <border>
      <left/>
      <right/>
      <top style="thin">
        <color indexed="64"/>
      </top>
      <bottom style="medium">
        <color theme="1"/>
      </bottom>
      <diagonal/>
    </border>
    <border>
      <left/>
      <right/>
      <top/>
      <bottom style="medium">
        <color theme="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bottom/>
      <diagonal/>
    </border>
    <border>
      <left/>
      <right/>
      <top style="medium">
        <color theme="1"/>
      </top>
      <bottom/>
      <diagonal/>
    </border>
    <border>
      <left style="thin">
        <color indexed="64"/>
      </left>
      <right style="thin">
        <color indexed="64"/>
      </right>
      <top style="medium">
        <color theme="1"/>
      </top>
      <bottom/>
      <diagonal/>
    </border>
    <border>
      <left/>
      <right/>
      <top/>
      <bottom style="thin">
        <color indexed="64"/>
      </bottom>
      <diagonal/>
    </border>
    <border>
      <left/>
      <right/>
      <top/>
      <bottom style="thick">
        <color indexed="62"/>
      </bottom>
      <diagonal/>
    </border>
    <border>
      <left/>
      <right/>
      <top/>
      <bottom style="thick">
        <color indexed="22"/>
      </bottom>
      <diagonal/>
    </border>
    <border>
      <left/>
      <right/>
      <top/>
      <bottom style="thick">
        <color indexed="62"/>
      </bottom>
      <diagonal/>
    </border>
    <border>
      <left/>
      <right/>
      <top/>
      <bottom style="thick">
        <color indexed="22"/>
      </bottom>
      <diagonal/>
    </border>
    <border>
      <left/>
      <right style="thin">
        <color indexed="64"/>
      </right>
      <top style="thin">
        <color indexed="64"/>
      </top>
      <bottom style="medium">
        <color indexed="64"/>
      </bottom>
      <diagonal/>
    </border>
    <border>
      <left/>
      <right style="thin">
        <color indexed="64"/>
      </right>
      <top style="medium">
        <color auto="1"/>
      </top>
      <bottom/>
      <diagonal/>
    </border>
    <border>
      <left/>
      <right style="thin">
        <color indexed="64"/>
      </right>
      <top/>
      <bottom/>
      <diagonal/>
    </border>
    <border>
      <left/>
      <right/>
      <top/>
      <bottom style="medium">
        <color indexed="64"/>
      </bottom>
      <diagonal/>
    </border>
    <border>
      <left style="thick">
        <color indexed="64"/>
      </left>
      <right/>
      <top style="thick">
        <color indexed="64"/>
      </top>
      <bottom/>
      <diagonal/>
    </border>
    <border>
      <left style="medium">
        <color indexed="64"/>
      </left>
      <right/>
      <top style="medium">
        <color auto="1"/>
      </top>
      <bottom style="medium">
        <color auto="1"/>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auto="1"/>
      </top>
      <bottom/>
      <diagonal/>
    </border>
    <border>
      <left/>
      <right/>
      <top style="medium">
        <color indexed="64"/>
      </top>
      <bottom style="medium">
        <color indexed="64"/>
      </bottom>
      <diagonal/>
    </border>
  </borders>
  <cellStyleXfs count="4385">
    <xf numFmtId="0" fontId="0" fillId="0" borderId="0"/>
    <xf numFmtId="9" fontId="1" fillId="0" borderId="0" applyFont="0" applyFill="0" applyBorder="0" applyAlignment="0" applyProtection="0"/>
    <xf numFmtId="0" fontId="1" fillId="0" borderId="0"/>
    <xf numFmtId="166" fontId="8" fillId="0" borderId="0" applyFont="0" applyFill="0" applyBorder="0" applyAlignment="0" applyProtection="0"/>
    <xf numFmtId="0" fontId="8" fillId="0" borderId="0"/>
    <xf numFmtId="0" fontId="30" fillId="0" borderId="0" applyNumberFormat="0" applyFill="0" applyBorder="0" applyAlignment="0" applyProtection="0"/>
    <xf numFmtId="0" fontId="45" fillId="0" borderId="0"/>
    <xf numFmtId="0" fontId="1" fillId="0" borderId="0"/>
    <xf numFmtId="0" fontId="8" fillId="0" borderId="0"/>
    <xf numFmtId="0" fontId="8" fillId="0" borderId="0"/>
    <xf numFmtId="0" fontId="64" fillId="48" borderId="0" applyNumberFormat="0" applyBorder="0" applyAlignment="0" applyProtection="0"/>
    <xf numFmtId="0" fontId="64" fillId="49" borderId="0" applyNumberFormat="0" applyBorder="0" applyAlignment="0" applyProtection="0"/>
    <xf numFmtId="0" fontId="64" fillId="50" borderId="0" applyNumberFormat="0" applyBorder="0" applyAlignment="0" applyProtection="0"/>
    <xf numFmtId="0" fontId="64" fillId="51" borderId="0" applyNumberFormat="0" applyBorder="0" applyAlignment="0" applyProtection="0"/>
    <xf numFmtId="0" fontId="64" fillId="52" borderId="0" applyNumberFormat="0" applyBorder="0" applyAlignment="0" applyProtection="0"/>
    <xf numFmtId="0" fontId="64" fillId="53" borderId="0" applyNumberFormat="0" applyBorder="0" applyAlignment="0" applyProtection="0"/>
    <xf numFmtId="0" fontId="64" fillId="54" borderId="0" applyNumberFormat="0" applyBorder="0" applyAlignment="0" applyProtection="0"/>
    <xf numFmtId="0" fontId="64" fillId="55" borderId="0" applyNumberFormat="0" applyBorder="0" applyAlignment="0" applyProtection="0"/>
    <xf numFmtId="0" fontId="64" fillId="56" borderId="0" applyNumberFormat="0" applyBorder="0" applyAlignment="0" applyProtection="0"/>
    <xf numFmtId="0" fontId="64" fillId="51" borderId="0" applyNumberFormat="0" applyBorder="0" applyAlignment="0" applyProtection="0"/>
    <xf numFmtId="0" fontId="64" fillId="54" borderId="0" applyNumberFormat="0" applyBorder="0" applyAlignment="0" applyProtection="0"/>
    <xf numFmtId="0" fontId="64" fillId="57" borderId="0" applyNumberFormat="0" applyBorder="0" applyAlignment="0" applyProtection="0"/>
    <xf numFmtId="0" fontId="8" fillId="0" borderId="0" applyNumberFormat="0" applyFont="0" applyFill="0" applyBorder="0" applyProtection="0">
      <alignment horizontal="left" vertical="center" indent="5"/>
    </xf>
    <xf numFmtId="0" fontId="65" fillId="58" borderId="0" applyNumberFormat="0" applyBorder="0" applyAlignment="0" applyProtection="0"/>
    <xf numFmtId="0" fontId="65" fillId="55" borderId="0" applyNumberFormat="0" applyBorder="0" applyAlignment="0" applyProtection="0"/>
    <xf numFmtId="0" fontId="65" fillId="56" borderId="0" applyNumberFormat="0" applyBorder="0" applyAlignment="0" applyProtection="0"/>
    <xf numFmtId="0" fontId="65" fillId="59" borderId="0" applyNumberFormat="0" applyBorder="0" applyAlignment="0" applyProtection="0"/>
    <xf numFmtId="0" fontId="65" fillId="60" borderId="0" applyNumberFormat="0" applyBorder="0" applyAlignment="0" applyProtection="0"/>
    <xf numFmtId="0" fontId="65" fillId="61" borderId="0" applyNumberFormat="0" applyBorder="0" applyAlignment="0" applyProtection="0"/>
    <xf numFmtId="4" fontId="83" fillId="66" borderId="4">
      <alignment horizontal="right" vertical="center"/>
    </xf>
    <xf numFmtId="4" fontId="83" fillId="66" borderId="4">
      <alignment horizontal="right" vertical="center"/>
    </xf>
    <xf numFmtId="0" fontId="88" fillId="3" borderId="0" applyNumberFormat="0" applyBorder="0" applyAlignment="0" applyProtection="0"/>
    <xf numFmtId="0" fontId="66" fillId="67" borderId="31" applyNumberFormat="0" applyAlignment="0" applyProtection="0"/>
    <xf numFmtId="0" fontId="66" fillId="67" borderId="31" applyNumberFormat="0" applyAlignment="0" applyProtection="0"/>
    <xf numFmtId="0" fontId="66" fillId="67" borderId="31" applyNumberFormat="0" applyAlignment="0" applyProtection="0"/>
    <xf numFmtId="0" fontId="66" fillId="67" borderId="31" applyNumberFormat="0" applyAlignment="0" applyProtection="0"/>
    <xf numFmtId="0" fontId="66" fillId="67" borderId="31" applyNumberFormat="0" applyAlignment="0" applyProtection="0"/>
    <xf numFmtId="0" fontId="66" fillId="67" borderId="31" applyNumberFormat="0" applyAlignment="0" applyProtection="0"/>
    <xf numFmtId="0" fontId="66" fillId="67" borderId="31" applyNumberFormat="0" applyAlignment="0" applyProtection="0"/>
    <xf numFmtId="0" fontId="67" fillId="0" borderId="32" applyNumberFormat="0" applyFill="0" applyAlignment="0" applyProtection="0"/>
    <xf numFmtId="0" fontId="68" fillId="68" borderId="33" applyNumberFormat="0" applyAlignment="0" applyProtection="0"/>
    <xf numFmtId="0" fontId="65" fillId="62" borderId="0" applyNumberFormat="0" applyBorder="0" applyAlignment="0" applyProtection="0"/>
    <xf numFmtId="0" fontId="65" fillId="63" borderId="0" applyNumberFormat="0" applyBorder="0" applyAlignment="0" applyProtection="0"/>
    <xf numFmtId="0" fontId="65" fillId="64" borderId="0" applyNumberFormat="0" applyBorder="0" applyAlignment="0" applyProtection="0"/>
    <xf numFmtId="0" fontId="65" fillId="59" borderId="0" applyNumberFormat="0" applyBorder="0" applyAlignment="0" applyProtection="0"/>
    <xf numFmtId="0" fontId="65" fillId="60" borderId="0" applyNumberFormat="0" applyBorder="0" applyAlignment="0" applyProtection="0"/>
    <xf numFmtId="0" fontId="65" fillId="65" borderId="0" applyNumberFormat="0" applyBorder="0" applyAlignment="0" applyProtection="0"/>
    <xf numFmtId="165" fontId="8" fillId="0" borderId="0" applyFont="0" applyFill="0" applyBorder="0" applyAlignment="0" applyProtection="0"/>
    <xf numFmtId="165" fontId="45" fillId="0" borderId="0" applyFont="0" applyFill="0" applyBorder="0" applyAlignment="0" applyProtection="0"/>
    <xf numFmtId="165" fontId="45" fillId="0" borderId="0" applyFont="0" applyFill="0" applyBorder="0" applyAlignment="0" applyProtection="0"/>
    <xf numFmtId="165" fontId="8" fillId="0" borderId="0" applyFont="0" applyFill="0" applyBorder="0" applyAlignment="0" applyProtection="0"/>
    <xf numFmtId="165" fontId="45" fillId="0" borderId="0" applyFont="0" applyFill="0" applyBorder="0" applyAlignment="0" applyProtection="0"/>
    <xf numFmtId="165" fontId="8" fillId="0" borderId="0" applyFont="0" applyFill="0" applyBorder="0" applyAlignment="0" applyProtection="0"/>
    <xf numFmtId="165" fontId="45"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86" fillId="0" borderId="0"/>
    <xf numFmtId="0" fontId="84" fillId="0" borderId="34">
      <alignment horizontal="left" vertical="center" wrapText="1" indent="2"/>
    </xf>
    <xf numFmtId="0" fontId="84" fillId="0" borderId="34">
      <alignment horizontal="left" vertical="center" wrapText="1" indent="2"/>
    </xf>
    <xf numFmtId="0" fontId="84" fillId="0" borderId="34">
      <alignment horizontal="left" vertical="center" wrapText="1" indent="2"/>
    </xf>
    <xf numFmtId="0" fontId="84" fillId="0" borderId="34">
      <alignment horizontal="left" vertical="center" wrapText="1" indent="2"/>
    </xf>
    <xf numFmtId="0" fontId="84" fillId="0" borderId="34">
      <alignment horizontal="left" vertical="center" wrapText="1" indent="2"/>
    </xf>
    <xf numFmtId="0" fontId="84" fillId="0" borderId="34">
      <alignment horizontal="left" vertical="center" wrapText="1" indent="2"/>
    </xf>
    <xf numFmtId="183"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45" fillId="0" borderId="0" applyFont="0" applyFill="0" applyBorder="0" applyAlignment="0" applyProtection="0"/>
    <xf numFmtId="183" fontId="8" fillId="0" borderId="0" applyFont="0" applyFill="0" applyBorder="0" applyAlignment="0" applyProtection="0"/>
    <xf numFmtId="0" fontId="8" fillId="0" borderId="0" applyFont="0" applyFill="0" applyBorder="0" applyAlignment="0" applyProtection="0"/>
    <xf numFmtId="183"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3"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0" fontId="86" fillId="0" borderId="0"/>
    <xf numFmtId="0" fontId="7" fillId="0" borderId="0" applyNumberFormat="0" applyFill="0" applyBorder="0" applyAlignment="0" applyProtection="0"/>
    <xf numFmtId="0" fontId="69" fillId="53" borderId="31" applyNumberFormat="0" applyAlignment="0" applyProtection="0"/>
    <xf numFmtId="0" fontId="69" fillId="53" borderId="31" applyNumberFormat="0" applyAlignment="0" applyProtection="0"/>
    <xf numFmtId="0" fontId="69" fillId="53" borderId="31" applyNumberFormat="0" applyAlignment="0" applyProtection="0"/>
    <xf numFmtId="0" fontId="69" fillId="53" borderId="31" applyNumberFormat="0" applyAlignment="0" applyProtection="0"/>
    <xf numFmtId="0" fontId="69" fillId="53" borderId="31" applyNumberFormat="0" applyAlignment="0" applyProtection="0"/>
    <xf numFmtId="0" fontId="69" fillId="53" borderId="31" applyNumberFormat="0" applyAlignment="0" applyProtection="0"/>
    <xf numFmtId="0" fontId="69" fillId="53" borderId="31" applyNumberFormat="0" applyAlignment="0" applyProtection="0"/>
    <xf numFmtId="0" fontId="69" fillId="53" borderId="31" applyNumberFormat="0" applyAlignment="0" applyProtection="0"/>
    <xf numFmtId="0" fontId="69" fillId="53" borderId="31" applyNumberFormat="0" applyAlignment="0" applyProtection="0"/>
    <xf numFmtId="0" fontId="69" fillId="53" borderId="31" applyNumberFormat="0" applyAlignment="0" applyProtection="0"/>
    <xf numFmtId="0" fontId="69" fillId="53" borderId="31" applyNumberFormat="0" applyAlignment="0" applyProtection="0"/>
    <xf numFmtId="0" fontId="69" fillId="53" borderId="31" applyNumberFormat="0" applyAlignment="0" applyProtection="0"/>
    <xf numFmtId="0" fontId="69" fillId="53" borderId="31" applyNumberFormat="0" applyAlignment="0" applyProtection="0"/>
    <xf numFmtId="0" fontId="69" fillId="53" borderId="31" applyNumberFormat="0" applyAlignment="0" applyProtection="0"/>
    <xf numFmtId="4" fontId="84" fillId="0" borderId="0" applyBorder="0">
      <alignment horizontal="right" vertical="center"/>
    </xf>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165"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5" fillId="0" borderId="0" applyFont="0" applyFill="0" applyBorder="0" applyAlignment="0" applyProtection="0"/>
    <xf numFmtId="0" fontId="71" fillId="69" borderId="0" applyNumberFormat="0" applyBorder="0" applyAlignment="0" applyProtection="0"/>
    <xf numFmtId="0" fontId="8" fillId="0" borderId="0"/>
    <xf numFmtId="0" fontId="86" fillId="0" borderId="0"/>
    <xf numFmtId="0" fontId="1" fillId="0" borderId="0"/>
    <xf numFmtId="0" fontId="8" fillId="0" borderId="0"/>
    <xf numFmtId="0" fontId="1" fillId="0" borderId="0"/>
    <xf numFmtId="0" fontId="1" fillId="0" borderId="0"/>
    <xf numFmtId="0" fontId="1" fillId="0" borderId="0"/>
    <xf numFmtId="0" fontId="89" fillId="0" borderId="0"/>
    <xf numFmtId="0" fontId="90" fillId="0" borderId="0"/>
    <xf numFmtId="0" fontId="1" fillId="0" borderId="0"/>
    <xf numFmtId="0" fontId="90" fillId="0" borderId="0"/>
    <xf numFmtId="0" fontId="8" fillId="0" borderId="0"/>
    <xf numFmtId="4" fontId="84" fillId="0" borderId="4" applyFill="0" applyBorder="0" applyProtection="0">
      <alignment horizontal="right" vertical="center"/>
    </xf>
    <xf numFmtId="4" fontId="84" fillId="0" borderId="4" applyFill="0" applyBorder="0" applyProtection="0">
      <alignment horizontal="right" vertical="center"/>
    </xf>
    <xf numFmtId="0" fontId="85" fillId="0" borderId="0" applyNumberFormat="0" applyFill="0" applyBorder="0" applyProtection="0">
      <alignment horizontal="left" vertical="center"/>
    </xf>
    <xf numFmtId="0" fontId="8" fillId="70" borderId="0" applyNumberFormat="0" applyFont="0" applyBorder="0" applyAlignment="0" applyProtection="0"/>
    <xf numFmtId="0" fontId="8" fillId="0" borderId="0"/>
    <xf numFmtId="0" fontId="8" fillId="0" borderId="0"/>
    <xf numFmtId="0" fontId="8" fillId="0" borderId="0"/>
    <xf numFmtId="0" fontId="70" fillId="0" borderId="0"/>
    <xf numFmtId="0" fontId="8" fillId="0" borderId="0"/>
    <xf numFmtId="0" fontId="8" fillId="0" borderId="0"/>
    <xf numFmtId="0" fontId="8" fillId="0" borderId="0"/>
    <xf numFmtId="0" fontId="70" fillId="0" borderId="0"/>
    <xf numFmtId="0" fontId="8" fillId="0" borderId="0"/>
    <xf numFmtId="0" fontId="8" fillId="0" borderId="0"/>
    <xf numFmtId="0" fontId="8" fillId="0" borderId="0"/>
    <xf numFmtId="0" fontId="70" fillId="0" borderId="0"/>
    <xf numFmtId="0" fontId="8" fillId="0" borderId="0"/>
    <xf numFmtId="0" fontId="8" fillId="0" borderId="0"/>
    <xf numFmtId="0" fontId="8" fillId="0" borderId="0"/>
    <xf numFmtId="0" fontId="70" fillId="0" borderId="0"/>
    <xf numFmtId="0" fontId="8" fillId="0" borderId="0"/>
    <xf numFmtId="0" fontId="8" fillId="0" borderId="0"/>
    <xf numFmtId="0" fontId="8" fillId="0" borderId="0"/>
    <xf numFmtId="0" fontId="70" fillId="0" borderId="0"/>
    <xf numFmtId="0" fontId="8" fillId="0" borderId="0"/>
    <xf numFmtId="0" fontId="8" fillId="0" borderId="0"/>
    <xf numFmtId="0" fontId="8" fillId="0" borderId="0"/>
    <xf numFmtId="0" fontId="70" fillId="0" borderId="0"/>
    <xf numFmtId="0" fontId="8" fillId="0" borderId="0"/>
    <xf numFmtId="0" fontId="8" fillId="0" borderId="0"/>
    <xf numFmtId="0" fontId="64" fillId="0" borderId="0"/>
    <xf numFmtId="0" fontId="64" fillId="0" borderId="0"/>
    <xf numFmtId="0" fontId="8" fillId="0" borderId="0"/>
    <xf numFmtId="0" fontId="8" fillId="0" borderId="0"/>
    <xf numFmtId="0" fontId="7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8" fillId="0" borderId="0"/>
    <xf numFmtId="0" fontId="8" fillId="0" borderId="0"/>
    <xf numFmtId="0" fontId="8" fillId="0" borderId="0"/>
    <xf numFmtId="0" fontId="70" fillId="0" borderId="0"/>
    <xf numFmtId="0" fontId="8" fillId="0" borderId="0"/>
    <xf numFmtId="0" fontId="8" fillId="0" borderId="0"/>
    <xf numFmtId="0" fontId="8" fillId="0" borderId="0"/>
    <xf numFmtId="0" fontId="70" fillId="0" borderId="0"/>
    <xf numFmtId="0" fontId="82" fillId="0" borderId="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45" fillId="71" borderId="38" applyNumberFormat="0" applyFont="0" applyAlignment="0" applyProtection="0"/>
    <xf numFmtId="0" fontId="45" fillId="71" borderId="38" applyNumberFormat="0" applyFont="0" applyAlignment="0" applyProtection="0"/>
    <xf numFmtId="0" fontId="45" fillId="71" borderId="38" applyNumberFormat="0" applyFont="0" applyAlignment="0" applyProtection="0"/>
    <xf numFmtId="0" fontId="45" fillId="71" borderId="38" applyNumberFormat="0" applyFont="0" applyAlignment="0" applyProtection="0"/>
    <xf numFmtId="0" fontId="45" fillId="71" borderId="38" applyNumberFormat="0" applyFont="0" applyAlignment="0" applyProtection="0"/>
    <xf numFmtId="0" fontId="45"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45" fillId="71" borderId="38" applyNumberFormat="0" applyFont="0" applyAlignment="0" applyProtection="0"/>
    <xf numFmtId="0" fontId="45" fillId="71" borderId="38" applyNumberFormat="0" applyFont="0" applyAlignment="0" applyProtection="0"/>
    <xf numFmtId="0" fontId="45" fillId="71" borderId="38" applyNumberFormat="0" applyFont="0" applyAlignment="0" applyProtection="0"/>
    <xf numFmtId="0" fontId="45" fillId="71" borderId="38" applyNumberFormat="0" applyFont="0" applyAlignment="0" applyProtection="0"/>
    <xf numFmtId="0" fontId="45" fillId="71" borderId="38" applyNumberFormat="0" applyFont="0" applyAlignment="0" applyProtection="0"/>
    <xf numFmtId="0" fontId="45"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0" fontId="72" fillId="67" borderId="39" applyNumberFormat="0" applyAlignment="0" applyProtection="0"/>
    <xf numFmtId="0" fontId="72" fillId="67" borderId="39" applyNumberFormat="0" applyAlignment="0" applyProtection="0"/>
    <xf numFmtId="0" fontId="72" fillId="67" borderId="39" applyNumberFormat="0" applyAlignment="0" applyProtection="0"/>
    <xf numFmtId="0" fontId="72" fillId="67" borderId="39" applyNumberFormat="0" applyAlignment="0" applyProtection="0"/>
    <xf numFmtId="0" fontId="72" fillId="67" borderId="39" applyNumberFormat="0" applyAlignment="0" applyProtection="0"/>
    <xf numFmtId="0" fontId="72" fillId="67" borderId="39" applyNumberFormat="0" applyAlignment="0" applyProtection="0"/>
    <xf numFmtId="0" fontId="72" fillId="67" borderId="39" applyNumberFormat="0" applyAlignment="0" applyProtection="0"/>
    <xf numFmtId="0" fontId="72" fillId="67" borderId="39" applyNumberFormat="0" applyAlignment="0" applyProtection="0"/>
    <xf numFmtId="0" fontId="72" fillId="67" borderId="39" applyNumberFormat="0" applyAlignment="0" applyProtection="0"/>
    <xf numFmtId="0" fontId="72" fillId="67" borderId="39" applyNumberFormat="0" applyAlignment="0" applyProtection="0"/>
    <xf numFmtId="0" fontId="72" fillId="67" borderId="39" applyNumberFormat="0" applyAlignment="0" applyProtection="0"/>
    <xf numFmtId="0" fontId="72" fillId="67" borderId="39" applyNumberFormat="0" applyAlignment="0" applyProtection="0"/>
    <xf numFmtId="0" fontId="86" fillId="0" borderId="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64"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0" fontId="8" fillId="0" borderId="0"/>
    <xf numFmtId="0" fontId="73"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6" fillId="0" borderId="35" applyNumberFormat="0" applyFill="0" applyAlignment="0" applyProtection="0"/>
    <xf numFmtId="0" fontId="77" fillId="0" borderId="36" applyNumberFormat="0" applyFill="0" applyAlignment="0" applyProtection="0"/>
    <xf numFmtId="0" fontId="78" fillId="0" borderId="37" applyNumberFormat="0" applyFill="0" applyAlignment="0" applyProtection="0"/>
    <xf numFmtId="0" fontId="78" fillId="0" borderId="37" applyNumberFormat="0" applyFill="0" applyAlignment="0" applyProtection="0"/>
    <xf numFmtId="0" fontId="78" fillId="0" borderId="0" applyNumberFormat="0" applyFill="0" applyBorder="0" applyAlignment="0" applyProtection="0"/>
    <xf numFmtId="0" fontId="79" fillId="0" borderId="40" applyNumberFormat="0" applyFill="0" applyAlignment="0" applyProtection="0"/>
    <xf numFmtId="0" fontId="79" fillId="0" borderId="40" applyNumberFormat="0" applyFill="0" applyAlignment="0" applyProtection="0"/>
    <xf numFmtId="0" fontId="79" fillId="0" borderId="40" applyNumberFormat="0" applyFill="0" applyAlignment="0" applyProtection="0"/>
    <xf numFmtId="0" fontId="79" fillId="0" borderId="40" applyNumberFormat="0" applyFill="0" applyAlignment="0" applyProtection="0"/>
    <xf numFmtId="0" fontId="79" fillId="0" borderId="40" applyNumberFormat="0" applyFill="0" applyAlignment="0" applyProtection="0"/>
    <xf numFmtId="0" fontId="79" fillId="0" borderId="40" applyNumberFormat="0" applyFill="0" applyAlignment="0" applyProtection="0"/>
    <xf numFmtId="0" fontId="80" fillId="49" borderId="0" applyNumberFormat="0" applyBorder="0" applyAlignment="0" applyProtection="0"/>
    <xf numFmtId="0" fontId="81" fillId="50" borderId="0" applyNumberFormat="0" applyBorder="0" applyAlignment="0" applyProtection="0"/>
    <xf numFmtId="4" fontId="84" fillId="0" borderId="0"/>
    <xf numFmtId="185" fontId="8" fillId="0" borderId="0"/>
    <xf numFmtId="185" fontId="8" fillId="0" borderId="0"/>
    <xf numFmtId="3" fontId="8" fillId="72" borderId="1" applyFont="0" applyFill="0" applyBorder="0" applyAlignment="0" applyProtection="0"/>
    <xf numFmtId="3" fontId="8" fillId="72" borderId="1" applyFont="0" applyFill="0" applyBorder="0" applyAlignment="0" applyProtection="0"/>
    <xf numFmtId="0" fontId="8" fillId="0" borderId="0" applyNumberFormat="0" applyFont="0" applyFill="0" applyBorder="0" applyProtection="0">
      <alignment horizontal="left" vertical="center" indent="5"/>
    </xf>
    <xf numFmtId="0" fontId="88" fillId="3" borderId="0" applyNumberFormat="0" applyBorder="0" applyAlignment="0" applyProtection="0"/>
    <xf numFmtId="3" fontId="91" fillId="73" borderId="1" applyNumberFormat="0" applyBorder="0" applyAlignment="0" applyProtection="0"/>
    <xf numFmtId="0" fontId="2" fillId="5" borderId="1" applyNumberFormat="0" applyAlignment="0" applyProtection="0"/>
    <xf numFmtId="0" fontId="50" fillId="72" borderId="1" applyNumberFormat="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45" fillId="0" borderId="0" applyFont="0" applyFill="0" applyBorder="0" applyAlignment="0" applyProtection="0"/>
    <xf numFmtId="180" fontId="45"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45"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180" fontId="45" fillId="0" borderId="0" applyFont="0" applyFill="0" applyBorder="0" applyAlignment="0" applyProtection="0"/>
    <xf numFmtId="180" fontId="64" fillId="0" borderId="0" applyFont="0" applyFill="0" applyBorder="0" applyAlignment="0" applyProtection="0"/>
    <xf numFmtId="180" fontId="64" fillId="0" borderId="0" applyFont="0" applyFill="0" applyBorder="0" applyAlignment="0" applyProtection="0"/>
    <xf numFmtId="180" fontId="64" fillId="0" borderId="0" applyFont="0" applyFill="0" applyBorder="0" applyAlignment="0" applyProtection="0"/>
    <xf numFmtId="180" fontId="64"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64" fillId="0" borderId="0" applyFont="0" applyFill="0" applyBorder="0" applyAlignment="0" applyProtection="0"/>
    <xf numFmtId="180" fontId="64" fillId="0" borderId="0" applyFont="0" applyFill="0" applyBorder="0" applyAlignment="0" applyProtection="0"/>
    <xf numFmtId="180" fontId="64" fillId="0" borderId="0" applyFont="0" applyFill="0" applyBorder="0" applyAlignment="0" applyProtection="0"/>
    <xf numFmtId="180" fontId="64"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0"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0" fontId="69" fillId="53" borderId="41" applyNumberFormat="0" applyAlignment="0" applyProtection="0"/>
    <xf numFmtId="180" fontId="64" fillId="0" borderId="0" applyFont="0" applyFill="0" applyBorder="0" applyAlignment="0" applyProtection="0"/>
    <xf numFmtId="180" fontId="64" fillId="0" borderId="0" applyFont="0" applyFill="0" applyBorder="0" applyAlignment="0" applyProtection="0"/>
    <xf numFmtId="180" fontId="64" fillId="0" borderId="0" applyFont="0" applyFill="0" applyBorder="0" applyAlignment="0" applyProtection="0"/>
    <xf numFmtId="180"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0" fontId="7" fillId="0" borderId="0" applyNumberFormat="0" applyFill="0" applyBorder="0" applyAlignment="0" applyProtection="0"/>
    <xf numFmtId="186" fontId="93" fillId="74" borderId="0" applyNumberFormat="0" applyBorder="0" applyAlignment="0" applyProtection="0">
      <alignment horizontal="center" vertical="top" wrapText="1"/>
    </xf>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1"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 fillId="0" borderId="0"/>
    <xf numFmtId="0" fontId="8" fillId="0" borderId="0"/>
    <xf numFmtId="0" fontId="8" fillId="0" borderId="0"/>
    <xf numFmtId="0" fontId="1" fillId="0" borderId="0"/>
    <xf numFmtId="0" fontId="86" fillId="0" borderId="0"/>
    <xf numFmtId="0" fontId="8" fillId="0" borderId="0"/>
    <xf numFmtId="0" fontId="8" fillId="0" borderId="0"/>
    <xf numFmtId="0" fontId="1" fillId="0" borderId="0"/>
    <xf numFmtId="0" fontId="8" fillId="0" borderId="0"/>
    <xf numFmtId="0" fontId="1" fillId="0" borderId="0"/>
    <xf numFmtId="0" fontId="1" fillId="0" borderId="0"/>
    <xf numFmtId="0" fontId="8" fillId="0" borderId="0"/>
    <xf numFmtId="0" fontId="8" fillId="0" borderId="0"/>
    <xf numFmtId="0" fontId="90" fillId="0" borderId="0"/>
    <xf numFmtId="0" fontId="90" fillId="0" borderId="0"/>
    <xf numFmtId="0" fontId="90" fillId="0" borderId="0"/>
    <xf numFmtId="0" fontId="1" fillId="0" borderId="0"/>
    <xf numFmtId="0" fontId="8" fillId="0" borderId="0"/>
    <xf numFmtId="0" fontId="1" fillId="0" borderId="0"/>
    <xf numFmtId="0" fontId="90" fillId="0" borderId="0"/>
    <xf numFmtId="0" fontId="1" fillId="0" borderId="0"/>
    <xf numFmtId="0" fontId="1" fillId="0" borderId="0"/>
    <xf numFmtId="0" fontId="8" fillId="70" borderId="0" applyNumberFormat="0" applyFon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71" borderId="42" applyNumberFormat="0" applyFont="0" applyAlignment="0" applyProtection="0"/>
    <xf numFmtId="0" fontId="8" fillId="71" borderId="42" applyNumberFormat="0" applyFont="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72" fillId="67" borderId="43" applyNumberFormat="0" applyAlignment="0" applyProtection="0"/>
    <xf numFmtId="0" fontId="94" fillId="75" borderId="0" applyNumberFormat="0" applyAlignment="0" applyProtection="0"/>
    <xf numFmtId="0" fontId="95" fillId="76" borderId="0" applyNumberFormat="0" applyAlignment="0" applyProtection="0"/>
    <xf numFmtId="0" fontId="96" fillId="77" borderId="0" applyNumberFormat="0" applyAlignment="0" applyProtection="0"/>
    <xf numFmtId="186" fontId="87" fillId="78" borderId="0" applyNumberFormat="0" applyFill="0" applyBorder="0" applyAlignment="0">
      <alignment horizont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97" fillId="5" borderId="1" applyNumberFormat="0" applyFill="0" applyBorder="0" applyAlignment="0" applyProtection="0"/>
    <xf numFmtId="0" fontId="98" fillId="5" borderId="1" applyFill="0" applyBorder="0" applyAlignment="0" applyProtection="0"/>
    <xf numFmtId="0" fontId="1" fillId="0" borderId="0"/>
    <xf numFmtId="165" fontId="8" fillId="0" borderId="0" applyFont="0" applyFill="0" applyBorder="0" applyAlignment="0" applyProtection="0"/>
    <xf numFmtId="0" fontId="1" fillId="0" borderId="0"/>
    <xf numFmtId="0" fontId="1" fillId="9" borderId="0" applyNumberFormat="0" applyBorder="0" applyAlignment="0" applyProtection="0"/>
    <xf numFmtId="0" fontId="1" fillId="9"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64" fillId="48" borderId="0" applyNumberFormat="0" applyBorder="0" applyAlignment="0" applyProtection="0"/>
    <xf numFmtId="0" fontId="64" fillId="49" borderId="0" applyNumberFormat="0" applyBorder="0" applyAlignment="0" applyProtection="0"/>
    <xf numFmtId="0" fontId="64" fillId="50" borderId="0" applyNumberFormat="0" applyBorder="0" applyAlignment="0" applyProtection="0"/>
    <xf numFmtId="0" fontId="64" fillId="51" borderId="0" applyNumberFormat="0" applyBorder="0" applyAlignment="0" applyProtection="0"/>
    <xf numFmtId="0" fontId="64" fillId="52" borderId="0" applyNumberFormat="0" applyBorder="0" applyAlignment="0" applyProtection="0"/>
    <xf numFmtId="0" fontId="64" fillId="5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64" fillId="54" borderId="0" applyNumberFormat="0" applyBorder="0" applyAlignment="0" applyProtection="0"/>
    <xf numFmtId="0" fontId="64" fillId="55" borderId="0" applyNumberFormat="0" applyBorder="0" applyAlignment="0" applyProtection="0"/>
    <xf numFmtId="0" fontId="64" fillId="56" borderId="0" applyNumberFormat="0" applyBorder="0" applyAlignment="0" applyProtection="0"/>
    <xf numFmtId="0" fontId="64" fillId="51" borderId="0" applyNumberFormat="0" applyBorder="0" applyAlignment="0" applyProtection="0"/>
    <xf numFmtId="0" fontId="64" fillId="54" borderId="0" applyNumberFormat="0" applyBorder="0" applyAlignment="0" applyProtection="0"/>
    <xf numFmtId="0" fontId="64" fillId="57" borderId="0" applyNumberFormat="0" applyBorder="0" applyAlignment="0" applyProtection="0"/>
    <xf numFmtId="0" fontId="6" fillId="11"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6" fillId="67" borderId="31" applyNumberFormat="0" applyAlignment="0" applyProtection="0"/>
    <xf numFmtId="0" fontId="66" fillId="67" borderId="31" applyNumberFormat="0" applyAlignment="0" applyProtection="0"/>
    <xf numFmtId="0" fontId="66" fillId="67" borderId="31" applyNumberFormat="0" applyAlignment="0" applyProtection="0"/>
    <xf numFmtId="0" fontId="66" fillId="67" borderId="31" applyNumberFormat="0" applyAlignment="0" applyProtection="0"/>
    <xf numFmtId="165" fontId="45"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80" fontId="1" fillId="0" borderId="0" applyFont="0" applyFill="0" applyBorder="0" applyAlignment="0" applyProtection="0"/>
    <xf numFmtId="165" fontId="8" fillId="0" borderId="0" applyFont="0" applyFill="0" applyBorder="0" applyAlignment="0" applyProtection="0"/>
    <xf numFmtId="180" fontId="1" fillId="0" borderId="0" applyFont="0" applyFill="0" applyBorder="0" applyAlignment="0" applyProtection="0"/>
    <xf numFmtId="0" fontId="84" fillId="0" borderId="34">
      <alignment horizontal="left" vertical="center" wrapText="1" indent="2"/>
    </xf>
    <xf numFmtId="0" fontId="84" fillId="0" borderId="34">
      <alignment horizontal="left" vertical="center" wrapText="1" indent="2"/>
    </xf>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4" fontId="8" fillId="0" borderId="0" applyFont="0" applyFill="0" applyBorder="0" applyAlignment="0" applyProtection="0"/>
    <xf numFmtId="183" fontId="45" fillId="0" borderId="0" applyFont="0" applyFill="0" applyBorder="0" applyAlignment="0" applyProtection="0"/>
    <xf numFmtId="183"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181" fontId="45" fillId="0" borderId="0" applyFont="0" applyFill="0" applyBorder="0" applyAlignment="0" applyProtection="0"/>
    <xf numFmtId="181" fontId="8" fillId="0" borderId="0" applyFont="0" applyFill="0" applyBorder="0" applyAlignment="0" applyProtection="0"/>
    <xf numFmtId="0" fontId="99" fillId="2" borderId="0" applyNumberFormat="0" applyBorder="0" applyAlignment="0" applyProtection="0"/>
    <xf numFmtId="0" fontId="100" fillId="0" borderId="0" applyNumberFormat="0" applyFill="0" applyBorder="0" applyAlignment="0" applyProtection="0"/>
    <xf numFmtId="0" fontId="7" fillId="0" borderId="0" applyNumberFormat="0" applyFill="0" applyBorder="0" applyAlignment="0" applyProtection="0"/>
    <xf numFmtId="0" fontId="101" fillId="0" borderId="0" applyNumberFormat="0" applyFill="0" applyBorder="0" applyAlignment="0" applyProtection="0">
      <alignment vertical="top"/>
      <protection locked="0"/>
    </xf>
    <xf numFmtId="0" fontId="69" fillId="53" borderId="31" applyNumberFormat="0" applyAlignment="0" applyProtection="0"/>
    <xf numFmtId="0" fontId="69" fillId="53" borderId="31" applyNumberFormat="0" applyAlignment="0" applyProtection="0"/>
    <xf numFmtId="0" fontId="69" fillId="53" borderId="31" applyNumberFormat="0" applyAlignment="0" applyProtection="0"/>
    <xf numFmtId="0" fontId="69" fillId="53" borderId="31" applyNumberFormat="0" applyAlignment="0" applyProtection="0"/>
    <xf numFmtId="0" fontId="69" fillId="53" borderId="31" applyNumberFormat="0" applyAlignment="0" applyProtection="0"/>
    <xf numFmtId="0" fontId="69" fillId="53" borderId="31" applyNumberFormat="0" applyAlignment="0" applyProtection="0"/>
    <xf numFmtId="180" fontId="86" fillId="0" borderId="0" applyFont="0" applyFill="0" applyBorder="0" applyAlignment="0" applyProtection="0"/>
    <xf numFmtId="0" fontId="3" fillId="6" borderId="2" applyNumberFormat="0" applyAlignment="0" applyProtection="0"/>
    <xf numFmtId="0" fontId="6" fillId="8" borderId="0" applyNumberFormat="0" applyBorder="0" applyAlignment="0" applyProtection="0"/>
    <xf numFmtId="0" fontId="6" fillId="12" borderId="0" applyNumberFormat="0" applyBorder="0" applyAlignment="0" applyProtection="0"/>
    <xf numFmtId="0" fontId="6" fillId="16" borderId="0" applyNumberFormat="0" applyBorder="0" applyAlignment="0" applyProtection="0"/>
    <xf numFmtId="0" fontId="6" fillId="20" borderId="0" applyNumberFormat="0" applyBorder="0" applyAlignment="0" applyProtection="0"/>
    <xf numFmtId="0" fontId="6" fillId="24" borderId="0" applyNumberFormat="0" applyBorder="0" applyAlignment="0" applyProtection="0"/>
    <xf numFmtId="0" fontId="6" fillId="28" borderId="0" applyNumberFormat="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4" fontId="70"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4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0" fontId="102" fillId="4" borderId="0" applyNumberFormat="0" applyBorder="0" applyAlignment="0" applyProtection="0"/>
    <xf numFmtId="0" fontId="90" fillId="0" borderId="0"/>
    <xf numFmtId="0" fontId="1" fillId="0" borderId="0"/>
    <xf numFmtId="0" fontId="8" fillId="0" borderId="0"/>
    <xf numFmtId="0" fontId="8" fillId="0" borderId="0"/>
    <xf numFmtId="0" fontId="1" fillId="0" borderId="0"/>
    <xf numFmtId="0" fontId="8" fillId="0" borderId="0"/>
    <xf numFmtId="0" fontId="1" fillId="0" borderId="0"/>
    <xf numFmtId="0" fontId="8" fillId="0" borderId="0"/>
    <xf numFmtId="0" fontId="8" fillId="0" borderId="0"/>
    <xf numFmtId="0" fontId="8" fillId="0" borderId="0"/>
    <xf numFmtId="0" fontId="8"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90" fillId="0" borderId="0"/>
    <xf numFmtId="0" fontId="1" fillId="0" borderId="0"/>
    <xf numFmtId="0" fontId="1"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9" fillId="0" borderId="0"/>
    <xf numFmtId="0" fontId="89" fillId="0" borderId="0"/>
    <xf numFmtId="0" fontId="8" fillId="0" borderId="0"/>
    <xf numFmtId="0" fontId="8" fillId="0" borderId="0"/>
    <xf numFmtId="0" fontId="8" fillId="0" borderId="0"/>
    <xf numFmtId="0" fontId="8" fillId="0" borderId="0"/>
    <xf numFmtId="0" fontId="8" fillId="0" borderId="0"/>
    <xf numFmtId="0" fontId="90" fillId="0" borderId="0"/>
    <xf numFmtId="0" fontId="90" fillId="0" borderId="0"/>
    <xf numFmtId="0" fontId="90" fillId="0" borderId="0"/>
    <xf numFmtId="0" fontId="9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45" fillId="0" borderId="0"/>
    <xf numFmtId="0" fontId="1" fillId="0" borderId="0"/>
    <xf numFmtId="0" fontId="1" fillId="0" borderId="0"/>
    <xf numFmtId="0" fontId="1" fillId="0" borderId="0"/>
    <xf numFmtId="0" fontId="90" fillId="0" borderId="0"/>
    <xf numFmtId="4" fontId="84" fillId="0" borderId="4" applyFill="0" applyBorder="0" applyProtection="0">
      <alignment horizontal="right" vertical="center"/>
    </xf>
    <xf numFmtId="4" fontId="84" fillId="0" borderId="4" applyFill="0" applyBorder="0" applyProtection="0">
      <alignment horizontal="right" vertical="center"/>
    </xf>
    <xf numFmtId="4" fontId="84" fillId="0" borderId="4" applyFill="0" applyBorder="0" applyProtection="0">
      <alignment horizontal="right" vertical="center"/>
    </xf>
    <xf numFmtId="0" fontId="64" fillId="0" borderId="0"/>
    <xf numFmtId="0" fontId="64" fillId="0" borderId="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45" fillId="71" borderId="38" applyNumberFormat="0" applyFont="0" applyAlignment="0" applyProtection="0"/>
    <xf numFmtId="0" fontId="45"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8" fillId="71" borderId="38" applyNumberFormat="0" applyFont="0" applyAlignment="0" applyProtection="0"/>
    <xf numFmtId="0" fontId="45" fillId="71" borderId="38" applyNumberFormat="0" applyFont="0" applyAlignment="0" applyProtection="0"/>
    <xf numFmtId="0" fontId="45" fillId="71" borderId="38" applyNumberFormat="0" applyFont="0" applyAlignment="0" applyProtection="0"/>
    <xf numFmtId="0" fontId="8" fillId="71" borderId="38" applyNumberFormat="0" applyFont="0" applyAlignment="0" applyProtection="0"/>
    <xf numFmtId="0" fontId="1" fillId="7" borderId="3" applyNumberFormat="0" applyFont="0" applyAlignment="0" applyProtection="0"/>
    <xf numFmtId="0" fontId="1" fillId="7" borderId="3" applyNumberFormat="0" applyFont="0" applyAlignment="0" applyProtection="0"/>
    <xf numFmtId="0" fontId="1" fillId="7" borderId="3" applyNumberFormat="0" applyFont="0" applyAlignment="0" applyProtection="0"/>
    <xf numFmtId="0" fontId="1" fillId="7" borderId="3" applyNumberFormat="0" applyFont="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182" fontId="45" fillId="0" borderId="0" applyFont="0" applyFill="0" applyBorder="0" applyAlignment="0" applyProtection="0"/>
    <xf numFmtId="182" fontId="8" fillId="0" borderId="0" applyFont="0" applyFill="0" applyBorder="0" applyAlignment="0" applyProtection="0"/>
    <xf numFmtId="0" fontId="72" fillId="67" borderId="39" applyNumberFormat="0" applyAlignment="0" applyProtection="0"/>
    <xf numFmtId="0" fontId="72" fillId="67" borderId="39" applyNumberFormat="0" applyAlignment="0" applyProtection="0"/>
    <xf numFmtId="0" fontId="72" fillId="67" borderId="39" applyNumberFormat="0" applyAlignment="0" applyProtection="0"/>
    <xf numFmtId="0" fontId="72" fillId="67" borderId="39" applyNumberFormat="0" applyAlignment="0" applyProtection="0"/>
    <xf numFmtId="0" fontId="72" fillId="67" borderId="39" applyNumberFormat="0" applyAlignment="0" applyProtection="0"/>
    <xf numFmtId="0" fontId="72" fillId="67" borderId="39" applyNumberFormat="0" applyAlignment="0" applyProtection="0"/>
    <xf numFmtId="9" fontId="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1" fillId="79" borderId="4" applyNumberFormat="0" applyProtection="0">
      <alignment horizontal="right"/>
    </xf>
    <xf numFmtId="0" fontId="103" fillId="79" borderId="0" applyNumberFormat="0" applyBorder="0" applyProtection="0">
      <alignment horizontal="left"/>
    </xf>
    <xf numFmtId="0" fontId="11" fillId="79" borderId="4" applyNumberFormat="0" applyProtection="0">
      <alignment horizontal="left"/>
    </xf>
    <xf numFmtId="49" fontId="8" fillId="0" borderId="4" applyFill="0" applyProtection="0">
      <alignment horizontal="right"/>
    </xf>
    <xf numFmtId="0" fontId="104" fillId="80" borderId="0" applyNumberFormat="0" applyBorder="0" applyProtection="0">
      <alignment horizontal="left"/>
    </xf>
    <xf numFmtId="1" fontId="8" fillId="0" borderId="4" applyFill="0" applyProtection="0">
      <alignment horizontal="right" vertical="top" wrapText="1"/>
    </xf>
    <xf numFmtId="2" fontId="8" fillId="0" borderId="4" applyFill="0" applyProtection="0">
      <alignment horizontal="right" vertical="top" wrapText="1"/>
    </xf>
    <xf numFmtId="0" fontId="8" fillId="0" borderId="4" applyFill="0" applyProtection="0">
      <alignment horizontal="right" vertical="top" wrapText="1"/>
    </xf>
    <xf numFmtId="0" fontId="11" fillId="79" borderId="4" applyNumberFormat="0" applyProtection="0">
      <alignment horizontal="right"/>
    </xf>
    <xf numFmtId="0" fontId="103" fillId="79" borderId="0" applyNumberFormat="0" applyBorder="0" applyProtection="0">
      <alignment horizontal="left"/>
    </xf>
    <xf numFmtId="0" fontId="11" fillId="79" borderId="4" applyNumberFormat="0" applyProtection="0">
      <alignment horizontal="left"/>
    </xf>
    <xf numFmtId="49" fontId="8" fillId="0" borderId="4" applyFill="0" applyProtection="0">
      <alignment horizontal="right"/>
    </xf>
    <xf numFmtId="0" fontId="104" fillId="80" borderId="0" applyNumberFormat="0" applyBorder="0" applyProtection="0">
      <alignment horizontal="left"/>
    </xf>
    <xf numFmtId="1" fontId="8" fillId="0" borderId="4" applyFill="0" applyProtection="0">
      <alignment horizontal="right" vertical="top" wrapText="1"/>
    </xf>
    <xf numFmtId="2" fontId="8" fillId="0" borderId="4" applyFill="0" applyProtection="0">
      <alignment horizontal="right" vertical="top" wrapText="1"/>
    </xf>
    <xf numFmtId="0" fontId="8" fillId="0" borderId="4" applyFill="0" applyProtection="0">
      <alignment horizontal="right" vertical="top" wrapText="1"/>
    </xf>
    <xf numFmtId="0" fontId="11" fillId="79" borderId="4" applyNumberFormat="0" applyProtection="0">
      <alignment horizontal="right"/>
    </xf>
    <xf numFmtId="0" fontId="103" fillId="79" borderId="0" applyNumberFormat="0" applyBorder="0" applyProtection="0">
      <alignment horizontal="left"/>
    </xf>
    <xf numFmtId="0" fontId="11" fillId="79" borderId="4" applyNumberFormat="0" applyProtection="0">
      <alignment horizontal="left"/>
    </xf>
    <xf numFmtId="49" fontId="8" fillId="0" borderId="4" applyFill="0" applyProtection="0">
      <alignment horizontal="right"/>
    </xf>
    <xf numFmtId="0" fontId="104" fillId="80" borderId="0" applyNumberFormat="0" applyBorder="0" applyProtection="0">
      <alignment horizontal="left"/>
    </xf>
    <xf numFmtId="1" fontId="8" fillId="0" borderId="4" applyFill="0" applyProtection="0">
      <alignment horizontal="right" vertical="top" wrapText="1"/>
    </xf>
    <xf numFmtId="2" fontId="8" fillId="0" borderId="4" applyFill="0" applyProtection="0">
      <alignment horizontal="right" vertical="top" wrapText="1"/>
    </xf>
    <xf numFmtId="0" fontId="8" fillId="0" borderId="4" applyFill="0" applyProtection="0">
      <alignment horizontal="right" vertical="top" wrapText="1"/>
    </xf>
    <xf numFmtId="0" fontId="11" fillId="79" borderId="4" applyNumberFormat="0" applyProtection="0">
      <alignment horizontal="right"/>
    </xf>
    <xf numFmtId="1" fontId="8" fillId="0" borderId="4" applyFill="0" applyProtection="0">
      <alignment horizontal="right" vertical="top" wrapText="1"/>
    </xf>
    <xf numFmtId="2" fontId="8" fillId="0" borderId="4" applyFill="0" applyProtection="0">
      <alignment horizontal="right" vertical="top" wrapText="1"/>
    </xf>
    <xf numFmtId="0" fontId="8" fillId="0" borderId="4" applyFill="0" applyProtection="0">
      <alignment horizontal="right" vertical="top" wrapText="1"/>
    </xf>
    <xf numFmtId="0" fontId="11" fillId="79" borderId="4" applyNumberFormat="0" applyProtection="0">
      <alignment horizontal="right"/>
    </xf>
    <xf numFmtId="0" fontId="103" fillId="79" borderId="0" applyNumberFormat="0" applyBorder="0" applyProtection="0">
      <alignment horizontal="left"/>
    </xf>
    <xf numFmtId="0" fontId="11" fillId="79" borderId="4" applyNumberFormat="0" applyProtection="0">
      <alignment horizontal="left"/>
    </xf>
    <xf numFmtId="49" fontId="8" fillId="0" borderId="4" applyFill="0" applyProtection="0">
      <alignment horizontal="right"/>
    </xf>
    <xf numFmtId="0" fontId="104" fillId="80" borderId="0" applyNumberFormat="0" applyBorder="0" applyProtection="0">
      <alignment horizontal="left"/>
    </xf>
    <xf numFmtId="1" fontId="8" fillId="0" borderId="4" applyFill="0" applyProtection="0">
      <alignment horizontal="right" vertical="top" wrapText="1"/>
    </xf>
    <xf numFmtId="2" fontId="8" fillId="0" borderId="4" applyFill="0" applyProtection="0">
      <alignment horizontal="right" vertical="top" wrapText="1"/>
    </xf>
    <xf numFmtId="0" fontId="8" fillId="0" borderId="4" applyFill="0" applyProtection="0">
      <alignment horizontal="right" vertical="top" wrapText="1"/>
    </xf>
    <xf numFmtId="0" fontId="11" fillId="79" borderId="4" applyNumberFormat="0" applyProtection="0">
      <alignment horizontal="right"/>
    </xf>
    <xf numFmtId="0" fontId="103" fillId="79" borderId="0" applyNumberFormat="0" applyBorder="0" applyProtection="0">
      <alignment horizontal="left"/>
    </xf>
    <xf numFmtId="0" fontId="11" fillId="79" borderId="4" applyNumberFormat="0" applyProtection="0">
      <alignment horizontal="left"/>
    </xf>
    <xf numFmtId="49" fontId="8" fillId="0" borderId="4" applyFill="0" applyProtection="0">
      <alignment horizontal="right"/>
    </xf>
    <xf numFmtId="0" fontId="104" fillId="80" borderId="0" applyNumberFormat="0" applyBorder="0" applyProtection="0">
      <alignment horizontal="left"/>
    </xf>
    <xf numFmtId="1" fontId="8" fillId="0" borderId="4" applyFill="0" applyProtection="0">
      <alignment horizontal="right" vertical="top" wrapText="1"/>
    </xf>
    <xf numFmtId="2" fontId="8" fillId="0" borderId="4" applyFill="0" applyProtection="0">
      <alignment horizontal="right" vertical="top" wrapText="1"/>
    </xf>
    <xf numFmtId="0" fontId="8" fillId="0" borderId="4" applyFill="0" applyProtection="0">
      <alignment horizontal="right" vertical="top" wrapText="1"/>
    </xf>
    <xf numFmtId="0" fontId="11" fillId="79" borderId="4" applyNumberFormat="0" applyProtection="0">
      <alignment horizontal="right"/>
    </xf>
    <xf numFmtId="0" fontId="103" fillId="79" borderId="0" applyNumberFormat="0" applyBorder="0" applyProtection="0">
      <alignment horizontal="left"/>
    </xf>
    <xf numFmtId="0" fontId="11" fillId="79" borderId="4" applyNumberFormat="0" applyProtection="0">
      <alignment horizontal="left"/>
    </xf>
    <xf numFmtId="49" fontId="8" fillId="0" borderId="4" applyFill="0" applyProtection="0">
      <alignment horizontal="right"/>
    </xf>
    <xf numFmtId="0" fontId="104" fillId="80" borderId="0" applyNumberFormat="0" applyBorder="0" applyProtection="0">
      <alignment horizontal="left"/>
    </xf>
    <xf numFmtId="1" fontId="8" fillId="0" borderId="4" applyFill="0" applyProtection="0">
      <alignment horizontal="right" vertical="top" wrapText="1"/>
    </xf>
    <xf numFmtId="2" fontId="8" fillId="0" borderId="4" applyFill="0" applyProtection="0">
      <alignment horizontal="right" vertical="top" wrapText="1"/>
    </xf>
    <xf numFmtId="0" fontId="8" fillId="0" borderId="4" applyFill="0" applyProtection="0">
      <alignment horizontal="right" vertical="top" wrapText="1"/>
    </xf>
    <xf numFmtId="0" fontId="76" fillId="0" borderId="35" applyNumberFormat="0" applyFill="0" applyAlignment="0" applyProtection="0"/>
    <xf numFmtId="0" fontId="76" fillId="0" borderId="35" applyNumberFormat="0" applyFill="0" applyAlignment="0" applyProtection="0"/>
    <xf numFmtId="0" fontId="77" fillId="0" borderId="36" applyNumberFormat="0" applyFill="0" applyAlignment="0" applyProtection="0"/>
    <xf numFmtId="0" fontId="77" fillId="0" borderId="36" applyNumberFormat="0" applyFill="0" applyAlignment="0" applyProtection="0"/>
    <xf numFmtId="0" fontId="78" fillId="0" borderId="37" applyNumberFormat="0" applyFill="0" applyAlignment="0" applyProtection="0"/>
    <xf numFmtId="0" fontId="78" fillId="0" borderId="37" applyNumberFormat="0" applyFill="0" applyAlignment="0" applyProtection="0"/>
    <xf numFmtId="0" fontId="79" fillId="0" borderId="40" applyNumberFormat="0" applyFill="0" applyAlignment="0" applyProtection="0"/>
    <xf numFmtId="0" fontId="79" fillId="0" borderId="40" applyNumberFormat="0" applyFill="0" applyAlignment="0" applyProtection="0"/>
    <xf numFmtId="0" fontId="79" fillId="0" borderId="40" applyNumberFormat="0" applyFill="0" applyAlignment="0" applyProtection="0"/>
    <xf numFmtId="0" fontId="79" fillId="0" borderId="40" applyNumberFormat="0" applyFill="0" applyAlignment="0" applyProtection="0"/>
    <xf numFmtId="0" fontId="79" fillId="0" borderId="40" applyNumberFormat="0" applyFill="0" applyAlignment="0" applyProtection="0"/>
    <xf numFmtId="0" fontId="79" fillId="0" borderId="40" applyNumberFormat="0" applyFill="0" applyAlignment="0" applyProtection="0"/>
    <xf numFmtId="0" fontId="79" fillId="0" borderId="40" applyNumberFormat="0" applyFill="0" applyAlignment="0" applyProtection="0"/>
    <xf numFmtId="0" fontId="79" fillId="0" borderId="40" applyNumberFormat="0" applyFill="0" applyAlignment="0" applyProtection="0"/>
    <xf numFmtId="0" fontId="105" fillId="0" borderId="0" applyNumberFormat="0" applyBorder="0" applyAlignment="0"/>
    <xf numFmtId="0" fontId="105" fillId="0" borderId="0" applyNumberFormat="0" applyBorder="0" applyAlignment="0"/>
    <xf numFmtId="0" fontId="105" fillId="0" borderId="0" applyNumberFormat="0" applyBorder="0" applyAlignment="0"/>
    <xf numFmtId="0" fontId="105" fillId="0" borderId="0" applyNumberFormat="0" applyBorder="0" applyAlignment="0"/>
    <xf numFmtId="0" fontId="105" fillId="0" borderId="0" applyNumberFormat="0" applyBorder="0" applyAlignment="0"/>
    <xf numFmtId="0" fontId="105" fillId="0" borderId="0" applyNumberFormat="0" applyBorder="0" applyAlignment="0"/>
    <xf numFmtId="0" fontId="106" fillId="78" borderId="38">
      <alignment vertical="top" wrapText="1"/>
    </xf>
    <xf numFmtId="0" fontId="105" fillId="0" borderId="0" applyNumberFormat="0" applyBorder="0" applyAlignment="0"/>
    <xf numFmtId="165" fontId="1" fillId="0" borderId="0" applyFont="0" applyFill="0" applyBorder="0" applyAlignment="0" applyProtection="0"/>
    <xf numFmtId="9" fontId="1" fillId="0" borderId="0" applyFont="0" applyFill="0" applyBorder="0" applyAlignment="0" applyProtection="0"/>
    <xf numFmtId="0" fontId="106" fillId="78" borderId="38">
      <alignment horizontal="center" vertical="center"/>
    </xf>
    <xf numFmtId="0" fontId="106" fillId="0" borderId="38">
      <alignment horizontal="left" vertical="center" wrapText="1"/>
    </xf>
    <xf numFmtId="0" fontId="76" fillId="0" borderId="50" applyNumberFormat="0" applyFill="0" applyAlignment="0" applyProtection="0"/>
    <xf numFmtId="0" fontId="76" fillId="0" borderId="50" applyNumberFormat="0" applyFill="0" applyAlignment="0" applyProtection="0"/>
    <xf numFmtId="0" fontId="111" fillId="0" borderId="0"/>
    <xf numFmtId="0" fontId="72" fillId="67" borderId="43" applyNumberFormat="0" applyAlignment="0" applyProtection="0"/>
    <xf numFmtId="0" fontId="72" fillId="67" borderId="43" applyNumberFormat="0" applyAlignment="0" applyProtection="0"/>
    <xf numFmtId="0" fontId="72" fillId="67" borderId="43" applyNumberFormat="0" applyAlignment="0" applyProtection="0"/>
    <xf numFmtId="0" fontId="72" fillId="67" borderId="43" applyNumberFormat="0" applyAlignment="0" applyProtection="0"/>
    <xf numFmtId="0" fontId="72" fillId="67" borderId="43" applyNumberFormat="0" applyAlignment="0" applyProtection="0"/>
    <xf numFmtId="0" fontId="72" fillId="67" borderId="43" applyNumberFormat="0" applyAlignment="0" applyProtection="0"/>
    <xf numFmtId="0" fontId="72" fillId="67" borderId="43" applyNumberFormat="0" applyAlignment="0" applyProtection="0"/>
    <xf numFmtId="0" fontId="72" fillId="67" borderId="43" applyNumberFormat="0" applyAlignment="0" applyProtection="0"/>
    <xf numFmtId="0" fontId="72" fillId="67" borderId="43" applyNumberFormat="0" applyAlignment="0" applyProtection="0"/>
    <xf numFmtId="0" fontId="72" fillId="67" borderId="43" applyNumberFormat="0" applyAlignment="0" applyProtection="0"/>
    <xf numFmtId="0" fontId="72" fillId="67" borderId="43" applyNumberFormat="0" applyAlignment="0" applyProtection="0"/>
    <xf numFmtId="0" fontId="69" fillId="53" borderId="31" applyNumberFormat="0" applyAlignment="0" applyProtection="0"/>
    <xf numFmtId="0" fontId="77" fillId="0" borderId="51" applyNumberFormat="0" applyFill="0" applyAlignment="0" applyProtection="0"/>
    <xf numFmtId="0" fontId="8" fillId="71" borderId="38" applyNumberFormat="0" applyFont="0" applyAlignment="0" applyProtection="0"/>
    <xf numFmtId="0" fontId="72" fillId="67" borderId="43" applyNumberFormat="0" applyAlignment="0" applyProtection="0"/>
    <xf numFmtId="0" fontId="72" fillId="67" borderId="43" applyNumberFormat="0" applyAlignment="0" applyProtection="0"/>
    <xf numFmtId="0" fontId="72" fillId="67" borderId="43" applyNumberFormat="0" applyAlignment="0" applyProtection="0"/>
    <xf numFmtId="0" fontId="72" fillId="67" borderId="43" applyNumberFormat="0" applyAlignment="0" applyProtection="0"/>
    <xf numFmtId="0" fontId="72" fillId="67" borderId="43" applyNumberFormat="0" applyAlignment="0" applyProtection="0"/>
    <xf numFmtId="0" fontId="72" fillId="67" borderId="43" applyNumberFormat="0" applyAlignment="0" applyProtection="0"/>
    <xf numFmtId="0" fontId="77" fillId="0" borderId="51" applyNumberFormat="0" applyFill="0" applyAlignment="0" applyProtection="0"/>
    <xf numFmtId="0" fontId="76" fillId="0" borderId="48" applyNumberFormat="0" applyFill="0" applyAlignment="0" applyProtection="0"/>
    <xf numFmtId="0" fontId="76" fillId="0" borderId="48" applyNumberFormat="0" applyFill="0" applyAlignment="0" applyProtection="0"/>
    <xf numFmtId="0" fontId="77" fillId="0" borderId="49" applyNumberFormat="0" applyFill="0" applyAlignment="0" applyProtection="0"/>
    <xf numFmtId="0" fontId="77" fillId="0" borderId="49" applyNumberFormat="0" applyFill="0" applyAlignment="0" applyProtection="0"/>
    <xf numFmtId="43" fontId="1" fillId="0" borderId="0" applyFont="0" applyFill="0" applyBorder="0" applyAlignment="0" applyProtection="0"/>
    <xf numFmtId="0" fontId="8" fillId="0" borderId="0"/>
    <xf numFmtId="0" fontId="133" fillId="0" borderId="0"/>
    <xf numFmtId="43" fontId="8" fillId="0" borderId="0" applyFont="0" applyFill="0" applyBorder="0" applyAlignment="0" applyProtection="0"/>
    <xf numFmtId="0" fontId="134" fillId="0" borderId="0"/>
  </cellStyleXfs>
  <cellXfs count="585">
    <xf numFmtId="0" fontId="0" fillId="0" borderId="0" xfId="0"/>
    <xf numFmtId="0" fontId="1" fillId="0" borderId="0" xfId="2" applyFill="1" applyBorder="1" applyAlignment="1">
      <alignment vertical="center"/>
    </xf>
    <xf numFmtId="0" fontId="1" fillId="0" borderId="0" xfId="2" applyFont="1" applyFill="1" applyAlignment="1">
      <alignment horizontal="center" vertical="center"/>
    </xf>
    <xf numFmtId="167" fontId="1" fillId="0" borderId="0" xfId="3" applyNumberFormat="1" applyFont="1" applyFill="1" applyBorder="1" applyAlignment="1">
      <alignment vertical="center"/>
    </xf>
    <xf numFmtId="0" fontId="1" fillId="0" borderId="0" xfId="2" applyFill="1" applyAlignment="1">
      <alignment vertical="center"/>
    </xf>
    <xf numFmtId="0" fontId="1" fillId="0" borderId="0" xfId="2" applyFont="1" applyFill="1" applyAlignment="1">
      <alignment horizontal="left" vertical="center"/>
    </xf>
    <xf numFmtId="0" fontId="1" fillId="0" borderId="0" xfId="2" applyAlignment="1">
      <alignment vertical="center"/>
    </xf>
    <xf numFmtId="0" fontId="9" fillId="32" borderId="0" xfId="4" applyFont="1" applyFill="1" applyAlignment="1">
      <alignment horizontal="left" vertical="center"/>
    </xf>
    <xf numFmtId="0" fontId="8" fillId="0" borderId="0" xfId="4" applyAlignment="1">
      <alignment vertical="center"/>
    </xf>
    <xf numFmtId="0" fontId="10" fillId="0" borderId="0" xfId="4" applyFont="1" applyAlignment="1">
      <alignment vertical="center"/>
    </xf>
    <xf numFmtId="0" fontId="5" fillId="0" borderId="0" xfId="4" applyFont="1" applyAlignment="1">
      <alignment vertical="center"/>
    </xf>
    <xf numFmtId="0" fontId="5" fillId="0" borderId="0" xfId="4" applyFont="1" applyAlignment="1">
      <alignment horizontal="center" vertical="center"/>
    </xf>
    <xf numFmtId="0" fontId="1" fillId="0" borderId="0" xfId="4" applyFont="1" applyAlignment="1">
      <alignment vertical="center"/>
    </xf>
    <xf numFmtId="0" fontId="11" fillId="0" borderId="0" xfId="4" applyFont="1" applyAlignment="1">
      <alignment vertical="center"/>
    </xf>
    <xf numFmtId="0" fontId="9" fillId="0" borderId="0" xfId="4" applyFont="1" applyAlignment="1">
      <alignment vertical="center"/>
    </xf>
    <xf numFmtId="1" fontId="8" fillId="0" borderId="0" xfId="4" applyNumberFormat="1" applyAlignment="1">
      <alignment vertical="center"/>
    </xf>
    <xf numFmtId="168" fontId="12" fillId="0" borderId="0" xfId="3" applyNumberFormat="1" applyFont="1" applyFill="1" applyBorder="1" applyAlignment="1">
      <alignment vertical="center"/>
    </xf>
    <xf numFmtId="0" fontId="1" fillId="0" borderId="0" xfId="2" applyFont="1" applyFill="1" applyBorder="1" applyAlignment="1">
      <alignment horizontal="left" vertical="center"/>
    </xf>
    <xf numFmtId="0" fontId="5" fillId="0" borderId="0" xfId="2" applyFont="1" applyFill="1" applyBorder="1" applyAlignment="1">
      <alignment vertical="center"/>
    </xf>
    <xf numFmtId="0" fontId="1" fillId="0" borderId="0" xfId="2" applyFont="1" applyFill="1" applyBorder="1" applyAlignment="1">
      <alignment vertical="center"/>
    </xf>
    <xf numFmtId="0" fontId="1" fillId="0" borderId="0" xfId="2" applyFont="1" applyFill="1" applyBorder="1" applyAlignment="1">
      <alignment horizontal="center" vertical="center"/>
    </xf>
    <xf numFmtId="166" fontId="1" fillId="0" borderId="0" xfId="2" applyNumberFormat="1" applyFill="1" applyBorder="1" applyAlignment="1">
      <alignment vertical="center"/>
    </xf>
    <xf numFmtId="166" fontId="1" fillId="0" borderId="0" xfId="2" applyNumberFormat="1" applyFont="1" applyFill="1" applyBorder="1" applyAlignment="1">
      <alignment horizontal="left" vertical="center"/>
    </xf>
    <xf numFmtId="1" fontId="8" fillId="0" borderId="0" xfId="4" applyNumberFormat="1" applyBorder="1" applyAlignment="1">
      <alignment vertical="center"/>
    </xf>
    <xf numFmtId="0" fontId="9" fillId="0" borderId="0" xfId="2" applyFont="1" applyFill="1" applyBorder="1" applyAlignment="1" applyProtection="1">
      <alignment vertical="center"/>
    </xf>
    <xf numFmtId="0" fontId="8" fillId="0" borderId="0" xfId="4" applyFont="1" applyAlignment="1">
      <alignment vertical="center"/>
    </xf>
    <xf numFmtId="0" fontId="13" fillId="0" borderId="0" xfId="4" applyFont="1" applyFill="1" applyAlignment="1" applyProtection="1">
      <alignment vertical="center"/>
    </xf>
    <xf numFmtId="1" fontId="14" fillId="0" borderId="0" xfId="4" applyNumberFormat="1" applyFont="1" applyFill="1" applyAlignment="1" applyProtection="1">
      <alignment vertical="center"/>
    </xf>
    <xf numFmtId="1" fontId="14" fillId="0" borderId="0" xfId="4" applyNumberFormat="1" applyFont="1" applyAlignment="1">
      <alignment vertical="center"/>
    </xf>
    <xf numFmtId="0" fontId="13" fillId="33" borderId="0" xfId="4" applyFont="1" applyFill="1" applyAlignment="1" applyProtection="1">
      <alignment vertical="center"/>
    </xf>
    <xf numFmtId="1" fontId="15" fillId="33" borderId="0" xfId="4" applyNumberFormat="1" applyFont="1" applyFill="1" applyAlignment="1" applyProtection="1">
      <alignment vertical="center"/>
    </xf>
    <xf numFmtId="0" fontId="15" fillId="33" borderId="0" xfId="4" applyNumberFormat="1" applyFont="1" applyFill="1" applyBorder="1" applyAlignment="1">
      <alignment horizontal="right" vertical="center" wrapText="1"/>
    </xf>
    <xf numFmtId="0" fontId="13" fillId="33" borderId="0" xfId="4" applyFont="1" applyFill="1" applyAlignment="1" applyProtection="1">
      <alignment horizontal="left" vertical="center"/>
    </xf>
    <xf numFmtId="166" fontId="1" fillId="0" borderId="0" xfId="3" applyFont="1" applyFill="1" applyBorder="1" applyAlignment="1">
      <alignment vertical="center"/>
    </xf>
    <xf numFmtId="0" fontId="8" fillId="0" borderId="0" xfId="4" applyFill="1" applyAlignment="1" applyProtection="1">
      <alignment vertical="center"/>
    </xf>
    <xf numFmtId="0" fontId="1" fillId="34" borderId="0" xfId="2" applyFill="1" applyAlignment="1">
      <alignment vertical="center"/>
    </xf>
    <xf numFmtId="0" fontId="5" fillId="34" borderId="0" xfId="4" applyFont="1" applyFill="1" applyAlignment="1">
      <alignment vertical="center"/>
    </xf>
    <xf numFmtId="0" fontId="11" fillId="34" borderId="0" xfId="4" applyFont="1" applyFill="1" applyAlignment="1">
      <alignment vertical="center"/>
    </xf>
    <xf numFmtId="0" fontId="8" fillId="34" borderId="0" xfId="4" applyFill="1" applyAlignment="1" applyProtection="1">
      <alignment vertical="center"/>
    </xf>
    <xf numFmtId="0" fontId="5" fillId="34" borderId="0" xfId="2" applyFont="1" applyFill="1" applyAlignment="1">
      <alignment vertical="center"/>
    </xf>
    <xf numFmtId="0" fontId="5" fillId="34" borderId="0" xfId="2" applyFont="1" applyFill="1" applyAlignment="1">
      <alignment horizontal="center" vertical="center"/>
    </xf>
    <xf numFmtId="1" fontId="15" fillId="34" borderId="0" xfId="4" applyNumberFormat="1" applyFont="1" applyFill="1" applyAlignment="1" applyProtection="1">
      <alignment horizontal="left" vertical="center"/>
    </xf>
    <xf numFmtId="0" fontId="15" fillId="34" borderId="0" xfId="4" applyNumberFormat="1" applyFont="1" applyFill="1" applyBorder="1" applyAlignment="1">
      <alignment horizontal="left" vertical="center" wrapText="1"/>
    </xf>
    <xf numFmtId="0" fontId="11" fillId="0" borderId="4" xfId="4" applyFont="1" applyBorder="1" applyAlignment="1">
      <alignment vertical="center"/>
    </xf>
    <xf numFmtId="0" fontId="11" fillId="0" borderId="4" xfId="4" applyFont="1" applyBorder="1" applyAlignment="1">
      <alignment vertical="center" wrapText="1"/>
    </xf>
    <xf numFmtId="0" fontId="11" fillId="32" borderId="4" xfId="4" applyFont="1" applyFill="1" applyBorder="1" applyAlignment="1">
      <alignment vertical="center"/>
    </xf>
    <xf numFmtId="0" fontId="1" fillId="0" borderId="0" xfId="2" applyFont="1" applyAlignment="1">
      <alignment vertical="center"/>
    </xf>
    <xf numFmtId="0" fontId="8" fillId="0" borderId="4" xfId="4" applyBorder="1" applyAlignment="1">
      <alignment vertical="center"/>
    </xf>
    <xf numFmtId="0" fontId="9" fillId="0" borderId="0" xfId="4" applyFont="1" applyFill="1" applyAlignment="1" applyProtection="1">
      <alignment vertical="center"/>
    </xf>
    <xf numFmtId="0" fontId="5" fillId="35" borderId="4" xfId="2" applyFont="1" applyFill="1" applyBorder="1" applyAlignment="1">
      <alignment vertical="center"/>
    </xf>
    <xf numFmtId="0" fontId="5" fillId="36" borderId="4" xfId="2" applyFont="1" applyFill="1" applyBorder="1" applyAlignment="1">
      <alignment vertical="center"/>
    </xf>
    <xf numFmtId="0" fontId="1" fillId="0" borderId="4" xfId="2" applyBorder="1" applyAlignment="1">
      <alignment vertical="center"/>
    </xf>
    <xf numFmtId="0" fontId="1" fillId="36" borderId="4" xfId="2" applyFont="1" applyFill="1" applyBorder="1" applyAlignment="1">
      <alignment horizontal="left" vertical="center" indent="2"/>
    </xf>
    <xf numFmtId="0" fontId="1" fillId="0" borderId="0" xfId="2" applyBorder="1" applyAlignment="1">
      <alignment vertical="center"/>
    </xf>
    <xf numFmtId="0" fontId="5" fillId="0" borderId="0" xfId="2" applyFont="1" applyAlignment="1">
      <alignment vertical="center"/>
    </xf>
    <xf numFmtId="0" fontId="5" fillId="36" borderId="4" xfId="2" applyFont="1" applyFill="1" applyBorder="1" applyAlignment="1">
      <alignment horizontal="center" vertical="center"/>
    </xf>
    <xf numFmtId="0" fontId="15" fillId="36" borderId="4" xfId="4" applyNumberFormat="1" applyFont="1" applyFill="1" applyBorder="1" applyAlignment="1">
      <alignment horizontal="left" vertical="center" wrapText="1"/>
    </xf>
    <xf numFmtId="0" fontId="11" fillId="36" borderId="4" xfId="4" applyFont="1" applyFill="1" applyBorder="1" applyAlignment="1">
      <alignment vertical="center"/>
    </xf>
    <xf numFmtId="0" fontId="5" fillId="36" borderId="4" xfId="2" applyFont="1" applyFill="1" applyBorder="1" applyAlignment="1">
      <alignment horizontal="left" vertical="center" indent="2"/>
    </xf>
    <xf numFmtId="0" fontId="5" fillId="36" borderId="5" xfId="2" applyFont="1" applyFill="1" applyBorder="1" applyAlignment="1">
      <alignment horizontal="center" vertical="center"/>
    </xf>
    <xf numFmtId="0" fontId="5" fillId="0" borderId="4" xfId="2" applyFont="1" applyBorder="1" applyAlignment="1">
      <alignment vertical="center"/>
    </xf>
    <xf numFmtId="0" fontId="1" fillId="0" borderId="4" xfId="2" applyFont="1" applyFill="1" applyBorder="1" applyAlignment="1">
      <alignment horizontal="right" vertical="center"/>
    </xf>
    <xf numFmtId="0" fontId="18" fillId="0" borderId="0" xfId="4" applyFont="1" applyAlignment="1">
      <alignment vertical="center"/>
    </xf>
    <xf numFmtId="0" fontId="20" fillId="0" borderId="0" xfId="4" applyFont="1" applyAlignment="1">
      <alignment vertical="center"/>
    </xf>
    <xf numFmtId="0" fontId="9" fillId="32" borderId="0" xfId="4" applyFont="1" applyFill="1" applyAlignment="1">
      <alignment vertical="center"/>
    </xf>
    <xf numFmtId="0" fontId="11" fillId="0" borderId="0" xfId="4" applyFont="1" applyAlignment="1">
      <alignment vertical="center" wrapText="1"/>
    </xf>
    <xf numFmtId="0" fontId="9" fillId="0" borderId="0" xfId="4" applyFont="1" applyAlignment="1">
      <alignment vertical="center" wrapText="1"/>
    </xf>
    <xf numFmtId="0" fontId="8" fillId="0" borderId="0" xfId="4" applyAlignment="1">
      <alignment vertical="center" wrapText="1"/>
    </xf>
    <xf numFmtId="0" fontId="5" fillId="0" borderId="0" xfId="4" applyFont="1" applyAlignment="1">
      <alignment vertical="center" wrapText="1"/>
    </xf>
    <xf numFmtId="0" fontId="21" fillId="32" borderId="0" xfId="4" applyFont="1" applyFill="1" applyAlignment="1">
      <alignment vertical="center"/>
    </xf>
    <xf numFmtId="0" fontId="22" fillId="0" borderId="0" xfId="4" applyFont="1" applyAlignment="1">
      <alignment vertical="center"/>
    </xf>
    <xf numFmtId="0" fontId="23" fillId="0" borderId="0" xfId="4" applyFont="1" applyAlignment="1">
      <alignment vertical="center"/>
    </xf>
    <xf numFmtId="0" fontId="5" fillId="37" borderId="0" xfId="4" applyFont="1" applyFill="1" applyAlignment="1">
      <alignment vertical="center"/>
    </xf>
    <xf numFmtId="0" fontId="8" fillId="37" borderId="0" xfId="4" applyFill="1" applyAlignment="1">
      <alignment vertical="center"/>
    </xf>
    <xf numFmtId="0" fontId="21" fillId="37" borderId="0" xfId="4" applyFont="1" applyFill="1" applyAlignment="1">
      <alignment vertical="center"/>
    </xf>
    <xf numFmtId="0" fontId="21" fillId="0" borderId="0" xfId="4" applyFont="1" applyAlignment="1">
      <alignment vertical="center"/>
    </xf>
    <xf numFmtId="0" fontId="11" fillId="0" borderId="0" xfId="4" applyFont="1" applyFill="1" applyAlignment="1" applyProtection="1">
      <alignment vertical="center"/>
    </xf>
    <xf numFmtId="0" fontId="11" fillId="0" borderId="0" xfId="4" applyFont="1" applyFill="1" applyAlignment="1" applyProtection="1">
      <alignment horizontal="center" vertical="center"/>
    </xf>
    <xf numFmtId="0" fontId="11" fillId="0" borderId="0" xfId="4" applyFont="1" applyAlignment="1">
      <alignment horizontal="center" vertical="center" wrapText="1"/>
    </xf>
    <xf numFmtId="1" fontId="8" fillId="0" borderId="0" xfId="4" applyNumberFormat="1" applyFill="1" applyAlignment="1" applyProtection="1">
      <alignment vertical="center"/>
    </xf>
    <xf numFmtId="1" fontId="11" fillId="0" borderId="0" xfId="4" applyNumberFormat="1" applyFont="1" applyFill="1" applyAlignment="1" applyProtection="1">
      <alignment vertical="center"/>
    </xf>
    <xf numFmtId="0" fontId="8" fillId="38" borderId="0" xfId="4" applyFill="1" applyAlignment="1">
      <alignment vertical="center"/>
    </xf>
    <xf numFmtId="0" fontId="24" fillId="39" borderId="0" xfId="4" applyFont="1" applyFill="1" applyAlignment="1" applyProtection="1">
      <alignment vertical="center"/>
    </xf>
    <xf numFmtId="1" fontId="25" fillId="39" borderId="0" xfId="4" applyNumberFormat="1" applyFont="1" applyFill="1" applyAlignment="1" applyProtection="1">
      <alignment vertical="center"/>
    </xf>
    <xf numFmtId="1" fontId="25" fillId="39" borderId="0" xfId="4" applyNumberFormat="1" applyFont="1" applyFill="1" applyAlignment="1">
      <alignment vertical="center"/>
    </xf>
    <xf numFmtId="0" fontId="8" fillId="39" borderId="0" xfId="4" applyFill="1" applyAlignment="1">
      <alignment vertical="center"/>
    </xf>
    <xf numFmtId="0" fontId="26" fillId="0" borderId="0" xfId="4" applyNumberFormat="1" applyFont="1" applyFill="1" applyBorder="1" applyAlignment="1"/>
    <xf numFmtId="0" fontId="8" fillId="0" borderId="0" xfId="4" applyNumberFormat="1" applyFont="1" applyFill="1" applyBorder="1" applyAlignment="1"/>
    <xf numFmtId="0" fontId="13" fillId="0" borderId="4" xfId="4" applyFont="1" applyFill="1" applyBorder="1" applyAlignment="1" applyProtection="1">
      <alignment vertical="center"/>
    </xf>
    <xf numFmtId="1" fontId="14" fillId="0" borderId="4" xfId="4" applyNumberFormat="1" applyFont="1" applyFill="1" applyBorder="1" applyAlignment="1" applyProtection="1">
      <alignment vertical="center"/>
    </xf>
    <xf numFmtId="1" fontId="14" fillId="0" borderId="4" xfId="4" applyNumberFormat="1" applyFont="1" applyBorder="1" applyAlignment="1">
      <alignment vertical="center"/>
    </xf>
    <xf numFmtId="0" fontId="14" fillId="0" borderId="0" xfId="4" applyFont="1" applyAlignment="1">
      <alignment vertical="center"/>
    </xf>
    <xf numFmtId="0" fontId="15" fillId="0" borderId="0" xfId="4" applyNumberFormat="1" applyFont="1" applyFill="1" applyBorder="1" applyAlignment="1"/>
    <xf numFmtId="0" fontId="14" fillId="0" borderId="0" xfId="4" applyNumberFormat="1" applyFont="1" applyFill="1" applyBorder="1" applyAlignment="1"/>
    <xf numFmtId="0" fontId="5" fillId="0" borderId="4" xfId="4" applyFont="1" applyBorder="1" applyAlignment="1">
      <alignment vertical="center" wrapText="1"/>
    </xf>
    <xf numFmtId="0" fontId="22" fillId="0" borderId="4" xfId="4" applyFont="1" applyBorder="1" applyAlignment="1">
      <alignment vertical="center"/>
    </xf>
    <xf numFmtId="0" fontId="5" fillId="0" borderId="4" xfId="4" applyFont="1" applyBorder="1" applyAlignment="1">
      <alignment vertical="center"/>
    </xf>
    <xf numFmtId="0" fontId="15" fillId="0" borderId="0" xfId="4" applyNumberFormat="1" applyFont="1" applyFill="1" applyBorder="1" applyAlignment="1">
      <alignment horizontal="left"/>
    </xf>
    <xf numFmtId="0" fontId="14" fillId="0" borderId="0" xfId="4" applyNumberFormat="1" applyFont="1" applyFill="1" applyBorder="1" applyAlignment="1">
      <alignment horizontal="left"/>
    </xf>
    <xf numFmtId="14" fontId="14" fillId="0" borderId="0" xfId="4" applyNumberFormat="1" applyFont="1" applyFill="1" applyBorder="1" applyAlignment="1">
      <alignment horizontal="left"/>
    </xf>
    <xf numFmtId="0" fontId="13" fillId="0" borderId="0" xfId="4" applyFont="1" applyFill="1" applyBorder="1" applyAlignment="1" applyProtection="1">
      <alignment vertical="center"/>
    </xf>
    <xf numFmtId="1" fontId="14" fillId="0" borderId="0" xfId="4" applyNumberFormat="1" applyFont="1" applyFill="1" applyBorder="1" applyAlignment="1" applyProtection="1">
      <alignment vertical="center"/>
    </xf>
    <xf numFmtId="1" fontId="14" fillId="0" borderId="0" xfId="4" applyNumberFormat="1" applyFont="1" applyBorder="1" applyAlignment="1">
      <alignment vertical="center"/>
    </xf>
    <xf numFmtId="0" fontId="15" fillId="0" borderId="4" xfId="4" applyFont="1" applyBorder="1" applyAlignment="1">
      <alignment vertical="center"/>
    </xf>
    <xf numFmtId="0" fontId="14" fillId="0" borderId="5" xfId="4" applyNumberFormat="1" applyFont="1" applyFill="1" applyBorder="1" applyAlignment="1"/>
    <xf numFmtId="0" fontId="14" fillId="0" borderId="8" xfId="4" applyNumberFormat="1" applyFont="1" applyFill="1" applyBorder="1" applyAlignment="1"/>
    <xf numFmtId="0" fontId="14" fillId="0" borderId="9" xfId="4" applyNumberFormat="1" applyFont="1" applyFill="1" applyBorder="1" applyAlignment="1"/>
    <xf numFmtId="0" fontId="14" fillId="0" borderId="10" xfId="4" applyNumberFormat="1" applyFont="1" applyFill="1" applyBorder="1" applyAlignment="1"/>
    <xf numFmtId="0" fontId="15" fillId="0" borderId="4" xfId="4" applyNumberFormat="1" applyFont="1" applyFill="1" applyBorder="1" applyAlignment="1">
      <alignment horizontal="left"/>
    </xf>
    <xf numFmtId="0" fontId="15" fillId="0" borderId="5" xfId="4" applyNumberFormat="1" applyFont="1" applyFill="1" applyBorder="1" applyAlignment="1">
      <alignment horizontal="left"/>
    </xf>
    <xf numFmtId="0" fontId="15" fillId="0" borderId="11" xfId="4" applyNumberFormat="1" applyFont="1" applyFill="1" applyBorder="1" applyAlignment="1">
      <alignment horizontal="left"/>
    </xf>
    <xf numFmtId="0" fontId="15" fillId="0" borderId="12" xfId="4" applyNumberFormat="1" applyFont="1" applyFill="1" applyBorder="1" applyAlignment="1">
      <alignment horizontal="left"/>
    </xf>
    <xf numFmtId="0" fontId="15" fillId="0" borderId="13" xfId="4" applyNumberFormat="1" applyFont="1" applyFill="1" applyBorder="1" applyAlignment="1">
      <alignment horizontal="left"/>
    </xf>
    <xf numFmtId="0" fontId="27" fillId="0" borderId="4" xfId="4" applyFont="1" applyBorder="1" applyAlignment="1">
      <alignment vertical="center"/>
    </xf>
    <xf numFmtId="14" fontId="14" fillId="0" borderId="4" xfId="4" applyNumberFormat="1" applyFont="1" applyFill="1" applyBorder="1" applyAlignment="1">
      <alignment horizontal="left"/>
    </xf>
    <xf numFmtId="0" fontId="14" fillId="0" borderId="14" xfId="4" applyNumberFormat="1" applyFont="1" applyFill="1" applyBorder="1" applyAlignment="1">
      <alignment horizontal="left"/>
    </xf>
    <xf numFmtId="14" fontId="14" fillId="0" borderId="14" xfId="4" applyNumberFormat="1" applyFont="1" applyFill="1" applyBorder="1" applyAlignment="1">
      <alignment horizontal="left"/>
    </xf>
    <xf numFmtId="0" fontId="15" fillId="0" borderId="4" xfId="4" quotePrefix="1" applyNumberFormat="1" applyFont="1" applyFill="1" applyBorder="1" applyAlignment="1">
      <alignment vertical="center"/>
    </xf>
    <xf numFmtId="0" fontId="15" fillId="0" borderId="4" xfId="4" applyNumberFormat="1" applyFont="1" applyFill="1" applyBorder="1" applyAlignment="1">
      <alignment horizontal="right" wrapText="1"/>
    </xf>
    <xf numFmtId="0" fontId="15" fillId="0" borderId="0" xfId="4" applyNumberFormat="1" applyFont="1" applyFill="1" applyBorder="1" applyAlignment="1">
      <alignment horizontal="right" wrapText="1"/>
    </xf>
    <xf numFmtId="0" fontId="14" fillId="32" borderId="4" xfId="4" applyNumberFormat="1" applyFont="1" applyFill="1" applyBorder="1" applyAlignment="1"/>
    <xf numFmtId="169" fontId="14" fillId="32" borderId="4" xfId="4" applyNumberFormat="1" applyFont="1" applyFill="1" applyBorder="1" applyAlignment="1">
      <alignment horizontal="right"/>
    </xf>
    <xf numFmtId="169" fontId="4" fillId="0" borderId="4" xfId="4" applyNumberFormat="1" applyFont="1" applyBorder="1" applyAlignment="1">
      <alignment vertical="center"/>
    </xf>
    <xf numFmtId="1" fontId="15" fillId="0" borderId="0" xfId="4" applyNumberFormat="1" applyFont="1" applyFill="1" applyAlignment="1" applyProtection="1">
      <alignment vertical="center"/>
    </xf>
    <xf numFmtId="0" fontId="13" fillId="0" borderId="0" xfId="4" applyFont="1" applyFill="1" applyAlignment="1" applyProtection="1">
      <alignment horizontal="left" vertical="center"/>
    </xf>
    <xf numFmtId="0" fontId="15" fillId="33" borderId="0" xfId="4" applyNumberFormat="1" applyFont="1" applyFill="1" applyBorder="1" applyAlignment="1">
      <alignment horizontal="right" wrapText="1"/>
    </xf>
    <xf numFmtId="170" fontId="14" fillId="0" borderId="0" xfId="4" applyNumberFormat="1" applyFont="1" applyAlignment="1">
      <alignment vertical="center"/>
    </xf>
    <xf numFmtId="0" fontId="9" fillId="0" borderId="9" xfId="4" applyFont="1" applyBorder="1" applyAlignment="1">
      <alignment vertical="center"/>
    </xf>
    <xf numFmtId="1" fontId="8" fillId="0" borderId="9" xfId="4" applyNumberFormat="1" applyBorder="1" applyAlignment="1">
      <alignment vertical="center"/>
    </xf>
    <xf numFmtId="0" fontId="9" fillId="0" borderId="0" xfId="4" applyFont="1" applyBorder="1" applyAlignment="1">
      <alignment vertical="center"/>
    </xf>
    <xf numFmtId="0" fontId="28" fillId="0" borderId="0" xfId="4" applyFont="1" applyAlignment="1">
      <alignment vertical="center"/>
    </xf>
    <xf numFmtId="171" fontId="29" fillId="0" borderId="0" xfId="3" applyNumberFormat="1" applyFont="1" applyAlignment="1">
      <alignment vertical="center"/>
    </xf>
    <xf numFmtId="0" fontId="30" fillId="0" borderId="0" xfId="5" applyAlignment="1">
      <alignment vertical="center"/>
    </xf>
    <xf numFmtId="0" fontId="31" fillId="0" borderId="0" xfId="4" applyFont="1" applyAlignment="1">
      <alignment vertical="center"/>
    </xf>
    <xf numFmtId="0" fontId="34" fillId="0" borderId="0" xfId="4" applyFont="1" applyAlignment="1">
      <alignment vertical="center"/>
    </xf>
    <xf numFmtId="171" fontId="11" fillId="0" borderId="0" xfId="3" applyNumberFormat="1" applyFont="1" applyAlignment="1">
      <alignment vertical="center"/>
    </xf>
    <xf numFmtId="171" fontId="0" fillId="0" borderId="0" xfId="3" applyNumberFormat="1" applyFont="1" applyAlignment="1">
      <alignment vertical="center"/>
    </xf>
    <xf numFmtId="0" fontId="36" fillId="0" borderId="0" xfId="4" applyFont="1" applyAlignment="1">
      <alignment vertical="center"/>
    </xf>
    <xf numFmtId="0" fontId="8" fillId="0" borderId="0" xfId="4" applyFill="1" applyAlignment="1">
      <alignment vertical="center"/>
    </xf>
    <xf numFmtId="165" fontId="8" fillId="0" borderId="0" xfId="4" applyNumberFormat="1" applyFill="1" applyAlignment="1">
      <alignment vertical="center"/>
    </xf>
    <xf numFmtId="0" fontId="19" fillId="0" borderId="0" xfId="4" applyFont="1" applyAlignment="1">
      <alignment vertical="center"/>
    </xf>
    <xf numFmtId="0" fontId="9" fillId="0" borderId="0" xfId="4" applyFont="1" applyAlignment="1">
      <alignment horizontal="center" vertical="center"/>
    </xf>
    <xf numFmtId="0" fontId="38" fillId="0" borderId="0" xfId="4" applyFont="1" applyAlignment="1">
      <alignment vertical="center"/>
    </xf>
    <xf numFmtId="1" fontId="21" fillId="0" borderId="0" xfId="4" applyNumberFormat="1" applyFont="1" applyAlignment="1">
      <alignment vertical="center"/>
    </xf>
    <xf numFmtId="0" fontId="7" fillId="0" borderId="0" xfId="5" applyFont="1"/>
    <xf numFmtId="0" fontId="14" fillId="0" borderId="0" xfId="4" applyFont="1"/>
    <xf numFmtId="0" fontId="15" fillId="0" borderId="0" xfId="4" applyFont="1"/>
    <xf numFmtId="0" fontId="14" fillId="0" borderId="0" xfId="4" applyFont="1" applyAlignment="1">
      <alignment wrapText="1"/>
    </xf>
    <xf numFmtId="0" fontId="14" fillId="0" borderId="0" xfId="4" applyFont="1" applyAlignment="1" applyProtection="1">
      <alignment wrapText="1"/>
    </xf>
    <xf numFmtId="0" fontId="40" fillId="0" borderId="0" xfId="4" applyFont="1" applyFill="1" applyAlignment="1"/>
    <xf numFmtId="0" fontId="14" fillId="0" borderId="0" xfId="4" applyFont="1" applyFill="1"/>
    <xf numFmtId="0" fontId="42" fillId="0" borderId="0" xfId="4" applyFont="1" applyFill="1"/>
    <xf numFmtId="0" fontId="15" fillId="0" borderId="0" xfId="4" applyFont="1" applyFill="1" applyAlignment="1">
      <alignment horizontal="center"/>
    </xf>
    <xf numFmtId="172" fontId="15" fillId="0" borderId="0" xfId="3" applyNumberFormat="1" applyFont="1" applyAlignment="1">
      <alignment horizontal="center"/>
    </xf>
    <xf numFmtId="0" fontId="43" fillId="0" borderId="0" xfId="4" applyFont="1" applyFill="1" applyAlignment="1">
      <alignment horizontal="center"/>
    </xf>
    <xf numFmtId="0" fontId="15" fillId="0" borderId="0" xfId="4" applyFont="1" applyAlignment="1">
      <alignment horizontal="center"/>
    </xf>
    <xf numFmtId="0" fontId="44" fillId="32" borderId="0" xfId="4" applyFont="1" applyFill="1" applyAlignment="1">
      <alignment horizontal="center" vertical="center"/>
    </xf>
    <xf numFmtId="0" fontId="15" fillId="32" borderId="0" xfId="4" applyFont="1" applyFill="1" applyAlignment="1">
      <alignment horizontal="center"/>
    </xf>
    <xf numFmtId="172" fontId="5" fillId="0" borderId="0" xfId="3" applyNumberFormat="1" applyFont="1" applyAlignment="1">
      <alignment horizontal="center"/>
    </xf>
    <xf numFmtId="173" fontId="1" fillId="0" borderId="0" xfId="3" applyNumberFormat="1" applyFont="1" applyFill="1" applyBorder="1" applyAlignment="1">
      <alignment horizontal="left" vertical="center" wrapText="1"/>
    </xf>
    <xf numFmtId="0" fontId="14" fillId="0" borderId="0" xfId="4" applyFont="1" applyBorder="1" applyAlignment="1">
      <alignment wrapText="1"/>
    </xf>
    <xf numFmtId="0" fontId="14" fillId="0" borderId="0" xfId="4" applyFont="1" applyFill="1" applyBorder="1"/>
    <xf numFmtId="171" fontId="14" fillId="0" borderId="0" xfId="3" applyNumberFormat="1" applyFont="1" applyFill="1"/>
    <xf numFmtId="174" fontId="1" fillId="0" borderId="15" xfId="3" applyNumberFormat="1" applyFont="1" applyFill="1" applyBorder="1" applyAlignment="1">
      <alignment horizontal="right" vertical="center"/>
    </xf>
    <xf numFmtId="2" fontId="14" fillId="0" borderId="0" xfId="4" applyNumberFormat="1" applyFont="1" applyFill="1" applyBorder="1"/>
    <xf numFmtId="2" fontId="14" fillId="0" borderId="0" xfId="3" applyNumberFormat="1" applyFont="1"/>
    <xf numFmtId="0" fontId="5" fillId="0" borderId="0" xfId="0" applyFont="1"/>
    <xf numFmtId="175" fontId="8" fillId="0" borderId="0" xfId="6" applyNumberFormat="1" applyFont="1"/>
    <xf numFmtId="0" fontId="46" fillId="0" borderId="0" xfId="7" applyFont="1"/>
    <xf numFmtId="0" fontId="1" fillId="0" borderId="0" xfId="7"/>
    <xf numFmtId="0" fontId="5" fillId="0" borderId="0" xfId="7" applyFont="1"/>
    <xf numFmtId="0" fontId="1" fillId="0" borderId="0" xfId="7" applyFont="1"/>
    <xf numFmtId="0" fontId="5" fillId="0" borderId="12" xfId="7" applyFont="1" applyBorder="1"/>
    <xf numFmtId="0" fontId="5" fillId="40" borderId="0" xfId="7" applyFont="1" applyFill="1"/>
    <xf numFmtId="0" fontId="47" fillId="0" borderId="16" xfId="0" applyFont="1" applyBorder="1" applyAlignment="1">
      <alignment horizontal="center"/>
    </xf>
    <xf numFmtId="0" fontId="47" fillId="0" borderId="17" xfId="0" applyFont="1" applyBorder="1" applyAlignment="1">
      <alignment horizontal="center" vertical="center" wrapText="1"/>
    </xf>
    <xf numFmtId="0" fontId="48" fillId="0" borderId="21" xfId="0" applyFont="1" applyBorder="1" applyAlignment="1">
      <alignment horizontal="left" vertical="center" wrapText="1"/>
    </xf>
    <xf numFmtId="0" fontId="48" fillId="0" borderId="20" xfId="0" applyFont="1" applyBorder="1" applyAlignment="1">
      <alignment horizontal="center" vertical="center" wrapText="1"/>
    </xf>
    <xf numFmtId="0" fontId="48" fillId="0" borderId="22" xfId="0" applyFont="1" applyBorder="1" applyAlignment="1">
      <alignment horizontal="center" vertical="center" wrapText="1"/>
    </xf>
    <xf numFmtId="0" fontId="48" fillId="0" borderId="0" xfId="0" applyFont="1" applyBorder="1" applyAlignment="1">
      <alignment horizontal="left" vertical="center" wrapText="1"/>
    </xf>
    <xf numFmtId="0" fontId="48" fillId="0" borderId="23" xfId="0" applyFont="1" applyBorder="1" applyAlignment="1">
      <alignment horizontal="center" vertical="center" wrapText="1"/>
    </xf>
    <xf numFmtId="0" fontId="48" fillId="0" borderId="24" xfId="0" applyFont="1" applyBorder="1" applyAlignment="1">
      <alignment horizontal="center" vertical="center" wrapText="1"/>
    </xf>
    <xf numFmtId="0" fontId="48" fillId="0" borderId="26" xfId="0" applyFont="1" applyBorder="1" applyAlignment="1">
      <alignment horizontal="left" vertical="center" wrapText="1"/>
    </xf>
    <xf numFmtId="0" fontId="48" fillId="0" borderId="25" xfId="0" applyFont="1" applyBorder="1" applyAlignment="1">
      <alignment horizontal="center" vertical="center" wrapText="1"/>
    </xf>
    <xf numFmtId="0" fontId="48" fillId="0" borderId="27" xfId="0" applyFont="1" applyBorder="1" applyAlignment="1">
      <alignment horizontal="center" vertical="center" wrapText="1"/>
    </xf>
    <xf numFmtId="0" fontId="8" fillId="0" borderId="0" xfId="0" applyFont="1"/>
    <xf numFmtId="175" fontId="49" fillId="0" borderId="0" xfId="0" applyNumberFormat="1" applyFont="1"/>
    <xf numFmtId="175" fontId="0" fillId="0" borderId="0" xfId="0" applyNumberFormat="1"/>
    <xf numFmtId="175" fontId="50" fillId="41" borderId="9" xfId="0" applyNumberFormat="1" applyFont="1" applyFill="1" applyBorder="1" applyAlignment="1">
      <alignment horizontal="left" vertical="center" wrapText="1"/>
    </xf>
    <xf numFmtId="175" fontId="51" fillId="42" borderId="28" xfId="0" quotePrefix="1" applyNumberFormat="1" applyFont="1" applyFill="1" applyBorder="1" applyAlignment="1">
      <alignment horizontal="left" vertical="top" wrapText="1"/>
    </xf>
    <xf numFmtId="175" fontId="0" fillId="0" borderId="0" xfId="3" applyNumberFormat="1" applyFont="1"/>
    <xf numFmtId="175" fontId="0" fillId="0" borderId="12" xfId="3" applyNumberFormat="1" applyFont="1" applyBorder="1"/>
    <xf numFmtId="0" fontId="0" fillId="0" borderId="0" xfId="0" applyFill="1"/>
    <xf numFmtId="0" fontId="0" fillId="0" borderId="0" xfId="0" applyFill="1" applyBorder="1"/>
    <xf numFmtId="0" fontId="0" fillId="0" borderId="12" xfId="0" applyBorder="1"/>
    <xf numFmtId="0" fontId="52" fillId="41" borderId="9" xfId="0" applyFont="1" applyFill="1" applyBorder="1" applyAlignment="1">
      <alignment horizontal="left" vertical="center" wrapText="1"/>
    </xf>
    <xf numFmtId="0" fontId="52" fillId="43" borderId="9" xfId="0" applyFont="1" applyFill="1" applyBorder="1" applyAlignment="1">
      <alignment horizontal="left" vertical="center" wrapText="1"/>
    </xf>
    <xf numFmtId="0" fontId="52" fillId="44" borderId="9" xfId="0" applyFont="1" applyFill="1" applyBorder="1" applyAlignment="1">
      <alignment horizontal="left" vertical="center" wrapText="1"/>
    </xf>
    <xf numFmtId="0" fontId="53" fillId="42" borderId="28" xfId="0" applyFont="1" applyFill="1" applyBorder="1" applyAlignment="1">
      <alignment horizontal="left" vertical="top" wrapText="1"/>
    </xf>
    <xf numFmtId="0" fontId="53" fillId="42" borderId="29" xfId="0" applyFont="1" applyFill="1" applyBorder="1" applyAlignment="1">
      <alignment horizontal="left" vertical="top" wrapText="1"/>
    </xf>
    <xf numFmtId="0" fontId="52" fillId="0" borderId="0" xfId="0" applyFont="1" applyBorder="1"/>
    <xf numFmtId="0" fontId="52" fillId="0" borderId="0" xfId="0" applyFont="1" applyBorder="1" applyAlignment="1">
      <alignment horizontal="left"/>
    </xf>
    <xf numFmtId="166" fontId="41" fillId="0" borderId="21" xfId="3" applyNumberFormat="1" applyFont="1" applyFill="1" applyBorder="1" applyAlignment="1">
      <alignment horizontal="center"/>
    </xf>
    <xf numFmtId="176" fontId="52" fillId="0" borderId="0" xfId="0" applyNumberFormat="1" applyFont="1" applyBorder="1" applyAlignment="1">
      <alignment horizontal="center"/>
    </xf>
    <xf numFmtId="2" fontId="52" fillId="0" borderId="0" xfId="0" applyNumberFormat="1" applyFont="1" applyBorder="1"/>
    <xf numFmtId="172" fontId="52" fillId="0" borderId="0" xfId="0" applyNumberFormat="1" applyFont="1" applyBorder="1" applyAlignment="1">
      <alignment horizontal="left"/>
    </xf>
    <xf numFmtId="166" fontId="41" fillId="0" borderId="0" xfId="3" applyNumberFormat="1" applyFont="1" applyFill="1" applyBorder="1" applyAlignment="1">
      <alignment horizontal="center"/>
    </xf>
    <xf numFmtId="0" fontId="52" fillId="38" borderId="0" xfId="0" applyFont="1" applyFill="1" applyBorder="1"/>
    <xf numFmtId="0" fontId="52" fillId="38" borderId="12" xfId="0" applyFont="1" applyFill="1" applyBorder="1"/>
    <xf numFmtId="0" fontId="52" fillId="0" borderId="12" xfId="0" applyFont="1" applyBorder="1"/>
    <xf numFmtId="0" fontId="52" fillId="0" borderId="12" xfId="0" applyFont="1" applyBorder="1" applyAlignment="1">
      <alignment horizontal="left"/>
    </xf>
    <xf numFmtId="166" fontId="41" fillId="0" borderId="12" xfId="3" applyNumberFormat="1" applyFont="1" applyFill="1" applyBorder="1" applyAlignment="1">
      <alignment horizontal="center"/>
    </xf>
    <xf numFmtId="176" fontId="52" fillId="0" borderId="12" xfId="0" applyNumberFormat="1" applyFont="1" applyBorder="1" applyAlignment="1">
      <alignment horizontal="center"/>
    </xf>
    <xf numFmtId="2" fontId="52" fillId="0" borderId="12" xfId="0" applyNumberFormat="1" applyFont="1" applyBorder="1"/>
    <xf numFmtId="172" fontId="52" fillId="0" borderId="12" xfId="0" applyNumberFormat="1" applyFont="1" applyBorder="1" applyAlignment="1">
      <alignment horizontal="left"/>
    </xf>
    <xf numFmtId="0" fontId="52" fillId="0" borderId="0" xfId="0" applyFont="1"/>
    <xf numFmtId="0" fontId="52" fillId="0" borderId="0" xfId="0" applyFont="1" applyAlignment="1">
      <alignment horizontal="left"/>
    </xf>
    <xf numFmtId="176" fontId="52" fillId="0" borderId="0" xfId="0" applyNumberFormat="1" applyFont="1" applyAlignment="1">
      <alignment horizontal="center"/>
    </xf>
    <xf numFmtId="2" fontId="52" fillId="0" borderId="0" xfId="0" applyNumberFormat="1" applyFont="1"/>
    <xf numFmtId="172" fontId="52" fillId="0" borderId="0" xfId="0" applyNumberFormat="1" applyFont="1" applyAlignment="1">
      <alignment horizontal="left"/>
    </xf>
    <xf numFmtId="0" fontId="52" fillId="38" borderId="0" xfId="0" applyFont="1" applyFill="1"/>
    <xf numFmtId="0" fontId="52" fillId="0" borderId="9" xfId="0" applyFont="1" applyBorder="1"/>
    <xf numFmtId="0" fontId="52" fillId="0" borderId="9" xfId="0" applyFont="1" applyBorder="1" applyAlignment="1">
      <alignment horizontal="left"/>
    </xf>
    <xf numFmtId="176" fontId="52" fillId="0" borderId="9" xfId="0" applyNumberFormat="1" applyFont="1" applyBorder="1" applyAlignment="1">
      <alignment horizontal="center"/>
    </xf>
    <xf numFmtId="2" fontId="52" fillId="0" borderId="9" xfId="0" applyNumberFormat="1" applyFont="1" applyBorder="1"/>
    <xf numFmtId="172" fontId="52" fillId="0" borderId="9" xfId="0" applyNumberFormat="1" applyFont="1" applyBorder="1" applyAlignment="1">
      <alignment horizontal="left"/>
    </xf>
    <xf numFmtId="177" fontId="52" fillId="0" borderId="0" xfId="0" applyNumberFormat="1" applyFont="1" applyAlignment="1">
      <alignment horizontal="left"/>
    </xf>
    <xf numFmtId="166" fontId="54" fillId="0" borderId="0" xfId="3" applyNumberFormat="1" applyFont="1" applyFill="1" applyBorder="1" applyAlignment="1">
      <alignment horizontal="center"/>
    </xf>
    <xf numFmtId="2" fontId="52" fillId="0" borderId="0" xfId="0" applyNumberFormat="1" applyFont="1" applyFill="1" applyAlignment="1">
      <alignment horizontal="center"/>
    </xf>
    <xf numFmtId="0" fontId="55" fillId="0" borderId="0" xfId="0" applyFont="1"/>
    <xf numFmtId="0" fontId="40" fillId="0" borderId="0" xfId="0" applyFont="1" applyFill="1" applyAlignment="1"/>
    <xf numFmtId="0" fontId="14" fillId="0" borderId="0" xfId="0" applyFont="1" applyAlignment="1">
      <alignment horizontal="left"/>
    </xf>
    <xf numFmtId="177" fontId="14" fillId="0" borderId="0" xfId="0" applyNumberFormat="1" applyFont="1" applyAlignment="1">
      <alignment horizontal="left"/>
    </xf>
    <xf numFmtId="0" fontId="52" fillId="0" borderId="0" xfId="0" applyFont="1" applyAlignment="1">
      <alignment horizontal="center"/>
    </xf>
    <xf numFmtId="0" fontId="15" fillId="0" borderId="0" xfId="0" applyFont="1"/>
    <xf numFmtId="0" fontId="44" fillId="32" borderId="0" xfId="0" applyFont="1" applyFill="1" applyAlignment="1">
      <alignment horizontal="center" vertical="center"/>
    </xf>
    <xf numFmtId="0" fontId="14" fillId="0" borderId="4" xfId="0" applyFont="1" applyBorder="1"/>
    <xf numFmtId="0" fontId="52" fillId="0" borderId="0" xfId="0" applyFont="1" applyFill="1" applyBorder="1"/>
    <xf numFmtId="171" fontId="15" fillId="0" borderId="0" xfId="3" applyNumberFormat="1" applyFont="1"/>
    <xf numFmtId="171" fontId="14" fillId="0" borderId="0" xfId="3" applyNumberFormat="1" applyFont="1" applyFill="1" applyBorder="1" applyAlignment="1">
      <alignment horizontal="left"/>
    </xf>
    <xf numFmtId="167" fontId="14" fillId="0" borderId="0" xfId="0" applyNumberFormat="1" applyFont="1" applyFill="1" applyBorder="1" applyAlignment="1">
      <alignment horizontal="left"/>
    </xf>
    <xf numFmtId="177" fontId="14" fillId="0" borderId="0" xfId="0" applyNumberFormat="1" applyFont="1" applyFill="1" applyBorder="1" applyAlignment="1">
      <alignment horizontal="left"/>
    </xf>
    <xf numFmtId="2" fontId="52" fillId="0" borderId="0" xfId="0" applyNumberFormat="1" applyFont="1" applyFill="1" applyBorder="1" applyAlignment="1">
      <alignment horizontal="center"/>
    </xf>
    <xf numFmtId="166" fontId="15" fillId="0" borderId="0" xfId="3" applyNumberFormat="1" applyFont="1" applyFill="1" applyBorder="1" applyAlignment="1">
      <alignment horizontal="center"/>
    </xf>
    <xf numFmtId="2" fontId="14" fillId="0" borderId="0" xfId="0" applyNumberFormat="1" applyFont="1" applyFill="1" applyAlignment="1">
      <alignment horizontal="center"/>
    </xf>
    <xf numFmtId="177" fontId="15" fillId="0" borderId="0" xfId="0" applyNumberFormat="1" applyFont="1" applyAlignment="1">
      <alignment horizontal="left"/>
    </xf>
    <xf numFmtId="0" fontId="15" fillId="0" borderId="0" xfId="0" applyFont="1" applyAlignment="1">
      <alignment horizontal="right"/>
    </xf>
    <xf numFmtId="0" fontId="56" fillId="0" borderId="0" xfId="0" applyFont="1"/>
    <xf numFmtId="171" fontId="56" fillId="0" borderId="0" xfId="3" applyNumberFormat="1" applyFont="1"/>
    <xf numFmtId="167" fontId="52" fillId="0" borderId="0" xfId="0" applyNumberFormat="1" applyFont="1" applyFill="1" applyBorder="1" applyAlignment="1">
      <alignment horizontal="left"/>
    </xf>
    <xf numFmtId="177" fontId="52" fillId="0" borderId="0" xfId="0" applyNumberFormat="1" applyFont="1" applyFill="1" applyBorder="1" applyAlignment="1">
      <alignment horizontal="left"/>
    </xf>
    <xf numFmtId="0" fontId="5" fillId="0" borderId="0" xfId="2" applyFont="1" applyBorder="1" applyAlignment="1"/>
    <xf numFmtId="0" fontId="52" fillId="0" borderId="4" xfId="0" applyFont="1" applyBorder="1"/>
    <xf numFmtId="0" fontId="5" fillId="0" borderId="4" xfId="2" applyFont="1" applyFill="1" applyBorder="1" applyAlignment="1">
      <alignment horizontal="center" vertical="center"/>
    </xf>
    <xf numFmtId="0" fontId="1" fillId="0" borderId="0" xfId="2" applyFont="1" applyFill="1" applyBorder="1" applyAlignment="1"/>
    <xf numFmtId="0" fontId="56" fillId="0" borderId="0" xfId="0" applyFont="1" applyBorder="1" applyAlignment="1">
      <alignment horizontal="right"/>
    </xf>
    <xf numFmtId="0" fontId="58" fillId="0" borderId="4" xfId="0" applyFont="1" applyBorder="1" applyAlignment="1">
      <alignment horizontal="right"/>
    </xf>
    <xf numFmtId="166" fontId="59" fillId="0" borderId="0" xfId="3" applyNumberFormat="1" applyFont="1" applyFill="1" applyBorder="1" applyAlignment="1"/>
    <xf numFmtId="0" fontId="58" fillId="0" borderId="4" xfId="0" applyFont="1" applyFill="1" applyBorder="1" applyAlignment="1">
      <alignment horizontal="right"/>
    </xf>
    <xf numFmtId="171" fontId="1" fillId="0" borderId="0" xfId="3" applyNumberFormat="1" applyFont="1" applyFill="1" applyBorder="1"/>
    <xf numFmtId="0" fontId="58" fillId="0" borderId="0" xfId="0" applyFont="1" applyFill="1" applyBorder="1" applyAlignment="1">
      <alignment horizontal="right"/>
    </xf>
    <xf numFmtId="171" fontId="1" fillId="0" borderId="0" xfId="3" applyNumberFormat="1" applyFont="1" applyFill="1" applyBorder="1" applyAlignment="1"/>
    <xf numFmtId="166" fontId="1" fillId="0" borderId="0" xfId="3" applyNumberFormat="1" applyFont="1" applyFill="1" applyBorder="1"/>
    <xf numFmtId="171" fontId="41" fillId="45" borderId="0" xfId="3" applyNumberFormat="1" applyFont="1" applyFill="1" applyBorder="1"/>
    <xf numFmtId="166" fontId="41" fillId="45" borderId="0" xfId="3" applyNumberFormat="1" applyFont="1" applyFill="1" applyBorder="1"/>
    <xf numFmtId="0" fontId="56" fillId="0" borderId="4" xfId="0" applyFont="1" applyBorder="1"/>
    <xf numFmtId="0" fontId="5" fillId="0" borderId="4" xfId="0" applyFont="1" applyBorder="1" applyAlignment="1">
      <alignment horizontal="center" vertical="center"/>
    </xf>
    <xf numFmtId="179" fontId="62" fillId="0" borderId="4" xfId="0" applyNumberFormat="1" applyFont="1" applyBorder="1"/>
    <xf numFmtId="0" fontId="56" fillId="0" borderId="0" xfId="0" applyFont="1" applyAlignment="1">
      <alignment horizontal="right"/>
    </xf>
    <xf numFmtId="171" fontId="61" fillId="46" borderId="0" xfId="3" applyNumberFormat="1" applyFont="1" applyFill="1" applyBorder="1" applyAlignment="1">
      <alignment horizontal="center"/>
    </xf>
    <xf numFmtId="9" fontId="62" fillId="0" borderId="0" xfId="1" applyFont="1" applyBorder="1"/>
    <xf numFmtId="179" fontId="62" fillId="0" borderId="0" xfId="0" applyNumberFormat="1" applyFont="1" applyBorder="1"/>
    <xf numFmtId="0" fontId="50" fillId="41" borderId="9" xfId="9" applyFont="1" applyFill="1" applyBorder="1" applyAlignment="1">
      <alignment horizontal="left" vertical="center" wrapText="1"/>
    </xf>
    <xf numFmtId="0" fontId="50" fillId="43" borderId="9" xfId="9" applyFont="1" applyFill="1" applyBorder="1" applyAlignment="1">
      <alignment horizontal="center" vertical="center" wrapText="1"/>
    </xf>
    <xf numFmtId="0" fontId="50" fillId="44" borderId="9" xfId="9" applyFont="1" applyFill="1" applyBorder="1" applyAlignment="1">
      <alignment horizontal="center" vertical="center" wrapText="1"/>
    </xf>
    <xf numFmtId="0" fontId="51" fillId="42" borderId="28" xfId="9" applyFont="1" applyFill="1" applyBorder="1" applyAlignment="1">
      <alignment horizontal="left" vertical="center" wrapText="1"/>
    </xf>
    <xf numFmtId="0" fontId="51" fillId="42" borderId="28" xfId="9" applyFont="1" applyFill="1" applyBorder="1" applyAlignment="1">
      <alignment horizontal="center" vertical="center" wrapText="1"/>
    </xf>
    <xf numFmtId="0" fontId="8" fillId="0" borderId="21" xfId="9" applyBorder="1" applyAlignment="1">
      <alignment vertical="center"/>
    </xf>
    <xf numFmtId="0" fontId="8" fillId="0" borderId="21" xfId="9" applyBorder="1" applyAlignment="1">
      <alignment horizontal="left" vertical="center"/>
    </xf>
    <xf numFmtId="166" fontId="45" fillId="0" borderId="21" xfId="3" applyFont="1" applyFill="1" applyBorder="1" applyAlignment="1">
      <alignment horizontal="left" vertical="center"/>
    </xf>
    <xf numFmtId="166" fontId="45" fillId="0" borderId="21" xfId="3" applyFont="1" applyFill="1" applyBorder="1" applyAlignment="1">
      <alignment horizontal="center" vertical="center"/>
    </xf>
    <xf numFmtId="2" fontId="8" fillId="0" borderId="21" xfId="9" applyNumberFormat="1" applyBorder="1" applyAlignment="1">
      <alignment horizontal="center" vertical="center"/>
    </xf>
    <xf numFmtId="0" fontId="8" fillId="0" borderId="0" xfId="9" applyBorder="1" applyAlignment="1">
      <alignment vertical="center"/>
    </xf>
    <xf numFmtId="0" fontId="8" fillId="0" borderId="0" xfId="9" applyBorder="1" applyAlignment="1">
      <alignment horizontal="left" vertical="center"/>
    </xf>
    <xf numFmtId="166" fontId="45" fillId="0" borderId="0" xfId="3" applyFont="1" applyFill="1" applyBorder="1" applyAlignment="1">
      <alignment horizontal="left" vertical="center"/>
    </xf>
    <xf numFmtId="2" fontId="8" fillId="0" borderId="0" xfId="9" applyNumberFormat="1" applyBorder="1" applyAlignment="1">
      <alignment horizontal="center" vertical="center"/>
    </xf>
    <xf numFmtId="0" fontId="8" fillId="0" borderId="0" xfId="9" applyFill="1" applyBorder="1" applyAlignment="1">
      <alignment vertical="center"/>
    </xf>
    <xf numFmtId="0" fontId="8" fillId="0" borderId="12" xfId="9" applyBorder="1" applyAlignment="1">
      <alignment vertical="center"/>
    </xf>
    <xf numFmtId="0" fontId="8" fillId="0" borderId="12" xfId="9" applyBorder="1" applyAlignment="1">
      <alignment horizontal="left" vertical="center"/>
    </xf>
    <xf numFmtId="166" fontId="45" fillId="0" borderId="12" xfId="3" applyFont="1" applyFill="1" applyBorder="1" applyAlignment="1">
      <alignment horizontal="left" vertical="center"/>
    </xf>
    <xf numFmtId="2" fontId="8" fillId="0" borderId="12" xfId="9" applyNumberFormat="1" applyBorder="1" applyAlignment="1">
      <alignment horizontal="center" vertical="center"/>
    </xf>
    <xf numFmtId="0" fontId="8" fillId="0" borderId="12" xfId="9" applyFill="1" applyBorder="1" applyAlignment="1">
      <alignment vertical="center"/>
    </xf>
    <xf numFmtId="0" fontId="8" fillId="0" borderId="9" xfId="9" applyBorder="1" applyAlignment="1">
      <alignment vertical="center"/>
    </xf>
    <xf numFmtId="0" fontId="8" fillId="0" borderId="9" xfId="9" applyFill="1" applyBorder="1" applyAlignment="1">
      <alignment vertical="center"/>
    </xf>
    <xf numFmtId="0" fontId="8" fillId="0" borderId="9" xfId="9" applyBorder="1" applyAlignment="1">
      <alignment horizontal="left" vertical="center"/>
    </xf>
    <xf numFmtId="166" fontId="45" fillId="0" borderId="9" xfId="3" applyFont="1" applyFill="1" applyBorder="1" applyAlignment="1">
      <alignment horizontal="left" vertical="center"/>
    </xf>
    <xf numFmtId="166" fontId="45" fillId="0" borderId="9" xfId="3" applyFont="1" applyFill="1" applyBorder="1" applyAlignment="1">
      <alignment horizontal="center" vertical="center"/>
    </xf>
    <xf numFmtId="2" fontId="8" fillId="0" borderId="9" xfId="9" applyNumberFormat="1" applyBorder="1" applyAlignment="1">
      <alignment horizontal="center" vertical="center"/>
    </xf>
    <xf numFmtId="0" fontId="8" fillId="0" borderId="0" xfId="9" applyAlignment="1">
      <alignment horizontal="left" vertical="center"/>
    </xf>
    <xf numFmtId="166" fontId="45" fillId="0" borderId="0" xfId="3" applyFont="1" applyFill="1" applyBorder="1" applyAlignment="1">
      <alignment horizontal="center" vertical="center"/>
    </xf>
    <xf numFmtId="2" fontId="8" fillId="0" borderId="12" xfId="9" applyNumberFormat="1" applyBorder="1" applyAlignment="1">
      <alignment horizontal="right" vertical="center"/>
    </xf>
    <xf numFmtId="0" fontId="13" fillId="0" borderId="0" xfId="0" applyFont="1" applyFill="1" applyAlignment="1" applyProtection="1">
      <alignment vertical="center"/>
    </xf>
    <xf numFmtId="1" fontId="14" fillId="0" borderId="0" xfId="0" applyNumberFormat="1" applyFont="1" applyFill="1" applyAlignment="1" applyProtection="1">
      <alignment vertical="center"/>
    </xf>
    <xf numFmtId="1" fontId="14" fillId="0" borderId="0" xfId="0" applyNumberFormat="1" applyFont="1" applyAlignment="1">
      <alignment vertical="center"/>
    </xf>
    <xf numFmtId="0" fontId="13" fillId="33" borderId="0" xfId="0" applyFont="1" applyFill="1" applyAlignment="1" applyProtection="1">
      <alignment vertical="center"/>
    </xf>
    <xf numFmtId="1" fontId="15" fillId="33" borderId="0" xfId="0" applyNumberFormat="1" applyFont="1" applyFill="1" applyAlignment="1" applyProtection="1">
      <alignment vertical="center"/>
    </xf>
    <xf numFmtId="0" fontId="15" fillId="33" borderId="0" xfId="0" applyNumberFormat="1" applyFont="1" applyFill="1" applyBorder="1" applyAlignment="1">
      <alignment horizontal="right" vertical="center" wrapText="1"/>
    </xf>
    <xf numFmtId="0" fontId="13" fillId="33" borderId="0" xfId="0" applyFont="1" applyFill="1" applyAlignment="1" applyProtection="1">
      <alignment horizontal="left" vertical="center"/>
    </xf>
    <xf numFmtId="0" fontId="8" fillId="0" borderId="0" xfId="9" applyFill="1" applyBorder="1" applyAlignment="1">
      <alignment horizontal="left" vertical="center"/>
    </xf>
    <xf numFmtId="0" fontId="11" fillId="32" borderId="4" xfId="9" applyFont="1" applyFill="1" applyBorder="1" applyAlignment="1">
      <alignment horizontal="left" vertical="center"/>
    </xf>
    <xf numFmtId="0" fontId="11" fillId="0" borderId="4" xfId="9" applyFont="1" applyFill="1" applyBorder="1" applyAlignment="1">
      <alignment horizontal="left" vertical="center"/>
    </xf>
    <xf numFmtId="0" fontId="11" fillId="0" borderId="0" xfId="9" applyFont="1" applyAlignment="1">
      <alignment horizontal="left" vertical="center"/>
    </xf>
    <xf numFmtId="167" fontId="11" fillId="0" borderId="0" xfId="9" applyNumberFormat="1" applyFont="1" applyAlignment="1">
      <alignment horizontal="center" vertical="center"/>
    </xf>
    <xf numFmtId="0" fontId="0" fillId="47" borderId="0" xfId="0" applyFill="1"/>
    <xf numFmtId="0" fontId="63" fillId="0" borderId="0" xfId="0" applyFont="1" applyAlignment="1">
      <alignment horizontal="left"/>
    </xf>
    <xf numFmtId="2" fontId="63" fillId="0" borderId="0" xfId="0" applyNumberFormat="1" applyFont="1" applyAlignment="1">
      <alignment horizontal="center"/>
    </xf>
    <xf numFmtId="0" fontId="52" fillId="0" borderId="9" xfId="0" applyFont="1" applyBorder="1" applyAlignment="1">
      <alignment horizontal="center" vertical="center"/>
    </xf>
    <xf numFmtId="0" fontId="52" fillId="0" borderId="30" xfId="0" applyFont="1" applyBorder="1" applyAlignment="1">
      <alignment horizontal="center" vertical="center"/>
    </xf>
    <xf numFmtId="0" fontId="1" fillId="0" borderId="0" xfId="2" applyAlignment="1">
      <alignment vertical="center"/>
    </xf>
    <xf numFmtId="0" fontId="52" fillId="0" borderId="20" xfId="9" applyFont="1" applyBorder="1" applyAlignment="1">
      <alignment horizontal="center" vertical="center"/>
    </xf>
    <xf numFmtId="0" fontId="52" fillId="0" borderId="25" xfId="9" applyFont="1" applyBorder="1" applyAlignment="1">
      <alignment horizontal="center" vertical="center"/>
    </xf>
    <xf numFmtId="0" fontId="57" fillId="0" borderId="0" xfId="2" applyFont="1" applyBorder="1" applyAlignment="1"/>
    <xf numFmtId="167" fontId="52" fillId="0" borderId="0" xfId="3" applyNumberFormat="1" applyFont="1" applyBorder="1" applyAlignment="1">
      <alignment horizontal="left"/>
    </xf>
    <xf numFmtId="167" fontId="52" fillId="0" borderId="12" xfId="3" applyNumberFormat="1" applyFont="1" applyBorder="1" applyAlignment="1">
      <alignment horizontal="left"/>
    </xf>
    <xf numFmtId="165" fontId="62" fillId="0" borderId="4" xfId="0" applyNumberFormat="1" applyFont="1" applyBorder="1"/>
    <xf numFmtId="176" fontId="0" fillId="0" borderId="0" xfId="0" applyNumberFormat="1"/>
    <xf numFmtId="176" fontId="0" fillId="0" borderId="12" xfId="0" applyNumberFormat="1" applyBorder="1"/>
    <xf numFmtId="167" fontId="52" fillId="0" borderId="45" xfId="3" applyNumberFormat="1" applyFont="1" applyBorder="1" applyAlignment="1">
      <alignment horizontal="left"/>
    </xf>
    <xf numFmtId="167" fontId="52" fillId="0" borderId="46" xfId="3" applyNumberFormat="1" applyFont="1" applyBorder="1" applyAlignment="1">
      <alignment horizontal="left"/>
    </xf>
    <xf numFmtId="167" fontId="52" fillId="0" borderId="44" xfId="3" applyNumberFormat="1" applyFont="1" applyBorder="1" applyAlignment="1">
      <alignment horizontal="left"/>
    </xf>
    <xf numFmtId="167" fontId="52" fillId="0" borderId="14" xfId="3" applyNumberFormat="1" applyFont="1" applyBorder="1" applyAlignment="1">
      <alignment horizontal="left"/>
    </xf>
    <xf numFmtId="167" fontId="5" fillId="0" borderId="0" xfId="0" applyNumberFormat="1" applyFont="1"/>
    <xf numFmtId="171" fontId="8" fillId="0" borderId="0" xfId="0" applyNumberFormat="1" applyFont="1" applyAlignment="1">
      <alignment horizontal="left"/>
    </xf>
    <xf numFmtId="0" fontId="11" fillId="0" borderId="0" xfId="0" applyFont="1" applyAlignment="1">
      <alignment horizontal="right"/>
    </xf>
    <xf numFmtId="0" fontId="113" fillId="0" borderId="9" xfId="9" applyFont="1" applyFill="1" applyBorder="1" applyAlignment="1">
      <alignment horizontal="left" vertical="center"/>
    </xf>
    <xf numFmtId="0" fontId="113" fillId="0" borderId="12" xfId="9" applyFont="1" applyBorder="1" applyAlignment="1">
      <alignment horizontal="left" vertical="center"/>
    </xf>
    <xf numFmtId="0" fontId="8" fillId="0" borderId="0" xfId="0" applyFont="1" applyAlignment="1">
      <alignment horizontal="center" vertical="center"/>
    </xf>
    <xf numFmtId="0" fontId="8" fillId="0" borderId="0" xfId="0" applyFont="1" applyAlignment="1">
      <alignment horizontal="center"/>
    </xf>
    <xf numFmtId="0" fontId="113" fillId="0" borderId="12" xfId="9" applyFont="1" applyFill="1" applyBorder="1" applyAlignment="1">
      <alignment horizontal="left" vertical="center"/>
    </xf>
    <xf numFmtId="0" fontId="110" fillId="0" borderId="0" xfId="0" applyFont="1"/>
    <xf numFmtId="165" fontId="109" fillId="0" borderId="0" xfId="47" applyNumberFormat="1" applyFont="1" applyFill="1" applyBorder="1"/>
    <xf numFmtId="0" fontId="108" fillId="0" borderId="0" xfId="0" applyFont="1"/>
    <xf numFmtId="0" fontId="113" fillId="0" borderId="21" xfId="9" applyFont="1" applyFill="1" applyBorder="1" applyAlignment="1">
      <alignment horizontal="left" vertical="center"/>
    </xf>
    <xf numFmtId="165" fontId="8" fillId="0" borderId="0" xfId="0" applyNumberFormat="1" applyFont="1" applyAlignment="1">
      <alignment horizontal="left"/>
    </xf>
    <xf numFmtId="0" fontId="8" fillId="0" borderId="0" xfId="0" applyFont="1" applyAlignment="1">
      <alignment horizontal="left"/>
    </xf>
    <xf numFmtId="0" fontId="113" fillId="0" borderId="0" xfId="9" applyFont="1" applyFill="1" applyBorder="1" applyAlignment="1">
      <alignment horizontal="left" vertical="center"/>
    </xf>
    <xf numFmtId="167" fontId="11" fillId="0" borderId="0" xfId="0" applyNumberFormat="1" applyFont="1" applyAlignment="1">
      <alignment horizontal="left"/>
    </xf>
    <xf numFmtId="166" fontId="8" fillId="0" borderId="0" xfId="0" applyNumberFormat="1" applyFont="1" applyAlignment="1">
      <alignment horizontal="left"/>
    </xf>
    <xf numFmtId="0" fontId="11" fillId="0" borderId="0" xfId="0" applyFont="1" applyAlignment="1">
      <alignment horizontal="left"/>
    </xf>
    <xf numFmtId="0" fontId="15" fillId="0" borderId="0" xfId="0" applyFont="1" applyAlignment="1">
      <alignment horizontal="center"/>
    </xf>
    <xf numFmtId="165" fontId="110" fillId="0" borderId="0" xfId="0" applyNumberFormat="1" applyFont="1"/>
    <xf numFmtId="0" fontId="8" fillId="0" borderId="6" xfId="9" applyFont="1" applyBorder="1"/>
    <xf numFmtId="165" fontId="8" fillId="0" borderId="0" xfId="47" applyNumberFormat="1" applyBorder="1"/>
    <xf numFmtId="0" fontId="8" fillId="32" borderId="0" xfId="874" applyFill="1" applyAlignment="1">
      <alignment horizontal="center"/>
    </xf>
    <xf numFmtId="0" fontId="107" fillId="32" borderId="0" xfId="874" applyFont="1" applyFill="1" applyAlignment="1">
      <alignment horizontal="left"/>
    </xf>
    <xf numFmtId="0" fontId="8" fillId="32" borderId="0" xfId="874" applyFill="1" applyAlignment="1">
      <alignment horizontal="left"/>
    </xf>
    <xf numFmtId="175" fontId="0" fillId="0" borderId="0" xfId="0" applyNumberFormat="1" applyFont="1" applyBorder="1"/>
    <xf numFmtId="175" fontId="0" fillId="0" borderId="0" xfId="0" applyNumberFormat="1" applyFont="1" applyFill="1"/>
    <xf numFmtId="0" fontId="0" fillId="0" borderId="0" xfId="0" applyFont="1"/>
    <xf numFmtId="0" fontId="0" fillId="0" borderId="0" xfId="0" applyFont="1" applyFill="1"/>
    <xf numFmtId="175" fontId="14" fillId="0" borderId="0" xfId="0" applyNumberFormat="1" applyFont="1" applyFill="1"/>
    <xf numFmtId="175" fontId="14" fillId="0" borderId="0" xfId="0" applyNumberFormat="1" applyFont="1" applyFill="1" applyBorder="1"/>
    <xf numFmtId="0" fontId="14" fillId="0" borderId="0" xfId="0" applyFont="1"/>
    <xf numFmtId="0" fontId="114" fillId="0" borderId="0" xfId="0" applyFont="1"/>
    <xf numFmtId="175" fontId="0" fillId="0" borderId="0" xfId="0" applyNumberFormat="1" applyFont="1"/>
    <xf numFmtId="175" fontId="0" fillId="0" borderId="12" xfId="0" applyNumberFormat="1" applyFont="1" applyBorder="1"/>
    <xf numFmtId="175" fontId="0" fillId="0" borderId="12" xfId="0" applyNumberFormat="1" applyFont="1" applyFill="1" applyBorder="1"/>
    <xf numFmtId="175" fontId="0" fillId="32" borderId="0" xfId="0" applyNumberFormat="1" applyFont="1" applyFill="1"/>
    <xf numFmtId="175" fontId="0" fillId="32" borderId="0" xfId="0" applyNumberFormat="1" applyFont="1" applyFill="1" applyBorder="1"/>
    <xf numFmtId="175" fontId="0" fillId="0" borderId="21" xfId="0" applyNumberFormat="1" applyFont="1" applyBorder="1"/>
    <xf numFmtId="0" fontId="0" fillId="0" borderId="21" xfId="0" applyFont="1" applyFill="1" applyBorder="1"/>
    <xf numFmtId="0" fontId="0" fillId="0" borderId="0" xfId="0" applyFont="1" applyFill="1" applyBorder="1"/>
    <xf numFmtId="0" fontId="0" fillId="0" borderId="0" xfId="0" applyFont="1" applyBorder="1"/>
    <xf numFmtId="175" fontId="0" fillId="0" borderId="0" xfId="0" applyNumberFormat="1" applyFont="1" applyFill="1" applyBorder="1"/>
    <xf numFmtId="175" fontId="0" fillId="0" borderId="26" xfId="0" applyNumberFormat="1" applyFont="1" applyBorder="1"/>
    <xf numFmtId="0" fontId="115" fillId="0" borderId="0" xfId="0" applyFont="1"/>
    <xf numFmtId="175" fontId="0" fillId="0" borderId="6" xfId="0" applyNumberFormat="1" applyFont="1" applyBorder="1"/>
    <xf numFmtId="175" fontId="0" fillId="0" borderId="6" xfId="0" applyNumberFormat="1" applyFont="1" applyFill="1" applyBorder="1" applyAlignment="1">
      <alignment horizontal="left"/>
    </xf>
    <xf numFmtId="175" fontId="116" fillId="0" borderId="0" xfId="0" applyNumberFormat="1" applyFont="1"/>
    <xf numFmtId="175" fontId="14" fillId="41" borderId="9" xfId="0" applyNumberFormat="1" applyFont="1" applyFill="1" applyBorder="1" applyAlignment="1">
      <alignment horizontal="left" vertical="center" wrapText="1"/>
    </xf>
    <xf numFmtId="0" fontId="14" fillId="41" borderId="0" xfId="0" applyFont="1" applyFill="1" applyBorder="1"/>
    <xf numFmtId="175" fontId="14" fillId="42" borderId="28" xfId="0" applyNumberFormat="1" applyFont="1" applyFill="1" applyBorder="1" applyAlignment="1">
      <alignment horizontal="left" vertical="top" wrapText="1"/>
    </xf>
    <xf numFmtId="175" fontId="14" fillId="42" borderId="28" xfId="0" quotePrefix="1" applyNumberFormat="1" applyFont="1" applyFill="1" applyBorder="1" applyAlignment="1">
      <alignment horizontal="left" vertical="top" wrapText="1"/>
    </xf>
    <xf numFmtId="175" fontId="14" fillId="0" borderId="0" xfId="0" applyNumberFormat="1" applyFont="1" applyFill="1" applyBorder="1" applyAlignment="1">
      <alignment horizontal="left"/>
    </xf>
    <xf numFmtId="0" fontId="14" fillId="0" borderId="0" xfId="0" applyFont="1" applyFill="1"/>
    <xf numFmtId="175" fontId="14" fillId="0" borderId="12" xfId="0" applyNumberFormat="1" applyFont="1" applyFill="1" applyBorder="1" applyAlignment="1">
      <alignment horizontal="left"/>
    </xf>
    <xf numFmtId="175" fontId="14" fillId="0" borderId="12" xfId="0" applyNumberFormat="1" applyFont="1" applyFill="1" applyBorder="1"/>
    <xf numFmtId="0" fontId="14" fillId="0" borderId="12" xfId="0" applyFont="1" applyFill="1" applyBorder="1"/>
    <xf numFmtId="175" fontId="14" fillId="0" borderId="0" xfId="0" applyNumberFormat="1" applyFont="1" applyBorder="1"/>
    <xf numFmtId="175" fontId="14" fillId="32" borderId="0" xfId="0" applyNumberFormat="1" applyFont="1" applyFill="1" applyBorder="1"/>
    <xf numFmtId="175" fontId="14" fillId="0" borderId="21" xfId="0" applyNumberFormat="1" applyFont="1" applyFill="1" applyBorder="1"/>
    <xf numFmtId="175" fontId="14" fillId="0" borderId="21" xfId="0" applyNumberFormat="1" applyFont="1" applyBorder="1"/>
    <xf numFmtId="175" fontId="14" fillId="0" borderId="12" xfId="0" applyNumberFormat="1" applyFont="1" applyBorder="1"/>
    <xf numFmtId="0" fontId="14" fillId="0" borderId="0" xfId="0" applyFont="1" applyFill="1" applyBorder="1"/>
    <xf numFmtId="175" fontId="14" fillId="0" borderId="26" xfId="0" applyNumberFormat="1" applyFont="1" applyFill="1" applyBorder="1"/>
    <xf numFmtId="175" fontId="14" fillId="0" borderId="26" xfId="0" applyNumberFormat="1" applyFont="1" applyBorder="1"/>
    <xf numFmtId="0" fontId="14" fillId="0" borderId="26" xfId="0" applyFont="1" applyFill="1" applyBorder="1"/>
    <xf numFmtId="0" fontId="4" fillId="0" borderId="0" xfId="0" applyFont="1"/>
    <xf numFmtId="175" fontId="4" fillId="0" borderId="0" xfId="0" applyNumberFormat="1" applyFont="1" applyBorder="1"/>
    <xf numFmtId="175" fontId="4" fillId="0" borderId="9" xfId="0" applyNumberFormat="1" applyFont="1" applyFill="1" applyBorder="1"/>
    <xf numFmtId="0" fontId="4" fillId="0" borderId="9" xfId="0" applyFont="1" applyFill="1" applyBorder="1"/>
    <xf numFmtId="175" fontId="4" fillId="0" borderId="0" xfId="0" applyNumberFormat="1" applyFont="1" applyFill="1" applyBorder="1"/>
    <xf numFmtId="0" fontId="4" fillId="0" borderId="0" xfId="0" applyFont="1" applyFill="1" applyBorder="1"/>
    <xf numFmtId="175" fontId="4" fillId="0" borderId="26" xfId="0" applyNumberFormat="1" applyFont="1" applyFill="1" applyBorder="1"/>
    <xf numFmtId="0" fontId="4" fillId="0" borderId="26" xfId="0" applyFont="1" applyFill="1" applyBorder="1"/>
    <xf numFmtId="175" fontId="4" fillId="0" borderId="21" xfId="0" applyNumberFormat="1" applyFont="1" applyBorder="1"/>
    <xf numFmtId="175" fontId="4" fillId="0" borderId="0" xfId="0" applyNumberFormat="1" applyFont="1" applyFill="1" applyBorder="1" applyAlignment="1">
      <alignment horizontal="left"/>
    </xf>
    <xf numFmtId="175" fontId="4" fillId="0" borderId="21" xfId="0" applyNumberFormat="1" applyFont="1" applyFill="1" applyBorder="1"/>
    <xf numFmtId="0" fontId="4" fillId="0" borderId="21" xfId="0" applyFont="1" applyFill="1" applyBorder="1"/>
    <xf numFmtId="175" fontId="14" fillId="0" borderId="6" xfId="0" applyNumberFormat="1" applyFont="1" applyFill="1" applyBorder="1"/>
    <xf numFmtId="0" fontId="14" fillId="0" borderId="6" xfId="0" applyFont="1" applyFill="1" applyBorder="1"/>
    <xf numFmtId="0" fontId="49" fillId="0" borderId="0" xfId="0" applyFont="1" applyBorder="1" applyAlignment="1">
      <alignment horizontal="left"/>
    </xf>
    <xf numFmtId="0" fontId="0" fillId="0" borderId="0" xfId="0" applyAlignment="1">
      <alignment horizontal="right"/>
    </xf>
    <xf numFmtId="0" fontId="50" fillId="41" borderId="6" xfId="0" applyFont="1" applyFill="1" applyBorder="1" applyAlignment="1">
      <alignment horizontal="left" vertical="center" wrapText="1"/>
    </xf>
    <xf numFmtId="0" fontId="50" fillId="44" borderId="6" xfId="0" applyFont="1" applyFill="1" applyBorder="1" applyAlignment="1">
      <alignment horizontal="left" vertical="center" wrapText="1"/>
    </xf>
    <xf numFmtId="0" fontId="50" fillId="41" borderId="6" xfId="0" applyFont="1" applyFill="1" applyBorder="1" applyAlignment="1">
      <alignment horizontal="center" vertical="center" wrapText="1"/>
    </xf>
    <xf numFmtId="0" fontId="0" fillId="0" borderId="0" xfId="0" applyFill="1" applyBorder="1" applyAlignment="1">
      <alignment horizontal="left" wrapText="1"/>
    </xf>
    <xf numFmtId="187" fontId="0" fillId="44" borderId="0" xfId="0" applyNumberFormat="1" applyFill="1" applyAlignment="1">
      <alignment horizontal="left"/>
    </xf>
    <xf numFmtId="2" fontId="0" fillId="43" borderId="0" xfId="0" applyNumberFormat="1" applyFill="1"/>
    <xf numFmtId="166" fontId="45" fillId="43" borderId="0" xfId="3" applyFont="1" applyFill="1"/>
    <xf numFmtId="2" fontId="0" fillId="0" borderId="0" xfId="0" applyNumberFormat="1"/>
    <xf numFmtId="0" fontId="11" fillId="0" borderId="0" xfId="0" applyFont="1"/>
    <xf numFmtId="169" fontId="11" fillId="0" borderId="0" xfId="0" applyNumberFormat="1" applyFont="1"/>
    <xf numFmtId="0" fontId="0" fillId="81" borderId="0" xfId="0" applyFont="1" applyFill="1"/>
    <xf numFmtId="0" fontId="0" fillId="0" borderId="21" xfId="0" applyFont="1" applyBorder="1"/>
    <xf numFmtId="0" fontId="14" fillId="41" borderId="9" xfId="0" applyFont="1" applyFill="1" applyBorder="1" applyAlignment="1">
      <alignment horizontal="left" vertical="center" wrapText="1"/>
    </xf>
    <xf numFmtId="0" fontId="14" fillId="41" borderId="10" xfId="0" applyFont="1" applyFill="1" applyBorder="1" applyAlignment="1">
      <alignment horizontal="left" vertical="center" wrapText="1"/>
    </xf>
    <xf numFmtId="0" fontId="14" fillId="41" borderId="9" xfId="0" applyFont="1" applyFill="1" applyBorder="1" applyAlignment="1">
      <alignment horizontal="center" vertical="center" wrapText="1"/>
    </xf>
    <xf numFmtId="0" fontId="14" fillId="43" borderId="28" xfId="0" applyFont="1" applyFill="1" applyBorder="1" applyAlignment="1">
      <alignment horizontal="left" vertical="center" wrapText="1"/>
    </xf>
    <xf numFmtId="0" fontId="14" fillId="43" borderId="28" xfId="0" applyFont="1" applyFill="1" applyBorder="1" applyAlignment="1">
      <alignment horizontal="right" vertical="center" wrapText="1"/>
    </xf>
    <xf numFmtId="0" fontId="14" fillId="43" borderId="52" xfId="0" applyFont="1" applyFill="1" applyBorder="1" applyAlignment="1">
      <alignment horizontal="right" vertical="center" wrapText="1"/>
    </xf>
    <xf numFmtId="0" fontId="14" fillId="43" borderId="28" xfId="0" applyFont="1" applyFill="1" applyBorder="1" applyAlignment="1">
      <alignment horizontal="center" vertical="center" wrapText="1"/>
    </xf>
    <xf numFmtId="0" fontId="0" fillId="0" borderId="53" xfId="0" applyFont="1" applyBorder="1"/>
    <xf numFmtId="0" fontId="0" fillId="0" borderId="54" xfId="0" applyFont="1" applyBorder="1"/>
    <xf numFmtId="0" fontId="117" fillId="0" borderId="0" xfId="884" applyFont="1"/>
    <xf numFmtId="0" fontId="90" fillId="0" borderId="0" xfId="884"/>
    <xf numFmtId="0" fontId="118" fillId="82" borderId="0" xfId="884" applyFont="1" applyFill="1"/>
    <xf numFmtId="0" fontId="117" fillId="0" borderId="0" xfId="884" applyFont="1" applyFill="1"/>
    <xf numFmtId="0" fontId="118" fillId="0" borderId="0" xfId="884" applyFont="1" applyFill="1"/>
    <xf numFmtId="0" fontId="117" fillId="0" borderId="0" xfId="884" applyFont="1" applyAlignment="1">
      <alignment horizontal="right"/>
    </xf>
    <xf numFmtId="0" fontId="90" fillId="81" borderId="0" xfId="884" applyFill="1"/>
    <xf numFmtId="0" fontId="50" fillId="41" borderId="6" xfId="884" applyFont="1" applyFill="1" applyBorder="1" applyAlignment="1">
      <alignment horizontal="left" vertical="center" wrapText="1"/>
    </xf>
    <xf numFmtId="1" fontId="50" fillId="83" borderId="6" xfId="884" applyNumberFormat="1" applyFont="1" applyFill="1" applyBorder="1" applyAlignment="1">
      <alignment horizontal="right"/>
    </xf>
    <xf numFmtId="0" fontId="50" fillId="42" borderId="55" xfId="884" applyFont="1" applyFill="1" applyBorder="1" applyAlignment="1">
      <alignment horizontal="left" wrapText="1"/>
    </xf>
    <xf numFmtId="0" fontId="50" fillId="42" borderId="55" xfId="884" applyFont="1" applyFill="1" applyBorder="1" applyAlignment="1">
      <alignment horizontal="right" wrapText="1"/>
    </xf>
    <xf numFmtId="0" fontId="50" fillId="0" borderId="0" xfId="884" applyFont="1" applyFill="1"/>
    <xf numFmtId="188" fontId="50" fillId="0" borderId="0" xfId="884" applyNumberFormat="1" applyFont="1" applyFill="1"/>
    <xf numFmtId="0" fontId="0" fillId="0" borderId="0" xfId="0" applyBorder="1"/>
    <xf numFmtId="175" fontId="50" fillId="0" borderId="0" xfId="0" applyNumberFormat="1" applyFont="1" applyFill="1" applyBorder="1" applyAlignment="1">
      <alignment horizontal="left" vertical="center" wrapText="1"/>
    </xf>
    <xf numFmtId="0" fontId="8" fillId="0" borderId="0" xfId="0" applyFont="1" applyFill="1" applyBorder="1"/>
    <xf numFmtId="175" fontId="51" fillId="0" borderId="0" xfId="0" quotePrefix="1" applyNumberFormat="1" applyFont="1" applyFill="1" applyBorder="1" applyAlignment="1">
      <alignment horizontal="left" vertical="top" wrapText="1"/>
    </xf>
    <xf numFmtId="175" fontId="0" fillId="0" borderId="0" xfId="0" applyNumberFormat="1" applyFill="1"/>
    <xf numFmtId="43" fontId="8" fillId="0" borderId="0" xfId="4380" applyFont="1" applyAlignment="1">
      <alignment vertical="center"/>
    </xf>
    <xf numFmtId="178" fontId="1" fillId="0" borderId="0" xfId="4380" applyNumberFormat="1" applyAlignment="1">
      <alignment vertical="center"/>
    </xf>
    <xf numFmtId="2" fontId="14" fillId="33" borderId="0" xfId="0" applyNumberFormat="1" applyFont="1" applyFill="1" applyAlignment="1">
      <alignment vertical="center"/>
    </xf>
    <xf numFmtId="43" fontId="14" fillId="33" borderId="0" xfId="4380" applyFont="1" applyFill="1" applyAlignment="1">
      <alignment vertical="center"/>
    </xf>
    <xf numFmtId="43" fontId="11" fillId="0" borderId="0" xfId="4380" applyFont="1" applyAlignment="1">
      <alignment vertical="center"/>
    </xf>
    <xf numFmtId="43" fontId="1" fillId="34" borderId="0" xfId="4380" applyFill="1" applyAlignment="1">
      <alignment vertical="center"/>
    </xf>
    <xf numFmtId="43" fontId="8" fillId="0" borderId="4" xfId="4380" applyFont="1" applyBorder="1" applyAlignment="1">
      <alignment vertical="center"/>
    </xf>
    <xf numFmtId="43" fontId="8" fillId="0" borderId="0" xfId="4380" applyFont="1" applyFill="1" applyAlignment="1" applyProtection="1">
      <alignment vertical="center"/>
    </xf>
    <xf numFmtId="2" fontId="1" fillId="0" borderId="4" xfId="2" applyNumberFormat="1" applyFill="1" applyBorder="1" applyAlignment="1">
      <alignment vertical="center"/>
    </xf>
    <xf numFmtId="2" fontId="1" fillId="0" borderId="4" xfId="2" applyNumberFormat="1" applyBorder="1" applyAlignment="1">
      <alignment vertical="center"/>
    </xf>
    <xf numFmtId="2" fontId="1" fillId="0" borderId="0" xfId="2" applyNumberFormat="1" applyAlignment="1">
      <alignment vertical="center"/>
    </xf>
    <xf numFmtId="2" fontId="1" fillId="0" borderId="0" xfId="2" applyNumberFormat="1" applyBorder="1" applyAlignment="1">
      <alignment vertical="center"/>
    </xf>
    <xf numFmtId="43" fontId="1" fillId="0" borderId="4" xfId="4380" applyBorder="1" applyAlignment="1">
      <alignment vertical="center"/>
    </xf>
    <xf numFmtId="43" fontId="1" fillId="36" borderId="6" xfId="4380" applyFill="1" applyBorder="1" applyAlignment="1">
      <alignment vertical="center"/>
    </xf>
    <xf numFmtId="43" fontId="1" fillId="36" borderId="7" xfId="4380" applyFill="1" applyBorder="1" applyAlignment="1">
      <alignment vertical="center"/>
    </xf>
    <xf numFmtId="178" fontId="1" fillId="0" borderId="0" xfId="4380" applyNumberFormat="1" applyFill="1" applyBorder="1" applyAlignment="1">
      <alignment vertical="center"/>
    </xf>
    <xf numFmtId="43" fontId="1" fillId="0" borderId="4" xfId="4380" applyFont="1" applyBorder="1" applyAlignment="1">
      <alignment vertical="center"/>
    </xf>
    <xf numFmtId="43" fontId="1" fillId="0" borderId="4" xfId="4380" applyFill="1" applyBorder="1" applyAlignment="1">
      <alignment vertical="center"/>
    </xf>
    <xf numFmtId="43" fontId="14" fillId="0" borderId="4" xfId="4380" applyFont="1" applyBorder="1"/>
    <xf numFmtId="172" fontId="1" fillId="0" borderId="4" xfId="4380" applyNumberFormat="1" applyFont="1" applyFill="1" applyBorder="1" applyAlignment="1">
      <alignment horizontal="right"/>
    </xf>
    <xf numFmtId="172" fontId="60" fillId="0" borderId="4" xfId="4380" applyNumberFormat="1" applyFont="1" applyFill="1" applyBorder="1" applyAlignment="1" applyProtection="1">
      <alignment horizontal="right"/>
    </xf>
    <xf numFmtId="176" fontId="14" fillId="0" borderId="0" xfId="4" applyNumberFormat="1" applyFont="1" applyAlignment="1" applyProtection="1">
      <alignment wrapText="1"/>
    </xf>
    <xf numFmtId="43" fontId="1" fillId="0" borderId="0" xfId="4380" applyFont="1" applyFill="1" applyBorder="1" applyAlignment="1">
      <alignment horizontal="right" vertical="center"/>
    </xf>
    <xf numFmtId="43" fontId="14" fillId="0" borderId="0" xfId="4380" applyFont="1" applyBorder="1" applyAlignment="1" applyProtection="1">
      <alignment wrapText="1"/>
    </xf>
    <xf numFmtId="43" fontId="14" fillId="0" borderId="0" xfId="4380" applyFont="1" applyAlignment="1" applyProtection="1">
      <alignment wrapText="1"/>
    </xf>
    <xf numFmtId="43" fontId="14" fillId="0" borderId="0" xfId="4380" applyFont="1"/>
    <xf numFmtId="9" fontId="14" fillId="0" borderId="0" xfId="1" applyFont="1" applyAlignment="1">
      <alignment horizontal="right"/>
    </xf>
    <xf numFmtId="179" fontId="62" fillId="0" borderId="0" xfId="1" applyNumberFormat="1" applyFont="1" applyBorder="1"/>
    <xf numFmtId="43" fontId="0" fillId="0" borderId="0" xfId="4380" applyFont="1"/>
    <xf numFmtId="177" fontId="0" fillId="0" borderId="0" xfId="4380" applyNumberFormat="1" applyFont="1"/>
    <xf numFmtId="167" fontId="119" fillId="0" borderId="0" xfId="0" applyNumberFormat="1" applyFont="1" applyFill="1" applyBorder="1" applyAlignment="1">
      <alignment horizontal="left"/>
    </xf>
    <xf numFmtId="0" fontId="120" fillId="0" borderId="0" xfId="0" applyFont="1"/>
    <xf numFmtId="176" fontId="14" fillId="0" borderId="0" xfId="1" applyNumberFormat="1" applyFont="1"/>
    <xf numFmtId="43" fontId="121" fillId="0" borderId="4" xfId="4380" applyFont="1" applyBorder="1"/>
    <xf numFmtId="0" fontId="121" fillId="0" borderId="4" xfId="0" applyFont="1" applyBorder="1"/>
    <xf numFmtId="0" fontId="122" fillId="0" borderId="0" xfId="0" applyFont="1"/>
    <xf numFmtId="0" fontId="124" fillId="0" borderId="0" xfId="0" applyFont="1"/>
    <xf numFmtId="177" fontId="124" fillId="0" borderId="0" xfId="4380" applyNumberFormat="1" applyFont="1"/>
    <xf numFmtId="177" fontId="124" fillId="0" borderId="0" xfId="4380" applyNumberFormat="1" applyFont="1" applyFill="1" applyBorder="1"/>
    <xf numFmtId="180" fontId="21" fillId="0" borderId="0" xfId="9" applyNumberFormat="1" applyFont="1" applyFill="1" applyBorder="1" applyAlignment="1">
      <alignment horizontal="left" vertical="center"/>
    </xf>
    <xf numFmtId="166" fontId="21" fillId="0" borderId="0" xfId="3" applyFont="1" applyFill="1" applyBorder="1" applyAlignment="1">
      <alignment horizontal="center" vertical="center"/>
    </xf>
    <xf numFmtId="180" fontId="21" fillId="0" borderId="12" xfId="9" applyNumberFormat="1" applyFont="1" applyFill="1" applyBorder="1" applyAlignment="1">
      <alignment horizontal="left" vertical="center"/>
    </xf>
    <xf numFmtId="166" fontId="21" fillId="0" borderId="47" xfId="3" applyFont="1" applyFill="1" applyBorder="1" applyAlignment="1">
      <alignment horizontal="center" vertical="center"/>
    </xf>
    <xf numFmtId="180" fontId="21" fillId="0" borderId="0" xfId="9" applyNumberFormat="1" applyFont="1" applyBorder="1" applyAlignment="1">
      <alignment horizontal="left" vertical="center"/>
    </xf>
    <xf numFmtId="180" fontId="21" fillId="0" borderId="12" xfId="9" applyNumberFormat="1" applyFont="1" applyBorder="1" applyAlignment="1">
      <alignment horizontal="left" vertical="center"/>
    </xf>
    <xf numFmtId="0" fontId="107" fillId="0" borderId="0" xfId="4354" applyFont="1" applyFill="1" applyAlignment="1">
      <alignment horizontal="left"/>
    </xf>
    <xf numFmtId="167" fontId="11" fillId="0" borderId="0" xfId="47" applyNumberFormat="1" applyFont="1" applyFill="1" applyBorder="1" applyAlignment="1">
      <alignment horizontal="left"/>
    </xf>
    <xf numFmtId="43" fontId="34" fillId="0" borderId="0" xfId="4380" applyFont="1" applyAlignment="1">
      <alignment vertical="center"/>
    </xf>
    <xf numFmtId="43" fontId="14" fillId="33" borderId="0" xfId="4" applyNumberFormat="1" applyFont="1" applyFill="1" applyAlignment="1">
      <alignment vertical="center"/>
    </xf>
    <xf numFmtId="0" fontId="11" fillId="0" borderId="4" xfId="9" applyFont="1" applyBorder="1" applyAlignment="1">
      <alignment horizontal="center" vertical="center"/>
    </xf>
    <xf numFmtId="2" fontId="8" fillId="0" borderId="4" xfId="9" applyNumberFormat="1" applyBorder="1" applyAlignment="1">
      <alignment horizontal="center" vertical="center"/>
    </xf>
    <xf numFmtId="2" fontId="45" fillId="0" borderId="4" xfId="3" applyNumberFormat="1" applyFont="1" applyFill="1" applyBorder="1" applyAlignment="1">
      <alignment horizontal="center" vertical="center"/>
    </xf>
    <xf numFmtId="0" fontId="112" fillId="0" borderId="0" xfId="0" applyFont="1" applyFill="1"/>
    <xf numFmtId="0" fontId="125" fillId="0" borderId="0" xfId="9" applyFont="1" applyAlignment="1">
      <alignment horizontal="center"/>
    </xf>
    <xf numFmtId="0" fontId="8" fillId="0" borderId="0" xfId="9" applyAlignment="1">
      <alignment horizontal="left"/>
    </xf>
    <xf numFmtId="0" fontId="8" fillId="0" borderId="56" xfId="9" applyBorder="1" applyAlignment="1">
      <alignment horizontal="left"/>
    </xf>
    <xf numFmtId="166" fontId="45" fillId="84" borderId="58" xfId="3" applyFont="1" applyFill="1" applyBorder="1" applyAlignment="1">
      <alignment horizontal="center"/>
    </xf>
    <xf numFmtId="0" fontId="8" fillId="84" borderId="57" xfId="9" applyFill="1" applyBorder="1"/>
    <xf numFmtId="0" fontId="11" fillId="0" borderId="5" xfId="9" applyFont="1" applyFill="1" applyBorder="1" applyAlignment="1">
      <alignment horizontal="left" vertical="center"/>
    </xf>
    <xf numFmtId="0" fontId="8" fillId="32" borderId="58" xfId="9" applyFill="1" applyBorder="1" applyAlignment="1">
      <alignment horizontal="center"/>
    </xf>
    <xf numFmtId="166" fontId="45" fillId="85" borderId="59" xfId="3" applyFont="1" applyFill="1" applyBorder="1" applyAlignment="1">
      <alignment horizontal="left"/>
    </xf>
    <xf numFmtId="166" fontId="45" fillId="85" borderId="44" xfId="3" applyFont="1" applyFill="1" applyBorder="1" applyAlignment="1">
      <alignment horizontal="left"/>
    </xf>
    <xf numFmtId="166" fontId="45" fillId="85" borderId="14" xfId="3" applyFont="1" applyFill="1" applyBorder="1" applyAlignment="1">
      <alignment horizontal="left"/>
    </xf>
    <xf numFmtId="0" fontId="23" fillId="0" borderId="0" xfId="0" applyFont="1" applyAlignment="1">
      <alignment horizontal="right"/>
    </xf>
    <xf numFmtId="0" fontId="23" fillId="0" borderId="0" xfId="0" applyFont="1" applyAlignment="1">
      <alignment horizontal="left"/>
    </xf>
    <xf numFmtId="171" fontId="8" fillId="0" borderId="0" xfId="0" applyNumberFormat="1" applyFont="1" applyFill="1" applyAlignment="1">
      <alignment horizontal="left"/>
    </xf>
    <xf numFmtId="0" fontId="8" fillId="32" borderId="60" xfId="9" applyFill="1" applyBorder="1" applyAlignment="1">
      <alignment horizontal="center"/>
    </xf>
    <xf numFmtId="166" fontId="45" fillId="84" borderId="28" xfId="3" applyFont="1" applyFill="1" applyBorder="1" applyAlignment="1">
      <alignment horizontal="center"/>
    </xf>
    <xf numFmtId="171" fontId="8" fillId="0" borderId="0" xfId="0" applyNumberFormat="1" applyFont="1" applyFill="1" applyBorder="1" applyAlignment="1">
      <alignment horizontal="left"/>
    </xf>
    <xf numFmtId="166" fontId="45" fillId="0" borderId="0" xfId="3" applyFont="1" applyFill="1" applyBorder="1" applyAlignment="1">
      <alignment horizontal="center"/>
    </xf>
    <xf numFmtId="165" fontId="0" fillId="0" borderId="0" xfId="0" applyNumberFormat="1"/>
    <xf numFmtId="0" fontId="0" fillId="32" borderId="0" xfId="0" applyFill="1"/>
    <xf numFmtId="0" fontId="8" fillId="32" borderId="0" xfId="0" applyFont="1" applyFill="1" applyAlignment="1">
      <alignment horizontal="left"/>
    </xf>
    <xf numFmtId="171" fontId="8" fillId="32" borderId="0" xfId="0" applyNumberFormat="1" applyFont="1" applyFill="1" applyAlignment="1">
      <alignment horizontal="left"/>
    </xf>
    <xf numFmtId="0" fontId="11" fillId="32" borderId="0" xfId="0" applyFont="1" applyFill="1" applyAlignment="1">
      <alignment horizontal="left"/>
    </xf>
    <xf numFmtId="0" fontId="8" fillId="0" borderId="0" xfId="0" applyFont="1" applyFill="1" applyAlignment="1">
      <alignment horizontal="left"/>
    </xf>
    <xf numFmtId="0" fontId="11" fillId="0" borderId="0" xfId="0" applyFont="1" applyFill="1" applyAlignment="1">
      <alignment horizontal="left"/>
    </xf>
    <xf numFmtId="2" fontId="123" fillId="0" borderId="0" xfId="0" applyNumberFormat="1" applyFont="1" applyFill="1" applyBorder="1" applyAlignment="1">
      <alignment horizontal="center"/>
    </xf>
    <xf numFmtId="171" fontId="15" fillId="0" borderId="0" xfId="3" applyNumberFormat="1" applyFont="1" applyFill="1" applyBorder="1"/>
    <xf numFmtId="0" fontId="126" fillId="0" borderId="0" xfId="0" applyFont="1"/>
    <xf numFmtId="0" fontId="127" fillId="0" borderId="0" xfId="0" applyFont="1" applyFill="1" applyBorder="1" applyAlignment="1">
      <alignment horizontal="center" vertical="center"/>
    </xf>
    <xf numFmtId="43" fontId="128" fillId="0" borderId="0" xfId="4380" applyFont="1" applyFill="1" applyBorder="1" applyAlignment="1">
      <alignment horizontal="center"/>
    </xf>
    <xf numFmtId="1" fontId="15" fillId="33" borderId="0" xfId="0" applyNumberFormat="1" applyFont="1" applyFill="1" applyAlignment="1" applyProtection="1">
      <alignment horizontal="center" vertical="center"/>
    </xf>
    <xf numFmtId="0" fontId="15" fillId="33" borderId="0" xfId="0" applyNumberFormat="1" applyFont="1" applyFill="1" applyBorder="1" applyAlignment="1">
      <alignment horizontal="center" vertical="center" wrapText="1"/>
    </xf>
    <xf numFmtId="0" fontId="127" fillId="0" borderId="0" xfId="2" applyFont="1" applyAlignment="1">
      <alignment vertical="center"/>
    </xf>
    <xf numFmtId="0" fontId="129" fillId="0" borderId="0" xfId="9" applyFont="1" applyAlignment="1">
      <alignment horizontal="left" vertical="center"/>
    </xf>
    <xf numFmtId="0" fontId="128" fillId="0" borderId="0" xfId="2" applyFont="1" applyAlignment="1">
      <alignment vertical="center"/>
    </xf>
    <xf numFmtId="0" fontId="127" fillId="36" borderId="5" xfId="2" applyFont="1" applyFill="1" applyBorder="1" applyAlignment="1">
      <alignment horizontal="center" vertical="center"/>
    </xf>
    <xf numFmtId="0" fontId="127" fillId="36" borderId="4" xfId="0" applyNumberFormat="1" applyFont="1" applyFill="1" applyBorder="1" applyAlignment="1">
      <alignment horizontal="left" vertical="center" wrapText="1"/>
    </xf>
    <xf numFmtId="0" fontId="130" fillId="36" borderId="4" xfId="0" applyFont="1" applyFill="1" applyBorder="1" applyAlignment="1">
      <alignment vertical="center"/>
    </xf>
    <xf numFmtId="178" fontId="128" fillId="0" borderId="0" xfId="4380" applyNumberFormat="1" applyFont="1" applyAlignment="1">
      <alignment vertical="center"/>
    </xf>
    <xf numFmtId="0" fontId="127" fillId="36" borderId="4" xfId="2" applyFont="1" applyFill="1" applyBorder="1" applyAlignment="1">
      <alignment vertical="center"/>
    </xf>
    <xf numFmtId="0" fontId="127" fillId="36" borderId="4" xfId="2" applyFont="1" applyFill="1" applyBorder="1" applyAlignment="1">
      <alignment horizontal="left" vertical="center" indent="2"/>
    </xf>
    <xf numFmtId="0" fontId="127" fillId="36" borderId="5" xfId="2" applyFont="1" applyFill="1" applyBorder="1" applyAlignment="1">
      <alignment horizontal="right" vertical="center"/>
    </xf>
    <xf numFmtId="0" fontId="127" fillId="36" borderId="4" xfId="2" applyFont="1" applyFill="1" applyBorder="1" applyAlignment="1">
      <alignment horizontal="right" vertical="center"/>
    </xf>
    <xf numFmtId="178" fontId="129" fillId="0" borderId="0" xfId="4380" applyNumberFormat="1" applyFont="1" applyAlignment="1">
      <alignment vertical="center"/>
    </xf>
    <xf numFmtId="0" fontId="8" fillId="0" borderId="7" xfId="9" applyFont="1" applyBorder="1"/>
    <xf numFmtId="165" fontId="8" fillId="0" borderId="54" xfId="47" applyNumberFormat="1" applyBorder="1"/>
    <xf numFmtId="43" fontId="131" fillId="0" borderId="0" xfId="4380" applyFont="1" applyBorder="1" applyAlignment="1"/>
    <xf numFmtId="171" fontId="132" fillId="0" borderId="0" xfId="3" applyNumberFormat="1" applyFont="1" applyFill="1" applyBorder="1"/>
    <xf numFmtId="168" fontId="1" fillId="0" borderId="0" xfId="3" applyNumberFormat="1" applyFont="1" applyFill="1" applyBorder="1" applyAlignment="1"/>
    <xf numFmtId="0" fontId="0" fillId="0" borderId="0" xfId="2" applyFont="1" applyAlignment="1">
      <alignment vertical="center"/>
    </xf>
    <xf numFmtId="0" fontId="0" fillId="0" borderId="47" xfId="0" applyBorder="1"/>
    <xf numFmtId="175" fontId="8" fillId="0" borderId="0" xfId="0" applyNumberFormat="1" applyFont="1"/>
    <xf numFmtId="0" fontId="8" fillId="0" borderId="0" xfId="0" applyFont="1" applyBorder="1"/>
    <xf numFmtId="0" fontId="14" fillId="32" borderId="0" xfId="0" applyFont="1" applyFill="1" applyBorder="1"/>
    <xf numFmtId="14" fontId="0" fillId="0" borderId="0" xfId="0" applyNumberFormat="1" applyFont="1"/>
    <xf numFmtId="14" fontId="45" fillId="0" borderId="0" xfId="6" applyNumberFormat="1" applyFont="1" applyAlignment="1">
      <alignment horizontal="left"/>
    </xf>
    <xf numFmtId="175" fontId="45" fillId="0" borderId="0" xfId="6" applyNumberFormat="1" applyFont="1" applyAlignment="1">
      <alignment horizontal="left" wrapText="1"/>
    </xf>
    <xf numFmtId="175" fontId="45" fillId="0" borderId="0" xfId="6" applyNumberFormat="1" applyFont="1" applyAlignment="1">
      <alignment horizontal="left"/>
    </xf>
    <xf numFmtId="0" fontId="0" fillId="0" borderId="54" xfId="0" applyBorder="1"/>
    <xf numFmtId="189" fontId="0" fillId="0" borderId="0" xfId="0" applyNumberFormat="1"/>
    <xf numFmtId="2" fontId="52" fillId="0" borderId="46" xfId="3" applyNumberFormat="1" applyFont="1" applyBorder="1" applyAlignment="1">
      <alignment horizontal="left"/>
    </xf>
    <xf numFmtId="2" fontId="52" fillId="0" borderId="44" xfId="3" applyNumberFormat="1" applyFont="1" applyBorder="1" applyAlignment="1">
      <alignment horizontal="left"/>
    </xf>
    <xf numFmtId="2" fontId="52" fillId="0" borderId="14" xfId="3" applyNumberFormat="1" applyFont="1" applyBorder="1" applyAlignment="1">
      <alignment horizontal="left"/>
    </xf>
    <xf numFmtId="0" fontId="47" fillId="0" borderId="18" xfId="0" applyFont="1" applyBorder="1" applyAlignment="1">
      <alignment horizontal="center" vertical="center" wrapText="1"/>
    </xf>
    <xf numFmtId="0" fontId="47" fillId="0" borderId="19" xfId="0" applyFont="1" applyBorder="1" applyAlignment="1">
      <alignment horizontal="center" vertical="center" wrapText="1"/>
    </xf>
    <xf numFmtId="0" fontId="47" fillId="0" borderId="20" xfId="0" applyFont="1" applyBorder="1" applyAlignment="1">
      <alignment horizontal="center" vertical="center" wrapText="1"/>
    </xf>
    <xf numFmtId="0" fontId="47" fillId="0" borderId="23" xfId="0" applyFont="1" applyBorder="1" applyAlignment="1">
      <alignment horizontal="center" vertical="center" wrapText="1"/>
    </xf>
    <xf numFmtId="0" fontId="47" fillId="0" borderId="25" xfId="0" applyFont="1" applyBorder="1" applyAlignment="1">
      <alignment horizontal="center" vertical="center" wrapText="1"/>
    </xf>
    <xf numFmtId="0" fontId="44" fillId="32" borderId="0" xfId="0" applyFont="1" applyFill="1" applyBorder="1" applyAlignment="1">
      <alignment horizontal="center" vertical="center"/>
    </xf>
    <xf numFmtId="0" fontId="56" fillId="32" borderId="12" xfId="0" applyFont="1" applyFill="1" applyBorder="1" applyAlignment="1">
      <alignment horizontal="center"/>
    </xf>
    <xf numFmtId="0" fontId="56" fillId="32" borderId="13" xfId="0" applyFont="1" applyFill="1" applyBorder="1" applyAlignment="1">
      <alignment horizontal="center"/>
    </xf>
    <xf numFmtId="0" fontId="44" fillId="32" borderId="5" xfId="0" applyFont="1" applyFill="1" applyBorder="1" applyAlignment="1">
      <alignment horizontal="center" vertical="center"/>
    </xf>
    <xf numFmtId="0" fontId="44" fillId="32" borderId="7" xfId="0" applyFont="1" applyFill="1" applyBorder="1" applyAlignment="1">
      <alignment horizontal="center" vertical="center"/>
    </xf>
    <xf numFmtId="0" fontId="8" fillId="0" borderId="0" xfId="9" applyFill="1" applyBorder="1" applyAlignment="1">
      <alignment horizontal="center"/>
    </xf>
    <xf numFmtId="0" fontId="5" fillId="32" borderId="47" xfId="0" applyFont="1" applyFill="1" applyBorder="1" applyAlignment="1">
      <alignment horizontal="center"/>
    </xf>
    <xf numFmtId="0" fontId="5" fillId="32" borderId="13" xfId="0" applyFont="1" applyFill="1" applyBorder="1" applyAlignment="1">
      <alignment horizontal="center"/>
    </xf>
    <xf numFmtId="0" fontId="11" fillId="32" borderId="47" xfId="9" applyFont="1" applyFill="1" applyBorder="1" applyAlignment="1">
      <alignment horizontal="center"/>
    </xf>
    <xf numFmtId="0" fontId="11" fillId="32" borderId="13" xfId="9" applyFont="1" applyFill="1" applyBorder="1" applyAlignment="1">
      <alignment horizontal="center"/>
    </xf>
    <xf numFmtId="0" fontId="1" fillId="0" borderId="0" xfId="2" applyFont="1" applyFill="1" applyBorder="1" applyAlignment="1">
      <alignment horizontal="center" vertical="center"/>
    </xf>
    <xf numFmtId="0" fontId="1" fillId="0" borderId="0" xfId="2" applyFill="1" applyBorder="1" applyAlignment="1">
      <alignment horizontal="center" vertical="center"/>
    </xf>
    <xf numFmtId="0" fontId="11" fillId="0" borderId="0" xfId="4" applyFont="1" applyFill="1" applyAlignment="1" applyProtection="1">
      <alignment horizontal="center" vertical="center"/>
    </xf>
  </cellXfs>
  <cellStyles count="4385">
    <cellStyle name="_x000a_shell=progma 2" xfId="1823" xr:uid="{F0D062B0-D330-4E1C-8320-E58C9144DCAE}"/>
    <cellStyle name="_x000a_shell=progma 2 2" xfId="1824" xr:uid="{AF03B687-110B-472A-B5BA-C1424CBDB664}"/>
    <cellStyle name="1.000" xfId="1825" xr:uid="{EBE7CB97-FC20-4650-BF4F-BF60CE2CB581}"/>
    <cellStyle name="1.000 2" xfId="1826" xr:uid="{AE248504-3082-4F53-B2F6-9140D5C64053}"/>
    <cellStyle name="20 % - Markeringsfarve1" xfId="3370" xr:uid="{00FE1D13-4846-4CDF-AFF0-8F6179C6826B}"/>
    <cellStyle name="20 % - Markeringsfarve1 2" xfId="3371" xr:uid="{46A6063E-E96C-4CB1-942F-CDC3FAD12558}"/>
    <cellStyle name="20 % - Markeringsfarve2" xfId="3372" xr:uid="{F2C50D5D-0D17-43F3-85B5-EBA4D6DB97A0}"/>
    <cellStyle name="20 % - Markeringsfarve2 2" xfId="3373" xr:uid="{1474E82A-48CE-43BD-9E94-C057BF17EAEE}"/>
    <cellStyle name="20 % - Markeringsfarve3" xfId="3374" xr:uid="{C65705AA-B0AF-468A-A4F5-EB96D8BE33A8}"/>
    <cellStyle name="20 % - Markeringsfarve3 2" xfId="3375" xr:uid="{CF9BED0E-BB18-41B6-B8F8-EED60DE19852}"/>
    <cellStyle name="20 % - Markeringsfarve4" xfId="3376" xr:uid="{B40C0F84-191F-4E68-A634-7B9B1383F73D}"/>
    <cellStyle name="20 % - Markeringsfarve4 2" xfId="3377" xr:uid="{156D90E5-2909-43DA-8C76-DBC71F5731DE}"/>
    <cellStyle name="20 % - Markeringsfarve5" xfId="3378" xr:uid="{AE01F42B-20DE-4825-AE77-13684CF099DF}"/>
    <cellStyle name="20 % - Markeringsfarve5 2" xfId="3379" xr:uid="{BC334D9D-60DD-4863-A936-BDBC14AB4B5E}"/>
    <cellStyle name="20 % - Markeringsfarve6" xfId="3380" xr:uid="{532B1C4D-5526-43D3-9A64-1E799AA4FFD6}"/>
    <cellStyle name="20 % - Markeringsfarve6 2" xfId="3381" xr:uid="{138608C8-8D5C-4A38-AC11-4C6766CE1370}"/>
    <cellStyle name="20% - Colore 1" xfId="10" xr:uid="{97109A7E-2CE1-41C1-8885-3F77945E9227}"/>
    <cellStyle name="20% - Colore 1 2" xfId="3382" xr:uid="{257BA4CB-A5EC-4416-98E2-976D75AEC7DC}"/>
    <cellStyle name="20% - Colore 2" xfId="11" xr:uid="{B5756F44-A0E9-477D-B48A-BD0C9579A8F6}"/>
    <cellStyle name="20% - Colore 2 2" xfId="3383" xr:uid="{B4BF542A-F91B-4D60-BE2D-502BFC9AD7EC}"/>
    <cellStyle name="20% - Colore 3" xfId="12" xr:uid="{1CA6C0C7-3B9D-4B0B-A9E2-850CB5903B94}"/>
    <cellStyle name="20% - Colore 3 2" xfId="3384" xr:uid="{52706EA0-673E-4D22-9B23-FD6366BA0C73}"/>
    <cellStyle name="20% - Colore 4" xfId="13" xr:uid="{D822A8E2-AA5C-40C9-AC35-DCC0FE43BD3C}"/>
    <cellStyle name="20% - Colore 4 2" xfId="3385" xr:uid="{F7EE17E4-05C6-4A9A-8BEE-DDB5438D7FFE}"/>
    <cellStyle name="20% - Colore 5" xfId="14" xr:uid="{801CB788-04A1-4636-A9A2-B0D2E2095120}"/>
    <cellStyle name="20% - Colore 5 2" xfId="3386" xr:uid="{55291621-B8F1-4863-80D9-0B98AF53DFD5}"/>
    <cellStyle name="20% - Colore 6" xfId="15" xr:uid="{FE9049AE-8CFB-43CE-B71E-76A9092A7C7A}"/>
    <cellStyle name="20% - Colore 6 2" xfId="3387" xr:uid="{640CB3A1-CA5A-4F01-BF6F-46A60C17F070}"/>
    <cellStyle name="40 % - Markeringsfarve1" xfId="3388" xr:uid="{755D5074-DA55-4DEA-A48E-A12E87010CF4}"/>
    <cellStyle name="40 % - Markeringsfarve1 2" xfId="3389" xr:uid="{8DED5136-F4EF-42FA-B468-08D2AB1B7140}"/>
    <cellStyle name="40 % - Markeringsfarve2" xfId="3390" xr:uid="{5D0ACAC7-0F99-4B6A-B75C-57729624666D}"/>
    <cellStyle name="40 % - Markeringsfarve2 2" xfId="3391" xr:uid="{BCC5DD7D-1ACD-47B9-B47F-ED7F60BE3C5D}"/>
    <cellStyle name="40 % - Markeringsfarve3" xfId="3392" xr:uid="{6C4EB033-41D6-434F-84CB-4C53C10E2372}"/>
    <cellStyle name="40 % - Markeringsfarve3 2" xfId="3393" xr:uid="{CA3F5701-674C-4D4A-BF0C-99D44013DED7}"/>
    <cellStyle name="40 % - Markeringsfarve4" xfId="3394" xr:uid="{4FE764E9-2066-4DB2-9FE1-AB90F81D27AD}"/>
    <cellStyle name="40 % - Markeringsfarve4 2" xfId="3395" xr:uid="{7755FE0E-E8C5-40CB-8F89-53890D2B74A4}"/>
    <cellStyle name="40 % - Markeringsfarve5" xfId="3396" xr:uid="{70C3119F-7039-4DBB-9D25-C2D99A5367EC}"/>
    <cellStyle name="40 % - Markeringsfarve5 2" xfId="3397" xr:uid="{3692C937-009C-4BE3-8220-29DC11BF1966}"/>
    <cellStyle name="40 % - Markeringsfarve6" xfId="3398" xr:uid="{22CE6958-5125-4284-B0AB-38D6E0B86B52}"/>
    <cellStyle name="40 % - Markeringsfarve6 2" xfId="3399" xr:uid="{45295B52-8D05-45EE-919F-AFBF747728C7}"/>
    <cellStyle name="40% - Colore 1" xfId="16" xr:uid="{3490EAC5-DA7E-473B-80DB-32954BB62F06}"/>
    <cellStyle name="40% - Colore 1 2" xfId="3400" xr:uid="{BBFD118C-616F-49EE-8546-C76313704A40}"/>
    <cellStyle name="40% - Colore 2" xfId="17" xr:uid="{1FBD45D2-C342-4581-957B-B66810C03EF3}"/>
    <cellStyle name="40% - Colore 2 2" xfId="3401" xr:uid="{89D2D31B-C10A-4659-BF75-BE9DC2E0EB5D}"/>
    <cellStyle name="40% - Colore 3" xfId="18" xr:uid="{21230114-96B9-4951-8CE5-EACDC93596DD}"/>
    <cellStyle name="40% - Colore 3 2" xfId="3402" xr:uid="{0BDB74EF-6421-48A9-A4AA-34F87D6D9B3B}"/>
    <cellStyle name="40% - Colore 4" xfId="19" xr:uid="{72194B3F-A37C-4BB7-95EE-F0E0F24B94D2}"/>
    <cellStyle name="40% - Colore 4 2" xfId="3403" xr:uid="{E151D138-CC8D-4CFA-BE8C-CE2D56C33879}"/>
    <cellStyle name="40% - Colore 5" xfId="20" xr:uid="{25B4E2ED-8563-41A3-9146-8BFC430DC80A}"/>
    <cellStyle name="40% - Colore 5 2" xfId="3404" xr:uid="{FE2ECA11-7A2F-42FB-BED2-C65F61B420E9}"/>
    <cellStyle name="40% - Colore 6" xfId="21" xr:uid="{0C60BA54-2A29-4B5B-A9FF-02C6217E6715}"/>
    <cellStyle name="40% - Colore 6 2" xfId="3405" xr:uid="{D3EE1EE8-1535-4AC2-B638-BDF8B803B830}"/>
    <cellStyle name="5x indented GHG Textfiels" xfId="22" xr:uid="{8D5DC5F5-C56E-40CA-AE58-BE3F596BCE5D}"/>
    <cellStyle name="5x indented GHG Textfiels 2" xfId="1827" xr:uid="{DE11FBD0-75FD-4276-843A-220B36FC1404}"/>
    <cellStyle name="60 % - Markeringsfarve1" xfId="3406" xr:uid="{CE49A62D-7730-4EBD-9058-BC95BEB7A1DE}"/>
    <cellStyle name="60 % - Markeringsfarve2" xfId="3407" xr:uid="{95BF0269-DE38-4AE8-BAFF-F82747DE26ED}"/>
    <cellStyle name="60 % - Markeringsfarve3" xfId="3408" xr:uid="{A7C62FD6-D7B8-4682-9FAE-1291511B5C9B}"/>
    <cellStyle name="60 % - Markeringsfarve4" xfId="3409" xr:uid="{8B39B106-117B-4C36-8CE0-44C4E5F68096}"/>
    <cellStyle name="60 % - Markeringsfarve5" xfId="3410" xr:uid="{7636FDD6-0528-410D-B8CC-3B82517CC7F7}"/>
    <cellStyle name="60 % - Markeringsfarve6" xfId="3411" xr:uid="{28C61547-2A77-4E38-8AAA-23C1C380C49B}"/>
    <cellStyle name="60% - Colore 1" xfId="23" xr:uid="{30163195-F809-46EA-A886-20417509F7A2}"/>
    <cellStyle name="60% - Colore 2" xfId="24" xr:uid="{56A82FAE-114F-4722-B8A6-1E2BA6875850}"/>
    <cellStyle name="60% - Colore 3" xfId="25" xr:uid="{0E4D36CA-AF3F-42F8-BAFD-BF2DB4AB1AD9}"/>
    <cellStyle name="60% - Colore 4" xfId="26" xr:uid="{7D06F807-7A3D-4409-A7EC-3FECF0DD4335}"/>
    <cellStyle name="60% - Colore 5" xfId="27" xr:uid="{C1527175-F8BC-405B-A020-63714791BB2A}"/>
    <cellStyle name="60% - Colore 6" xfId="28" xr:uid="{003B8BF9-315C-41CB-8B68-BC860F072F99}"/>
    <cellStyle name="AggOrange_CRFReport-template" xfId="29" xr:uid="{9CF43D7B-47E2-4DA3-8C66-E324DF4BA9AE}"/>
    <cellStyle name="AggOrange9_CRFReport-template" xfId="30" xr:uid="{F8F0D9FE-4A6C-4F05-9D9F-F11AC1596F32}"/>
    <cellStyle name="Bad 2" xfId="31" xr:uid="{71E2E522-BF84-4EEC-9221-358CA822F1DC}"/>
    <cellStyle name="Bad 3" xfId="1828" xr:uid="{B8E7D416-00BB-456E-A540-7EB6E070D62A}"/>
    <cellStyle name="Bruger data" xfId="1829" xr:uid="{9833BC82-A776-4B14-A7EB-A0ABC9C148DF}"/>
    <cellStyle name="Calcolo" xfId="32" xr:uid="{2E464FC8-0ED8-4BBA-8ED3-F172F2EBE505}"/>
    <cellStyle name="Calcolo 2" xfId="33" xr:uid="{322A223E-1BD8-4DD7-8A57-7C29E0CD9FDA}"/>
    <cellStyle name="Calcolo 2 2" xfId="3412" xr:uid="{AAB5987F-3695-4EA5-A152-3B28A80E524A}"/>
    <cellStyle name="Calcolo 2 3" xfId="3413" xr:uid="{DCFA9F5E-BA3C-468C-AA09-88D2CA596260}"/>
    <cellStyle name="Calcolo 3" xfId="34" xr:uid="{474FC1CF-2C46-435D-990F-98178F5AAE2B}"/>
    <cellStyle name="Calcolo 3 2" xfId="3414" xr:uid="{D82B95FE-3BF9-42AD-A635-A7781B194D50}"/>
    <cellStyle name="Calcolo 4" xfId="35" xr:uid="{1C4A7137-AE08-4EFC-BD05-DB4CCB1AA759}"/>
    <cellStyle name="Calcolo 5" xfId="36" xr:uid="{2DB9AFF0-5B80-4E63-B469-59E3FDB288B8}"/>
    <cellStyle name="Calcolo 6" xfId="37" xr:uid="{7F7314D3-BC0E-4AE6-8D44-42F7D2FFA7B0}"/>
    <cellStyle name="Calcolo 7" xfId="38" xr:uid="{B70D7162-4891-46CA-829F-5630CA85E60E}"/>
    <cellStyle name="Calcolo 8" xfId="3415" xr:uid="{F9F31BE2-442A-4EBF-A2B1-4A681DBDD2B2}"/>
    <cellStyle name="Calculation 2" xfId="1830" xr:uid="{12485309-3DFF-472C-AA42-AD4BC5F0E7C0}"/>
    <cellStyle name="Calculations" xfId="1831" xr:uid="{11CB6605-0E7F-4BB2-B942-E15CFC02B03E}"/>
    <cellStyle name="Cella collegata" xfId="39" xr:uid="{94620755-947A-4324-A3C4-3D1628DC7CEF}"/>
    <cellStyle name="Cella da controllare" xfId="40" xr:uid="{8A55B8D9-2E87-49B9-8114-C842478806EA}"/>
    <cellStyle name="Colore 1" xfId="41" xr:uid="{4E8080B2-55AD-4A62-A412-74ADD5007F51}"/>
    <cellStyle name="Colore 2" xfId="42" xr:uid="{0F6529A2-AE5F-4B43-9D7E-9E4F6D0B71D6}"/>
    <cellStyle name="Colore 3" xfId="43" xr:uid="{2FAC1B29-9BFA-4E17-B2F1-C8E5941790D0}"/>
    <cellStyle name="Colore 4" xfId="44" xr:uid="{A1C05E09-C5FA-47C7-ADCE-B8197580871A}"/>
    <cellStyle name="Colore 5" xfId="45" xr:uid="{4C5628F5-4F6C-4B68-8651-655527D20B89}"/>
    <cellStyle name="Colore 6" xfId="46" xr:uid="{66C7D5AC-BB5A-49D6-8CA4-8EDB44B92EFC}"/>
    <cellStyle name="Comma" xfId="4380" builtinId="3"/>
    <cellStyle name="Comma 10" xfId="47" xr:uid="{EEF1C49F-E787-4F17-AD0C-CEAFD41C7C85}"/>
    <cellStyle name="Comma 11" xfId="4383" xr:uid="{2EAC0E65-7FFA-44E4-9FE9-26A704942BFB}"/>
    <cellStyle name="Comma 2" xfId="3" xr:uid="{2E091FC2-D806-4046-B964-CEC79E5E9C86}"/>
    <cellStyle name="Comma 2 2" xfId="49" xr:uid="{F27C1771-9805-4A89-86DF-774B1FA43276}"/>
    <cellStyle name="Comma 2 2 2" xfId="1832" xr:uid="{EEC649E0-1401-4A1D-ADD1-2DEC4DD9D72F}"/>
    <cellStyle name="Comma 2 2 2 2" xfId="1833" xr:uid="{C5C4ECB8-49A2-4F5D-B0A4-3F5B48027A63}"/>
    <cellStyle name="Comma 2 2 2 2 2" xfId="1834" xr:uid="{1038598E-6962-481F-9FD3-34E5D10517D7}"/>
    <cellStyle name="Comma 2 2 2 3" xfId="1835" xr:uid="{33FDB33C-AE5D-48AE-B643-55C70ABEA5B5}"/>
    <cellStyle name="Comma 2 2 3" xfId="1836" xr:uid="{B857FD9F-255E-48B3-A849-10E203DE8DE9}"/>
    <cellStyle name="Comma 2 3" xfId="50" xr:uid="{B7AB7A42-FE64-4B23-8E0E-6E357E0F25ED}"/>
    <cellStyle name="Comma 2 3 2" xfId="51" xr:uid="{DE8DB803-59E9-4BFB-8BFA-F8E3EED70260}"/>
    <cellStyle name="Comma 2 3 2 2" xfId="1837" xr:uid="{7D39A86B-527D-4BAB-8C14-C6999D8C3B18}"/>
    <cellStyle name="Comma 2 3 2 2 2" xfId="3416" xr:uid="{9F7241EA-A408-418D-9F15-2E1F1F0016F6}"/>
    <cellStyle name="Comma 2 3 3" xfId="52" xr:uid="{A46A1E9B-F3A0-45FE-A40D-59B2784EB47D}"/>
    <cellStyle name="Comma 2 3 3 2" xfId="1838" xr:uid="{25BD93F8-0A63-479F-A801-7BD6AF89CAC1}"/>
    <cellStyle name="Comma 2 3 3 2 2" xfId="1839" xr:uid="{8C045AF6-4339-4035-8CE5-473254068B93}"/>
    <cellStyle name="Comma 2 3 3 3" xfId="1840" xr:uid="{64FE52D5-40C3-42DD-970C-2E467EA250EA}"/>
    <cellStyle name="Comma 2 3 4" xfId="1841" xr:uid="{01CAC00D-4E77-4378-A85B-2C58F2D9D86D}"/>
    <cellStyle name="Comma 2 3 4 2" xfId="1842" xr:uid="{767CE3C7-5865-463D-BF69-534C4ACFADDC}"/>
    <cellStyle name="Comma 2 3 5" xfId="1843" xr:uid="{62F72F86-775E-412C-A0E7-0B02C80BCE45}"/>
    <cellStyle name="Comma 2 3 6" xfId="3417" xr:uid="{C5666662-5366-42B9-8DC8-75D9D5F527B3}"/>
    <cellStyle name="Comma 2 4" xfId="53" xr:uid="{4154F286-BD72-4554-A5C2-1D7B782ED737}"/>
    <cellStyle name="Comma 2 4 2" xfId="1844" xr:uid="{594971FC-78AC-4E5B-B136-DDD6B6DAD42E}"/>
    <cellStyle name="Comma 2 5" xfId="1845" xr:uid="{0D64DB0F-9FBD-4306-B336-FB86EEACC202}"/>
    <cellStyle name="Comma 2 5 2" xfId="1846" xr:uid="{792F14F6-BDBE-4688-A112-DDF2040F27E8}"/>
    <cellStyle name="Comma 2 6" xfId="1847" xr:uid="{D72D8676-7931-4CA7-99F6-CE8469F05B48}"/>
    <cellStyle name="Comma 2 6 2" xfId="1848" xr:uid="{23A5890A-432F-45C3-87E6-FD8DB9FBD84D}"/>
    <cellStyle name="Comma 2 7" xfId="1849" xr:uid="{A06B4099-8396-42E1-A722-A716610FC85C}"/>
    <cellStyle name="Comma 2 8" xfId="3418" xr:uid="{2BBC8FF0-3359-42DC-9EE9-919EEC30E5D4}"/>
    <cellStyle name="Comma 2 9" xfId="48" xr:uid="{1E5C3B16-52B5-442D-BBA4-3A3EA3DCEFDF}"/>
    <cellStyle name="Comma 3" xfId="54" xr:uid="{D3D09A32-5818-4128-8300-583D725C5C3F}"/>
    <cellStyle name="Comma 3 2" xfId="1850" xr:uid="{3AA89870-5E97-4AB4-8EBD-352C8D59EC05}"/>
    <cellStyle name="Comma 3 2 2" xfId="1851" xr:uid="{77209915-589B-4C38-BB6C-03BE5F89F61A}"/>
    <cellStyle name="Comma 3 2 2 2" xfId="1852" xr:uid="{CD039037-3D68-4502-AF52-3C6DB1FECF39}"/>
    <cellStyle name="Comma 3 2 3" xfId="1853" xr:uid="{2BC4A787-701C-4340-B750-79863992D647}"/>
    <cellStyle name="Comma 3 3" xfId="1854" xr:uid="{1F0A74E5-609F-4D86-8E53-789CFD42DE41}"/>
    <cellStyle name="Comma 3 3 2" xfId="1855" xr:uid="{720B94DB-9352-489C-BFBC-9EC30F36520E}"/>
    <cellStyle name="Comma 3 3 2 2" xfId="1856" xr:uid="{C9B1E3D9-8031-4E29-8895-81F270085820}"/>
    <cellStyle name="Comma 3 3 3" xfId="1857" xr:uid="{E4FDE64F-C02E-404D-BE62-A12C241EC845}"/>
    <cellStyle name="Comma 3 4" xfId="1858" xr:uid="{739E8378-4E37-4F0F-9006-95451346FA7E}"/>
    <cellStyle name="Comma 3 4 2" xfId="1859" xr:uid="{0132937D-F58A-472A-8CDD-E57DD42ED2A0}"/>
    <cellStyle name="Comma 3 5" xfId="1860" xr:uid="{3B9BDB1D-132B-4BBA-BDBF-398FA4B53A74}"/>
    <cellStyle name="Comma 3 6" xfId="3419" xr:uid="{414A6F5E-F171-443C-A3FE-26F46018DD79}"/>
    <cellStyle name="Comma 4" xfId="55" xr:uid="{63B2DA93-0311-4FBB-B681-D20DFB1C881F}"/>
    <cellStyle name="Comma 4 2" xfId="1861" xr:uid="{3A383EA1-5300-4D32-A112-10402F1F15B1}"/>
    <cellStyle name="Comma 4 2 2" xfId="1862" xr:uid="{BC0BA9FB-986B-43A5-9859-DCA154698682}"/>
    <cellStyle name="Comma 4 2 2 2" xfId="1863" xr:uid="{8C3F5B4C-DA69-460A-BD2A-E1F1468FC232}"/>
    <cellStyle name="Comma 4 2 3" xfId="1864" xr:uid="{B851CA9C-57ED-4F6F-AFA0-3799B5C96137}"/>
    <cellStyle name="Comma 4 2 4" xfId="3420" xr:uid="{47B7AAFC-33CA-4A1E-B808-C9E5A1BDB119}"/>
    <cellStyle name="Comma 4 3" xfId="1865" xr:uid="{83E60481-49C3-4BF6-82E6-F53B1D3BD525}"/>
    <cellStyle name="Comma 4 3 2" xfId="1866" xr:uid="{1E45F135-EBA4-4002-AFB7-CCE635C4882F}"/>
    <cellStyle name="Comma 4 3 2 2" xfId="1867" xr:uid="{E22063F3-F99A-4FF5-A6CF-42AF5C343386}"/>
    <cellStyle name="Comma 4 3 3" xfId="1868" xr:uid="{996D6A67-0065-45C6-8367-C689E6E589A0}"/>
    <cellStyle name="Comma 4 4" xfId="1869" xr:uid="{3D1F676F-661D-43A1-B8BC-F6DE0E9DDCEF}"/>
    <cellStyle name="Comma 4 4 2" xfId="1870" xr:uid="{9BD148BC-5AFF-48EB-8E6D-8D049D929EE7}"/>
    <cellStyle name="Comma 4 4 2 2" xfId="1871" xr:uid="{683F7BC9-D440-479C-93F6-833A342F7287}"/>
    <cellStyle name="Comma 4 4 3" xfId="1872" xr:uid="{039DDA8F-BFFF-4B50-B63F-99FE783AAC8F}"/>
    <cellStyle name="Comma 4 5" xfId="1873" xr:uid="{13171CBE-E526-49A4-A959-DC6B93FD4593}"/>
    <cellStyle name="Comma 4 5 2" xfId="1874" xr:uid="{8E6CC6DA-8639-46C4-A2CF-78283183E4BC}"/>
    <cellStyle name="Comma 4 6" xfId="1875" xr:uid="{84EB680A-70B1-4FD8-9317-518CF45CEB74}"/>
    <cellStyle name="Comma 4 7" xfId="3421" xr:uid="{62B42911-B47A-47A8-9C64-C2E17D9AE5D0}"/>
    <cellStyle name="Comma 5" xfId="56" xr:uid="{3807C9E1-647B-4ECC-9612-C78EBEBF1856}"/>
    <cellStyle name="Comma 5 2" xfId="1876" xr:uid="{A54610EA-50E4-4A88-BC74-42BB8417EBAD}"/>
    <cellStyle name="Comma 5 2 2" xfId="1877" xr:uid="{64DF61E4-926A-4715-AFBB-07060BD372F0}"/>
    <cellStyle name="Comma 5 3" xfId="1878" xr:uid="{8D52A11A-82DF-47DA-852E-465994C54496}"/>
    <cellStyle name="Comma 5 4" xfId="3422" xr:uid="{632A4CF3-04C5-4856-9038-A1711E339F34}"/>
    <cellStyle name="Comma 6" xfId="57" xr:uid="{64BFFC0C-8053-4906-A5CB-DE849894FE48}"/>
    <cellStyle name="Comma 6 2" xfId="1879" xr:uid="{ABE281C7-E01F-4DDE-A74B-24B4E19ED74B}"/>
    <cellStyle name="Comma 6 2 2" xfId="1880" xr:uid="{EEEC4795-366F-4EA4-9889-13B4331685B0}"/>
    <cellStyle name="Comma 6 3" xfId="1881" xr:uid="{C60EC0F1-562D-4880-BF8D-D214B515CCBA}"/>
    <cellStyle name="Comma 6 4" xfId="3423" xr:uid="{72EA10DB-8B1F-4AF1-877F-A88ECD2B5426}"/>
    <cellStyle name="Comma 7" xfId="58" xr:uid="{5C9BD004-3D25-41D9-B55F-0E674DAE55D0}"/>
    <cellStyle name="Comma 7 2" xfId="1882" xr:uid="{0AE7985A-AEFD-42E7-80E7-7442C9035962}"/>
    <cellStyle name="Comma 7 2 2" xfId="1883" xr:uid="{5738062C-86CE-4976-966D-9834D69191D7}"/>
    <cellStyle name="Comma 7 3" xfId="1884" xr:uid="{ED390F79-D91C-4B63-801E-587957265EE9}"/>
    <cellStyle name="Comma 8" xfId="3424" xr:uid="{D64C4020-A66A-433C-99DA-FD9BB4FBFBCB}"/>
    <cellStyle name="Comma 9" xfId="4348" xr:uid="{25469E31-D7AB-446F-8E5D-9EC7C063892A}"/>
    <cellStyle name="Comma0 - Type3" xfId="59" xr:uid="{D1BFD465-5F96-49C0-98BD-D98C1D20E384}"/>
    <cellStyle name="Constant" xfId="4351" xr:uid="{45AC2A98-4B2B-4244-8702-258ABA2A71F3}"/>
    <cellStyle name="CustomizationCells" xfId="60" xr:uid="{B73B8BA4-DBA4-45B1-97B0-887D0EA01C0A}"/>
    <cellStyle name="CustomizationCells 2" xfId="61" xr:uid="{EDE1DE14-CCEF-48C5-96C2-DB05E9E5AC78}"/>
    <cellStyle name="CustomizationCells 2 2" xfId="3425" xr:uid="{C3DF92BD-D768-43B0-A4C2-8340646D455A}"/>
    <cellStyle name="CustomizationCells 3" xfId="62" xr:uid="{F5D5851C-AF29-4A67-8B1C-3BBF672E04D1}"/>
    <cellStyle name="CustomizationCells 4" xfId="63" xr:uid="{7DD6E5DF-20B0-4AC4-B227-EE77145DB7B5}"/>
    <cellStyle name="CustomizationCells 5" xfId="64" xr:uid="{98B2FA4C-BE48-43DB-9E95-0F13E29FEC5D}"/>
    <cellStyle name="CustomizationCells 6" xfId="65" xr:uid="{993C9811-EFAE-4624-980F-EEBAE1BFB8CD}"/>
    <cellStyle name="CustomizationCells 7" xfId="3426" xr:uid="{3DFE2576-7FF7-4A6D-AB1C-4F47AC0BC966}"/>
    <cellStyle name="Euro" xfId="66" xr:uid="{213E69C7-9658-46CA-A5C4-D72307859627}"/>
    <cellStyle name="Euro 10" xfId="67" xr:uid="{90469E33-CFE6-42B7-AA63-06C93DD17225}"/>
    <cellStyle name="Euro 10 2" xfId="68" xr:uid="{527266E8-9EEA-4F57-83B1-1ACABACB1229}"/>
    <cellStyle name="Euro 10 2 2" xfId="1885" xr:uid="{513D0C49-5593-4CCE-AC7C-6C8CA2B03330}"/>
    <cellStyle name="Euro 10 3" xfId="69" xr:uid="{EF5CAF23-9D09-4279-9189-A79D017824FA}"/>
    <cellStyle name="Euro 10 3 2" xfId="70" xr:uid="{B321ED29-2E9B-4342-8917-633059BEA404}"/>
    <cellStyle name="Euro 10 3 2 2" xfId="3427" xr:uid="{D864A0C9-1FCC-4BA3-A30F-C75945499FFA}"/>
    <cellStyle name="Euro 10 3 2 3" xfId="3428" xr:uid="{ABFC506E-7BAE-4FC2-9F6A-60C0C6408469}"/>
    <cellStyle name="Euro 10 3 3" xfId="71" xr:uid="{90163CC3-39E0-47ED-A328-5C47AF38134E}"/>
    <cellStyle name="Euro 10 3 3 2" xfId="1886" xr:uid="{861567FB-870E-4E7C-9A1C-E351EC26B2EE}"/>
    <cellStyle name="Euro 10 3 4" xfId="1887" xr:uid="{54EE9C50-1477-420C-B933-5BAC028B46AC}"/>
    <cellStyle name="Euro 10 4" xfId="72" xr:uid="{48EFC9DF-D748-406C-AB7F-8ABB0BC874D7}"/>
    <cellStyle name="Euro 10 4 2" xfId="1888" xr:uid="{2A23ADA0-5897-4198-AB4D-6A3411BE3C67}"/>
    <cellStyle name="Euro 10 4 2 2" xfId="1889" xr:uid="{EBC0BC2D-B726-411F-B87D-AAE64B965DA4}"/>
    <cellStyle name="Euro 10 4 3" xfId="1890" xr:uid="{505C5FF5-5050-42DD-8FC5-233B19CED147}"/>
    <cellStyle name="Euro 10 5" xfId="73" xr:uid="{25299F02-291F-4CC9-B63E-B883E06F0531}"/>
    <cellStyle name="Euro 11" xfId="74" xr:uid="{5CC64F60-AE92-4AF4-B2C1-C356AE238731}"/>
    <cellStyle name="Euro 11 2" xfId="75" xr:uid="{DD1CB734-41B6-4237-8E3D-9B1264F4CEA9}"/>
    <cellStyle name="Euro 11 2 2" xfId="1891" xr:uid="{AC885DD7-0D16-401E-9DB3-97DA430DACEE}"/>
    <cellStyle name="Euro 11 3" xfId="76" xr:uid="{4370D0E3-F87A-48A2-9244-C04F63083268}"/>
    <cellStyle name="Euro 11 3 2" xfId="77" xr:uid="{8D818B86-C2E6-49D3-968D-227D5F6BBB31}"/>
    <cellStyle name="Euro 11 3 2 2" xfId="3429" xr:uid="{5931457E-792A-41BB-9E91-C52326DA2BF9}"/>
    <cellStyle name="Euro 11 3 2 3" xfId="3430" xr:uid="{6B750AE5-BA2F-43D4-9F71-D67692BA5601}"/>
    <cellStyle name="Euro 11 3 3" xfId="78" xr:uid="{24CF5B55-DA8A-4461-9777-65C03B455AD3}"/>
    <cellStyle name="Euro 11 3 3 2" xfId="1892" xr:uid="{BC5CA703-271C-4EC9-8F0C-2A26343C4AD6}"/>
    <cellStyle name="Euro 11 3 4" xfId="1893" xr:uid="{0F5B00BB-2277-4668-A2B7-E247BE7BAF4D}"/>
    <cellStyle name="Euro 11 4" xfId="79" xr:uid="{C716F075-72A9-447E-97B9-53E07AF9F27E}"/>
    <cellStyle name="Euro 11 4 2" xfId="1894" xr:uid="{AA3B8127-D6CF-4EC7-BC7C-1922764915E4}"/>
    <cellStyle name="Euro 11 4 2 2" xfId="1895" xr:uid="{777A739A-C36D-46DD-87BD-9ED27B889013}"/>
    <cellStyle name="Euro 11 4 3" xfId="1896" xr:uid="{29A09AA2-4103-4303-9E07-E2E259F2030A}"/>
    <cellStyle name="Euro 11 5" xfId="80" xr:uid="{6D2E0406-B24D-4FE8-9D66-1BF226E45469}"/>
    <cellStyle name="Euro 12" xfId="81" xr:uid="{3F5C71C5-8CC7-4302-8450-EB4C51C1861B}"/>
    <cellStyle name="Euro 12 2" xfId="82" xr:uid="{23642152-ABC0-429D-89FE-0B613D904E5F}"/>
    <cellStyle name="Euro 12 2 2" xfId="1897" xr:uid="{2CF25AC2-0C0E-4753-B37E-38BE8C69BE0B}"/>
    <cellStyle name="Euro 12 3" xfId="83" xr:uid="{F7016122-DAE5-489F-AC1A-41B3A3EF186C}"/>
    <cellStyle name="Euro 12 3 2" xfId="84" xr:uid="{AA919F2C-3C23-42AB-A3B2-8309F7736E76}"/>
    <cellStyle name="Euro 12 3 2 2" xfId="3431" xr:uid="{E29594FD-8608-4BC0-92AD-D801AC921188}"/>
    <cellStyle name="Euro 12 3 2 3" xfId="3432" xr:uid="{6BA8500F-E69F-4014-8038-C2ECF4A8D80B}"/>
    <cellStyle name="Euro 12 3 3" xfId="85" xr:uid="{A28BBE50-F218-47DE-B0E6-A7F45F0B92E6}"/>
    <cellStyle name="Euro 12 3 3 2" xfId="1898" xr:uid="{5B6E8199-47F4-4437-BFB2-6A50EEEB2EC3}"/>
    <cellStyle name="Euro 12 3 4" xfId="1899" xr:uid="{3D4EF4E5-46D2-4413-AA3D-960F84BE8FBA}"/>
    <cellStyle name="Euro 12 4" xfId="86" xr:uid="{6E23BBB3-DC09-4F31-B3EB-707F773BFF0C}"/>
    <cellStyle name="Euro 12 4 2" xfId="1900" xr:uid="{59CDF53C-65B6-4A6E-8204-8004BE353554}"/>
    <cellStyle name="Euro 12 4 2 2" xfId="1901" xr:uid="{234FA6A3-062E-45C2-BBD8-7E68A5D38F2D}"/>
    <cellStyle name="Euro 12 4 3" xfId="1902" xr:uid="{B04E3023-9864-4F7E-B197-52087C22BB9B}"/>
    <cellStyle name="Euro 12 5" xfId="87" xr:uid="{D9FE4C85-6350-46A4-A24E-C49C7D10D3AE}"/>
    <cellStyle name="Euro 13" xfId="88" xr:uid="{FF6BCF75-2DFD-496D-9E9B-B97798102C70}"/>
    <cellStyle name="Euro 13 2" xfId="89" xr:uid="{F8B3D1CC-DA8B-454A-B0BB-73EC7D49B1A9}"/>
    <cellStyle name="Euro 13 2 2" xfId="1903" xr:uid="{44228706-3B47-4C7A-B83D-93D041F16F21}"/>
    <cellStyle name="Euro 13 3" xfId="90" xr:uid="{0F3C1FB0-4759-45F1-BB07-C7769CFF2B0E}"/>
    <cellStyle name="Euro 13 3 2" xfId="91" xr:uid="{FD3C8829-6014-4975-B3AA-C4050342D84A}"/>
    <cellStyle name="Euro 13 3 2 2" xfId="3433" xr:uid="{8DEE785B-D77C-4FF6-AFDC-FDEC2365BAD7}"/>
    <cellStyle name="Euro 13 3 2 3" xfId="3434" xr:uid="{ECEFB8EE-361E-4E46-A0AB-BD42CA2577C0}"/>
    <cellStyle name="Euro 13 3 3" xfId="92" xr:uid="{58FE8689-0630-485F-BFB0-0A9C47DE09FE}"/>
    <cellStyle name="Euro 13 3 3 2" xfId="1904" xr:uid="{A5DA2A08-6725-413A-B6E5-6029A4DBE55C}"/>
    <cellStyle name="Euro 13 3 4" xfId="1905" xr:uid="{5975765B-85D5-4BBE-9B22-79A20E15DCB3}"/>
    <cellStyle name="Euro 13 4" xfId="93" xr:uid="{D4E6A740-8C9A-4D3B-A1D4-5E4DFE77BDA4}"/>
    <cellStyle name="Euro 13 4 2" xfId="1906" xr:uid="{AD307FF2-3C13-43A1-AF3A-992D6B67F579}"/>
    <cellStyle name="Euro 13 4 2 2" xfId="1907" xr:uid="{E3E67EE6-00B4-4F4B-8370-9DFCDD72DF51}"/>
    <cellStyle name="Euro 13 4 3" xfId="1908" xr:uid="{8764CF50-16AC-4623-A6EC-68B919A30A7A}"/>
    <cellStyle name="Euro 13 5" xfId="94" xr:uid="{63668050-D0B9-4319-9B03-7C9E966F24A5}"/>
    <cellStyle name="Euro 14" xfId="95" xr:uid="{0CF9C43D-A512-4AB7-9EFF-33957B5BA2D4}"/>
    <cellStyle name="Euro 14 2" xfId="96" xr:uid="{28D5AF09-6A36-4A90-A862-137C37E72B16}"/>
    <cellStyle name="Euro 14 2 2" xfId="1909" xr:uid="{AB4D27A0-B46F-42C3-8B82-ECB669E5596D}"/>
    <cellStyle name="Euro 14 3" xfId="97" xr:uid="{6CE5FEB4-224F-4D84-985B-0B1887956E99}"/>
    <cellStyle name="Euro 14 3 2" xfId="98" xr:uid="{09A6A8A3-E54D-4201-BCDE-CE17E47712D0}"/>
    <cellStyle name="Euro 14 3 2 2" xfId="3435" xr:uid="{30027FCB-AF1E-4C45-9FDC-78C02ADE0ED2}"/>
    <cellStyle name="Euro 14 3 2 3" xfId="3436" xr:uid="{C4D38394-C7CE-49FE-B816-62F01A7D37A2}"/>
    <cellStyle name="Euro 14 3 3" xfId="99" xr:uid="{FF9A6F3F-94A1-41E6-8F8F-90DB1D10C1E3}"/>
    <cellStyle name="Euro 14 3 3 2" xfId="1910" xr:uid="{6E131843-A821-4BF8-9BC7-901F51BF9A84}"/>
    <cellStyle name="Euro 14 3 4" xfId="1911" xr:uid="{FBB47E20-CE40-4E16-8748-105EAA480611}"/>
    <cellStyle name="Euro 14 4" xfId="100" xr:uid="{96D9316D-E92B-4F42-9EC7-0D182D5736F2}"/>
    <cellStyle name="Euro 14 4 2" xfId="1912" xr:uid="{6826533B-CF48-4A7C-80B8-CE27381F49E6}"/>
    <cellStyle name="Euro 14 4 2 2" xfId="1913" xr:uid="{CB5892E4-6CB3-4574-91A9-1105092FAB4E}"/>
    <cellStyle name="Euro 14 4 3" xfId="1914" xr:uid="{49596C9B-5CAB-4626-BAFF-E725C0066EFE}"/>
    <cellStyle name="Euro 14 5" xfId="101" xr:uid="{112BF930-7B47-422F-8D1E-C6713F243341}"/>
    <cellStyle name="Euro 15" xfId="102" xr:uid="{8232B250-8B9D-4F98-ADE3-2D1E0A4A90D5}"/>
    <cellStyle name="Euro 15 2" xfId="103" xr:uid="{E188E646-174E-47DF-8B1F-0206513C304B}"/>
    <cellStyle name="Euro 15 2 2" xfId="1915" xr:uid="{55769311-239C-4AD0-980D-30FB59ECEAF7}"/>
    <cellStyle name="Euro 15 3" xfId="104" xr:uid="{FB4B0544-9CA6-48D2-9BDC-42572337BDEB}"/>
    <cellStyle name="Euro 15 3 2" xfId="105" xr:uid="{5D2A5009-6788-4293-BD88-1FC77D024968}"/>
    <cellStyle name="Euro 15 3 2 2" xfId="3437" xr:uid="{EA7EFA57-9D8C-46DA-A392-E74D3E1DA6CB}"/>
    <cellStyle name="Euro 15 3 2 3" xfId="3438" xr:uid="{C166141A-22AA-4022-9CD9-104DAEF485D1}"/>
    <cellStyle name="Euro 15 3 3" xfId="106" xr:uid="{C00AD8E8-D871-4D62-9B8B-4519D6A3E088}"/>
    <cellStyle name="Euro 15 3 3 2" xfId="1916" xr:uid="{7937C77A-8E76-4235-906A-2DBC01042AE0}"/>
    <cellStyle name="Euro 15 3 4" xfId="1917" xr:uid="{08F7E7D5-30CE-43E2-9925-FC0F43167F55}"/>
    <cellStyle name="Euro 15 4" xfId="107" xr:uid="{E8AC23D3-6672-45A6-A778-C780C85EB72D}"/>
    <cellStyle name="Euro 15 4 2" xfId="1918" xr:uid="{59C4D680-9732-4104-AF9F-3D482EBAB15E}"/>
    <cellStyle name="Euro 15 4 2 2" xfId="1919" xr:uid="{11F03A74-407E-4137-ACD7-303E4E417044}"/>
    <cellStyle name="Euro 15 4 3" xfId="1920" xr:uid="{13F4D1ED-62D5-4A5E-81FB-469AA42A27C3}"/>
    <cellStyle name="Euro 15 5" xfId="108" xr:uid="{8A5B4720-CAD3-497B-BD2E-8A4E0F2B8356}"/>
    <cellStyle name="Euro 16" xfId="109" xr:uid="{3B1C8850-458E-4713-BAD3-E0C88D6DDEE5}"/>
    <cellStyle name="Euro 16 2" xfId="110" xr:uid="{E3452BBF-91EB-4A22-A3B7-66FBB61EDEEA}"/>
    <cellStyle name="Euro 16 2 2" xfId="1921" xr:uid="{ECAAEFD0-E2A3-4286-9962-7B44A4920ADD}"/>
    <cellStyle name="Euro 16 3" xfId="111" xr:uid="{E684FA66-F3DE-4540-90D5-297AAACDDED7}"/>
    <cellStyle name="Euro 16 3 2" xfId="112" xr:uid="{AC49DFA0-89AD-4B56-A3BA-C2F7A3CC2399}"/>
    <cellStyle name="Euro 16 3 2 2" xfId="3439" xr:uid="{F3AC0760-010E-4510-A25A-1E0971DA0F46}"/>
    <cellStyle name="Euro 16 3 2 3" xfId="3440" xr:uid="{188949CF-18EF-42FE-A636-F2625AE16EEE}"/>
    <cellStyle name="Euro 16 3 3" xfId="113" xr:uid="{0E42A082-0CAF-476B-A164-1AF6794D45C4}"/>
    <cellStyle name="Euro 16 3 3 2" xfId="1922" xr:uid="{769D3C5E-14C9-4C83-8258-FA2A0DA2EF0B}"/>
    <cellStyle name="Euro 16 3 4" xfId="1923" xr:uid="{77E163DB-E752-4D2F-A3B2-3B56BAD8701A}"/>
    <cellStyle name="Euro 16 4" xfId="114" xr:uid="{F9B6C83A-825E-49EC-8AB2-EE567FAA7C05}"/>
    <cellStyle name="Euro 16 4 2" xfId="1924" xr:uid="{F9015D61-0CCB-48B0-9E88-C5C058153CAE}"/>
    <cellStyle name="Euro 16 4 2 2" xfId="1925" xr:uid="{9EB6006C-7A41-40E1-995A-7114BB86606F}"/>
    <cellStyle name="Euro 16 4 3" xfId="1926" xr:uid="{3CE19F57-FF7A-47BB-9611-CB42940FD204}"/>
    <cellStyle name="Euro 16 5" xfId="115" xr:uid="{64E22140-F111-437E-9643-C0672E725B9C}"/>
    <cellStyle name="Euro 17" xfId="116" xr:uid="{20C959B6-4AA0-4E29-B3BB-0A88E29FEFC4}"/>
    <cellStyle name="Euro 17 2" xfId="117" xr:uid="{55941449-F926-4FED-8BBB-AD3657154B36}"/>
    <cellStyle name="Euro 17 2 2" xfId="1927" xr:uid="{47195337-0390-4C08-8805-16D80EC41136}"/>
    <cellStyle name="Euro 17 3" xfId="118" xr:uid="{877FE05C-F2A4-4705-87BC-447263FFB3CC}"/>
    <cellStyle name="Euro 17 3 2" xfId="119" xr:uid="{F11EB4F0-420F-4187-A69A-C864F9EE3C1B}"/>
    <cellStyle name="Euro 17 3 2 2" xfId="3441" xr:uid="{560322EB-D76A-4E06-A0E7-5DC16884EC35}"/>
    <cellStyle name="Euro 17 3 2 3" xfId="3442" xr:uid="{47B81C89-0FC8-467F-A6DF-6B46236599D3}"/>
    <cellStyle name="Euro 17 3 3" xfId="120" xr:uid="{B6CF16C1-08A1-4ED9-BF4D-DD722D4EE6BB}"/>
    <cellStyle name="Euro 17 3 3 2" xfId="1928" xr:uid="{A1E64F45-EA5D-4A8E-BA24-77F6E3273339}"/>
    <cellStyle name="Euro 17 3 4" xfId="1929" xr:uid="{7A298976-E0D8-4E0C-A5DF-EDB4C720523E}"/>
    <cellStyle name="Euro 17 4" xfId="121" xr:uid="{90BCBC9A-5655-4108-AA0F-F6D399929C40}"/>
    <cellStyle name="Euro 17 4 2" xfId="1930" xr:uid="{344DA557-E6A3-45E8-BA6E-1F2AD264D916}"/>
    <cellStyle name="Euro 17 4 2 2" xfId="1931" xr:uid="{7FA9935B-0C90-437F-8137-DCE0BC9F109E}"/>
    <cellStyle name="Euro 17 4 3" xfId="1932" xr:uid="{536E68E6-6732-4BA6-9BC7-98E5A111A852}"/>
    <cellStyle name="Euro 17 5" xfId="122" xr:uid="{976B977C-845B-47CE-A677-1A8DE87B8AFE}"/>
    <cellStyle name="Euro 18" xfId="123" xr:uid="{8F5F1067-E4E1-42AA-A53D-F3A551F3EB46}"/>
    <cellStyle name="Euro 18 2" xfId="124" xr:uid="{7D6E0C9C-6ED9-4731-B3CC-86533DE09C83}"/>
    <cellStyle name="Euro 18 2 2" xfId="1933" xr:uid="{5C617F1B-8940-4FD4-80B6-4D8390CE942F}"/>
    <cellStyle name="Euro 18 3" xfId="125" xr:uid="{DC796634-CABE-4005-86F2-EA8F45C8F8B1}"/>
    <cellStyle name="Euro 18 3 2" xfId="126" xr:uid="{2AE4E244-3BFF-4BB4-9276-C46DD73E67AC}"/>
    <cellStyle name="Euro 18 3 2 2" xfId="3443" xr:uid="{A15BADF7-F171-482F-967C-D28FCE44FAAF}"/>
    <cellStyle name="Euro 18 3 2 3" xfId="3444" xr:uid="{52BDC7F9-297F-4918-B9E6-D4881BC72DE3}"/>
    <cellStyle name="Euro 18 3 3" xfId="127" xr:uid="{109DF028-1CAA-4CE7-A6C7-E9AE2E6D2BAD}"/>
    <cellStyle name="Euro 18 3 3 2" xfId="1934" xr:uid="{BFC263F4-F8E2-4168-BADA-D13860F5FE04}"/>
    <cellStyle name="Euro 18 3 4" xfId="1935" xr:uid="{8982F29E-C52B-4C30-AA15-F17D07783102}"/>
    <cellStyle name="Euro 18 4" xfId="128" xr:uid="{BC0C3A78-7F30-4221-BA5A-93F0EAF318A5}"/>
    <cellStyle name="Euro 18 4 2" xfId="1936" xr:uid="{67070DEB-B43C-40C6-B36F-64EB9A17E287}"/>
    <cellStyle name="Euro 18 4 2 2" xfId="1937" xr:uid="{260200BC-0A94-4625-8337-349F58B317B1}"/>
    <cellStyle name="Euro 18 4 3" xfId="1938" xr:uid="{7CA69740-9665-40A1-834D-40DD59F096C6}"/>
    <cellStyle name="Euro 18 5" xfId="129" xr:uid="{A9DC6D0A-BAA2-47F2-9417-E248CAF7DBC6}"/>
    <cellStyle name="Euro 19" xfId="130" xr:uid="{C8BC5907-BA0E-4057-93AD-36F2CC28AA4D}"/>
    <cellStyle name="Euro 19 2" xfId="131" xr:uid="{2D04BEE6-1084-422B-8952-4774B8F3AEA0}"/>
    <cellStyle name="Euro 19 2 2" xfId="1939" xr:uid="{B2D98EE5-B610-4383-A3F3-350385AE21BF}"/>
    <cellStyle name="Euro 19 3" xfId="132" xr:uid="{FC67A7D9-2D8D-446B-AD88-291C169E7F32}"/>
    <cellStyle name="Euro 19 3 2" xfId="133" xr:uid="{FB768E3A-96CF-46E1-92E4-D8D4920C3566}"/>
    <cellStyle name="Euro 19 3 2 2" xfId="3445" xr:uid="{E30E8F17-2FE0-4457-9D20-9FD695250F6F}"/>
    <cellStyle name="Euro 19 3 2 3" xfId="3446" xr:uid="{8D0E74BD-ADB7-400C-B72C-145FE4EDFEF2}"/>
    <cellStyle name="Euro 19 3 3" xfId="134" xr:uid="{2C4F5CBB-919A-49F5-B580-738777028BBE}"/>
    <cellStyle name="Euro 19 3 3 2" xfId="1940" xr:uid="{987B3A1D-834E-4737-ADF7-3E096860124F}"/>
    <cellStyle name="Euro 19 3 4" xfId="1941" xr:uid="{5FF27A70-0333-46FA-9CF9-001BDA18BDFE}"/>
    <cellStyle name="Euro 19 4" xfId="135" xr:uid="{E06EB678-79CC-48A4-B65B-9AF04EDBF0EE}"/>
    <cellStyle name="Euro 19 4 2" xfId="1942" xr:uid="{270EE486-3751-4564-ADB6-EDE4C0D14F08}"/>
    <cellStyle name="Euro 19 4 2 2" xfId="1943" xr:uid="{616C6037-EFE7-4F26-BF0D-342E439BA4C6}"/>
    <cellStyle name="Euro 19 4 3" xfId="1944" xr:uid="{D6DDF73D-C408-4043-ADB4-47D52BA64B6F}"/>
    <cellStyle name="Euro 19 5" xfId="136" xr:uid="{8F73D6CA-5584-4B47-8729-B77EDCA6B0A8}"/>
    <cellStyle name="Euro 2" xfId="137" xr:uid="{1FEA4350-6928-4331-A360-1A38C4D16F32}"/>
    <cellStyle name="Euro 2 2" xfId="138" xr:uid="{7C300FD4-5F29-4123-BFCB-20186E31E498}"/>
    <cellStyle name="Euro 2 2 2" xfId="1945" xr:uid="{3F194118-50E4-40CA-9294-8D15C3FD8611}"/>
    <cellStyle name="Euro 2 3" xfId="139" xr:uid="{582A77CD-7642-4455-B26D-AD3F19EE18F9}"/>
    <cellStyle name="Euro 2 3 2" xfId="140" xr:uid="{CFC5DDB4-784C-41DE-9343-0E47743B3A0B}"/>
    <cellStyle name="Euro 2 3 2 2" xfId="3447" xr:uid="{9C60E132-7B8B-4B10-BEA4-349BC5332885}"/>
    <cellStyle name="Euro 2 3 2 3" xfId="3448" xr:uid="{A1F544D4-54C3-48D4-99C6-25B0D3FBE520}"/>
    <cellStyle name="Euro 2 3 3" xfId="141" xr:uid="{BE4AB5A0-B206-42A5-BD2D-4B89FACBA214}"/>
    <cellStyle name="Euro 2 3 3 2" xfId="1946" xr:uid="{54AAAFA2-B248-4F69-A933-CBAAD16575ED}"/>
    <cellStyle name="Euro 2 3 4" xfId="1947" xr:uid="{F4C77A75-B0F3-45F1-AE4E-0F6D3B65644D}"/>
    <cellStyle name="Euro 2 4" xfId="142" xr:uid="{624A6310-23CA-4BB5-A09B-0ABA28547DC2}"/>
    <cellStyle name="Euro 2 4 2" xfId="1948" xr:uid="{8FD334F3-7B96-4C3A-A2C9-560CBFED565A}"/>
    <cellStyle name="Euro 2 4 2 2" xfId="1949" xr:uid="{ADCCA5C3-6753-4033-8B98-3D02E6975270}"/>
    <cellStyle name="Euro 2 4 3" xfId="1950" xr:uid="{591C9EBE-4591-4B11-AA0C-B43075AB3F8A}"/>
    <cellStyle name="Euro 2 5" xfId="143" xr:uid="{4B2E9763-07DB-4B86-8669-161542EC3979}"/>
    <cellStyle name="Euro 20" xfId="144" xr:uid="{F3BF73BE-C07E-473C-80C9-E4AAB8DC9760}"/>
    <cellStyle name="Euro 20 2" xfId="145" xr:uid="{497A7F82-19C8-4F29-9811-574415256532}"/>
    <cellStyle name="Euro 20 2 2" xfId="1951" xr:uid="{9E7B2AE5-4005-4401-96E2-A5F603779645}"/>
    <cellStyle name="Euro 20 3" xfId="146" xr:uid="{465941B5-30B0-4DE3-A425-8B7B1D433529}"/>
    <cellStyle name="Euro 20 3 2" xfId="147" xr:uid="{E8A3F1E5-51FD-41B6-A251-FDE83D9BA9E7}"/>
    <cellStyle name="Euro 20 3 2 2" xfId="3449" xr:uid="{84191938-2E5E-4832-9ED0-AD83632BD44D}"/>
    <cellStyle name="Euro 20 3 2 3" xfId="3450" xr:uid="{A6D61214-0497-4438-9F54-586DB4E8EB04}"/>
    <cellStyle name="Euro 20 3 3" xfId="148" xr:uid="{CA512F8E-3000-4467-A262-8FE120B9D4A4}"/>
    <cellStyle name="Euro 20 3 3 2" xfId="1952" xr:uid="{1EECC716-E69C-43B9-87DA-01319E3908BE}"/>
    <cellStyle name="Euro 20 3 4" xfId="1953" xr:uid="{711B0865-0373-4CE4-BC7C-0CBCE3A2E784}"/>
    <cellStyle name="Euro 20 4" xfId="149" xr:uid="{7AD373E9-059F-4146-8262-42E3CD9714B3}"/>
    <cellStyle name="Euro 20 4 2" xfId="1954" xr:uid="{BFE3BF7F-978B-4041-8C04-50CF2051FCE6}"/>
    <cellStyle name="Euro 20 4 2 2" xfId="1955" xr:uid="{9909C800-E910-4F29-B2F8-B77C9BF353CF}"/>
    <cellStyle name="Euro 20 4 3" xfId="1956" xr:uid="{AB3F54D9-7A0E-420B-9AA2-9E1541DC7615}"/>
    <cellStyle name="Euro 20 5" xfId="150" xr:uid="{8BFA617A-AE80-45C7-885F-B8D7DA0C8A65}"/>
    <cellStyle name="Euro 21" xfId="151" xr:uid="{85235ED2-6A23-46E8-BD43-13F0D5B83407}"/>
    <cellStyle name="Euro 21 2" xfId="152" xr:uid="{316811E1-186F-4BC7-A385-ED2E76D9D6F7}"/>
    <cellStyle name="Euro 21 2 2" xfId="1957" xr:uid="{0EF19CDA-201D-4864-9495-846A64998F5D}"/>
    <cellStyle name="Euro 21 3" xfId="153" xr:uid="{37E96A3E-542D-4303-A8F6-E624FD78B11E}"/>
    <cellStyle name="Euro 21 3 2" xfId="154" xr:uid="{24274521-4331-417B-BB92-A1012434457B}"/>
    <cellStyle name="Euro 21 3 2 2" xfId="3451" xr:uid="{B7009160-1E2E-43CF-BEFB-23B39D6FDF40}"/>
    <cellStyle name="Euro 21 3 2 3" xfId="3452" xr:uid="{5FDD455A-03BD-448F-AE26-209BE4305C22}"/>
    <cellStyle name="Euro 21 3 3" xfId="155" xr:uid="{9DF6A695-A830-47D8-A8BF-6C339879AF9A}"/>
    <cellStyle name="Euro 21 3 3 2" xfId="1958" xr:uid="{E877D8A6-91A4-4FFE-AB45-7A206DBA9A9F}"/>
    <cellStyle name="Euro 21 3 4" xfId="1959" xr:uid="{C64EAA50-DC39-4397-B579-0370B1F62EFC}"/>
    <cellStyle name="Euro 21 4" xfId="156" xr:uid="{24761DB0-0DFB-4CF8-A2FC-73C9450F3E1E}"/>
    <cellStyle name="Euro 21 4 2" xfId="1960" xr:uid="{66776356-F350-410E-AC63-0157B69D6F38}"/>
    <cellStyle name="Euro 21 4 2 2" xfId="1961" xr:uid="{27A09B71-F9CE-41DB-836E-A2B172CC7D4F}"/>
    <cellStyle name="Euro 21 4 3" xfId="1962" xr:uid="{CDAC8889-4FBF-4C70-83BB-791BFBBFE783}"/>
    <cellStyle name="Euro 21 5" xfId="157" xr:uid="{B2E3F82F-D18B-4CC0-9137-22DB81C215EE}"/>
    <cellStyle name="Euro 22" xfId="158" xr:uid="{6F1C56C4-CC5A-453B-AABB-5D548CFDA8F4}"/>
    <cellStyle name="Euro 22 2" xfId="159" xr:uid="{0372BB88-1252-4BF6-A846-E49A06302E6C}"/>
    <cellStyle name="Euro 22 2 2" xfId="1963" xr:uid="{C7113061-E473-40BC-8670-8C3FBB851192}"/>
    <cellStyle name="Euro 22 3" xfId="160" xr:uid="{52974292-42DB-4DA1-8AE0-7BAF19697B57}"/>
    <cellStyle name="Euro 22 3 2" xfId="161" xr:uid="{3E7C5F43-7044-42F2-AB2B-77E5AC1BAA3C}"/>
    <cellStyle name="Euro 22 3 2 2" xfId="3453" xr:uid="{207305F1-234E-4DC2-A756-7FA1D5E8C5AF}"/>
    <cellStyle name="Euro 22 3 2 3" xfId="3454" xr:uid="{B00E0EED-58D2-4C61-A5F2-7F35DAE94E66}"/>
    <cellStyle name="Euro 22 3 3" xfId="162" xr:uid="{CEF5718B-BD40-439B-AB5E-93B3F45015D6}"/>
    <cellStyle name="Euro 22 3 3 2" xfId="1964" xr:uid="{07AD5730-C592-488B-AEDC-5CFDA32163DE}"/>
    <cellStyle name="Euro 22 3 4" xfId="1965" xr:uid="{75BF04B3-DE67-433D-87E5-7E19D18E1BE3}"/>
    <cellStyle name="Euro 22 4" xfId="163" xr:uid="{4B2B7FC7-44AA-4F9D-8C58-4380B6E205AC}"/>
    <cellStyle name="Euro 22 4 2" xfId="1966" xr:uid="{91A9D6D0-B731-42EB-8688-C945A6817278}"/>
    <cellStyle name="Euro 22 4 2 2" xfId="1967" xr:uid="{0B87C9BF-FA74-4F43-B7C3-F73409E30245}"/>
    <cellStyle name="Euro 22 4 3" xfId="1968" xr:uid="{2F43E5ED-3D9F-4D6F-A84B-D3D9DF109E0A}"/>
    <cellStyle name="Euro 22 5" xfId="164" xr:uid="{D913AB87-D7A4-46DB-AD7F-E4CF0418374C}"/>
    <cellStyle name="Euro 23" xfId="165" xr:uid="{69B5C68C-E6F7-427C-B274-6ADFB702DF9A}"/>
    <cellStyle name="Euro 23 2" xfId="166" xr:uid="{27EE297C-A2CC-45CC-848E-49094676C577}"/>
    <cellStyle name="Euro 23 2 2" xfId="1969" xr:uid="{429898C1-79CD-42D0-B85C-4D70DDBE5B0A}"/>
    <cellStyle name="Euro 23 3" xfId="167" xr:uid="{F21B1272-957C-4DDD-8393-0BA3DC3B3AF9}"/>
    <cellStyle name="Euro 23 3 2" xfId="168" xr:uid="{50630340-1564-406F-B966-AFD50686D6A6}"/>
    <cellStyle name="Euro 23 3 2 2" xfId="3455" xr:uid="{76CDE7EB-86C4-4F61-AFE2-AD559D7F64FA}"/>
    <cellStyle name="Euro 23 3 2 3" xfId="3456" xr:uid="{79BAA316-5265-4DCF-84DE-58B8DDDA1A45}"/>
    <cellStyle name="Euro 23 3 3" xfId="169" xr:uid="{6110ACA6-7CFA-479C-B781-2011607E5FA7}"/>
    <cellStyle name="Euro 23 3 3 2" xfId="1970" xr:uid="{BD59965B-C42F-4BF2-A926-B4185139BAEB}"/>
    <cellStyle name="Euro 23 3 4" xfId="1971" xr:uid="{0F15CC66-EEA6-46A3-B933-96C595190D14}"/>
    <cellStyle name="Euro 23 4" xfId="170" xr:uid="{A3A048D9-D14D-4AE3-A35B-841BA53D2445}"/>
    <cellStyle name="Euro 23 4 2" xfId="1972" xr:uid="{726BD2E6-1B51-4134-B68D-F358A6891F3F}"/>
    <cellStyle name="Euro 23 4 2 2" xfId="1973" xr:uid="{E8604FE5-0C56-41D4-AD5D-7D4896BD68AA}"/>
    <cellStyle name="Euro 23 4 3" xfId="1974" xr:uid="{77FB7B12-453D-41D0-A66D-00D2804D2248}"/>
    <cellStyle name="Euro 23 5" xfId="171" xr:uid="{0400B015-A1BC-42C1-A442-8F9F5331960C}"/>
    <cellStyle name="Euro 24" xfId="172" xr:uid="{EAD660B2-4DF9-405E-870A-C52E57A892E0}"/>
    <cellStyle name="Euro 24 2" xfId="173" xr:uid="{C77B5645-1D97-4E80-AA49-80FB846FA8FA}"/>
    <cellStyle name="Euro 24 2 2" xfId="1975" xr:uid="{5FA7A945-5242-41AD-8E2D-8EF2DD32EE53}"/>
    <cellStyle name="Euro 24 3" xfId="174" xr:uid="{EFF9B440-AE86-43E0-8138-DC207A867B5B}"/>
    <cellStyle name="Euro 24 3 2" xfId="175" xr:uid="{3D33D31F-41EA-4361-9E59-3B828B76C2FC}"/>
    <cellStyle name="Euro 24 3 2 2" xfId="3457" xr:uid="{F8DB26D4-BE46-46BE-82DA-3C4A36F4DDA5}"/>
    <cellStyle name="Euro 24 3 2 3" xfId="3458" xr:uid="{5A660BBE-EB10-4F1D-A2CD-84EB2CCCAD62}"/>
    <cellStyle name="Euro 24 3 3" xfId="176" xr:uid="{1996E18E-FA7E-4AB8-BC68-C6314CE581DB}"/>
    <cellStyle name="Euro 24 3 3 2" xfId="1976" xr:uid="{02860D44-4A1A-40D2-A73E-6DCC2DD2903C}"/>
    <cellStyle name="Euro 24 3 4" xfId="1977" xr:uid="{FA0D45F7-347B-4572-A22C-DAC823DA5110}"/>
    <cellStyle name="Euro 24 4" xfId="177" xr:uid="{B740DED0-5EB6-4E4E-BF88-2FE2FDF58F3D}"/>
    <cellStyle name="Euro 24 4 2" xfId="1978" xr:uid="{8DA8472F-642F-4ABE-BFC2-12C7F3AD0BA7}"/>
    <cellStyle name="Euro 24 4 2 2" xfId="1979" xr:uid="{D8F578F1-07A7-4114-8350-EFDAD28B7372}"/>
    <cellStyle name="Euro 24 4 3" xfId="1980" xr:uid="{F544F81D-54D9-4D5F-BFE4-4959FD345BD9}"/>
    <cellStyle name="Euro 24 5" xfId="178" xr:uid="{53648A09-FBA6-4ADA-A6D1-2C5DE40A84B4}"/>
    <cellStyle name="Euro 25" xfId="179" xr:uid="{DA2CB541-4A1B-41C5-8BE6-57958FED40DE}"/>
    <cellStyle name="Euro 25 2" xfId="180" xr:uid="{E0D4BDF6-DE27-4DC9-9663-5A27F82C0C53}"/>
    <cellStyle name="Euro 25 2 2" xfId="1981" xr:uid="{9D5ACF31-D9D1-44A2-A408-EF793BE06BBB}"/>
    <cellStyle name="Euro 25 3" xfId="181" xr:uid="{A8687319-E74A-4E9C-990C-0B5D2CDE00E3}"/>
    <cellStyle name="Euro 25 3 2" xfId="182" xr:uid="{66850AE6-7D65-493E-BC8C-D8B4B1A71690}"/>
    <cellStyle name="Euro 25 3 2 2" xfId="3459" xr:uid="{437E40F1-276C-45E3-9F1B-40E9B104DFEC}"/>
    <cellStyle name="Euro 25 3 2 3" xfId="3460" xr:uid="{30761054-5A73-4B2F-A3C5-61BAC231553D}"/>
    <cellStyle name="Euro 25 3 3" xfId="183" xr:uid="{C57A1B77-98ED-4D03-8755-588E3DD94BC1}"/>
    <cellStyle name="Euro 25 3 3 2" xfId="1982" xr:uid="{B929B042-2AD3-4B2A-A10A-12EF9A795D06}"/>
    <cellStyle name="Euro 25 3 4" xfId="1983" xr:uid="{A4493F1C-BA95-4E63-898A-8DF6B61111F3}"/>
    <cellStyle name="Euro 25 4" xfId="184" xr:uid="{6015F212-F5DE-4427-A5A9-7950C8263C2D}"/>
    <cellStyle name="Euro 25 4 2" xfId="1984" xr:uid="{A7481D7C-BE01-404B-A231-4B5FF3CFDDA5}"/>
    <cellStyle name="Euro 25 4 2 2" xfId="1985" xr:uid="{5A1EF155-D66B-4C62-BAF6-95A1291EF39B}"/>
    <cellStyle name="Euro 25 4 3" xfId="1986" xr:uid="{6C57B7DE-9ED9-44F1-BBA0-EDE78BB03A9C}"/>
    <cellStyle name="Euro 25 5" xfId="185" xr:uid="{3B25E0F5-ADB2-44AE-94B5-7634BFDDA9DC}"/>
    <cellStyle name="Euro 26" xfId="186" xr:uid="{3AEA712A-08BA-45E3-B22D-9E30A054DDB0}"/>
    <cellStyle name="Euro 26 2" xfId="187" xr:uid="{81CBC2AF-7C2A-456C-863F-B8E3E652019C}"/>
    <cellStyle name="Euro 26 2 2" xfId="1987" xr:uid="{B2D9D6B7-827B-4A09-9982-93FF109A70B4}"/>
    <cellStyle name="Euro 26 3" xfId="188" xr:uid="{15042172-A983-43EA-A248-9AC5F7C074C9}"/>
    <cellStyle name="Euro 26 3 2" xfId="189" xr:uid="{AAF86AEA-FAC5-42ED-83EE-AAF294EF8534}"/>
    <cellStyle name="Euro 26 3 2 2" xfId="3461" xr:uid="{CB0D6E6B-52AA-4021-80F6-2F7144901DF9}"/>
    <cellStyle name="Euro 26 3 2 3" xfId="3462" xr:uid="{21487C66-A79B-45DE-92B6-F1C666E6B8DA}"/>
    <cellStyle name="Euro 26 3 3" xfId="190" xr:uid="{1977F1ED-6B8E-42E9-9329-605BD8F23F01}"/>
    <cellStyle name="Euro 26 3 3 2" xfId="1988" xr:uid="{B917DCD0-41BD-4784-A4DF-E20A0EE8645A}"/>
    <cellStyle name="Euro 26 3 4" xfId="1989" xr:uid="{81C322B9-0CB5-484A-BB5F-B6E8EFAB9E9B}"/>
    <cellStyle name="Euro 26 4" xfId="191" xr:uid="{F93631E2-DF3C-439E-8E82-4A29448D7546}"/>
    <cellStyle name="Euro 26 4 2" xfId="1990" xr:uid="{2FA17817-B721-477A-8CEF-F5C7EB549783}"/>
    <cellStyle name="Euro 26 4 2 2" xfId="1991" xr:uid="{95574866-B954-4DB9-81E9-7469571F8BD5}"/>
    <cellStyle name="Euro 26 4 3" xfId="1992" xr:uid="{C4D5EBA4-E674-4C9E-864E-E92F8C873B26}"/>
    <cellStyle name="Euro 26 5" xfId="192" xr:uid="{50D5A9F2-F236-44F9-A61F-5B9F13F57E0D}"/>
    <cellStyle name="Euro 27" xfId="193" xr:uid="{42280D5D-531B-4133-AC3E-03B70EA1E13D}"/>
    <cellStyle name="Euro 27 2" xfId="194" xr:uid="{8A086F56-459B-458D-8145-14C3477CDFFE}"/>
    <cellStyle name="Euro 27 2 2" xfId="1993" xr:uid="{ED9CF6B7-6652-4F95-A312-98F68891BF1E}"/>
    <cellStyle name="Euro 27 3" xfId="195" xr:uid="{FD8F3B52-802E-4412-BBE9-E3EBC275C533}"/>
    <cellStyle name="Euro 27 3 2" xfId="196" xr:uid="{3DB019A8-C97A-4E6F-A30E-C99310183277}"/>
    <cellStyle name="Euro 27 3 2 2" xfId="3463" xr:uid="{47A1FFBF-D0BB-46C1-88B7-6327C5C552D1}"/>
    <cellStyle name="Euro 27 3 2 3" xfId="3464" xr:uid="{B1C2CEAC-9496-470F-A4EE-70B1B2CCB59E}"/>
    <cellStyle name="Euro 27 3 3" xfId="197" xr:uid="{C70988D3-4415-4ECF-AF2C-A5A6947E44B7}"/>
    <cellStyle name="Euro 27 3 3 2" xfId="1994" xr:uid="{D68D7671-C8DD-49BC-A6C8-6E32F2249337}"/>
    <cellStyle name="Euro 27 3 4" xfId="1995" xr:uid="{C8ED0B1A-530A-4F1A-A101-B39C3986ACB5}"/>
    <cellStyle name="Euro 27 4" xfId="198" xr:uid="{6BA3C567-BE63-4725-9667-BC002F0D4A78}"/>
    <cellStyle name="Euro 27 4 2" xfId="1996" xr:uid="{650904AB-EB44-4075-93E0-81AA9283E43F}"/>
    <cellStyle name="Euro 27 4 2 2" xfId="1997" xr:uid="{D22DA51C-001A-4CD0-9ED3-E11CAA416128}"/>
    <cellStyle name="Euro 27 4 3" xfId="1998" xr:uid="{CACF8241-C832-4C6A-9E10-6FF8760EB571}"/>
    <cellStyle name="Euro 27 5" xfId="199" xr:uid="{4BD1628B-032E-4FF2-872D-62621C292160}"/>
    <cellStyle name="Euro 28" xfId="200" xr:uid="{BB534FFE-65DF-4748-9A7C-2FD8130082CE}"/>
    <cellStyle name="Euro 28 2" xfId="201" xr:uid="{EDE7D02B-3582-4A20-A9C4-71103E5E2CC9}"/>
    <cellStyle name="Euro 28 2 2" xfId="1999" xr:uid="{8C620349-57F7-45E7-A821-789A0ACDA458}"/>
    <cellStyle name="Euro 28 3" xfId="202" xr:uid="{17C0486F-68E8-4988-86CE-4CA83C3A503B}"/>
    <cellStyle name="Euro 28 3 2" xfId="203" xr:uid="{57C9A2FB-4734-4A8F-9AA7-2F1CB2BEAA01}"/>
    <cellStyle name="Euro 28 3 2 2" xfId="3465" xr:uid="{E7A2FF5E-DE53-4FCB-B0F9-489C0235C7EB}"/>
    <cellStyle name="Euro 28 3 2 3" xfId="3466" xr:uid="{F9425463-8996-43B3-993B-462705FB25C0}"/>
    <cellStyle name="Euro 28 3 3" xfId="204" xr:uid="{A4BE535F-A51A-48B9-8ADE-159602C420E2}"/>
    <cellStyle name="Euro 28 3 3 2" xfId="2000" xr:uid="{26B443FB-D429-470F-B6F0-9C84B9DA24A9}"/>
    <cellStyle name="Euro 28 3 4" xfId="2001" xr:uid="{470B12D7-A66B-4872-AB17-352BBDBE9774}"/>
    <cellStyle name="Euro 28 4" xfId="205" xr:uid="{66D9F2AF-BC8C-4590-8894-0A1776EB7A3D}"/>
    <cellStyle name="Euro 28 4 2" xfId="2002" xr:uid="{FF1948BF-4921-44CD-8394-8081AEBC95F9}"/>
    <cellStyle name="Euro 28 4 2 2" xfId="2003" xr:uid="{8BFF7F9A-6949-4D76-8CA6-BDDA28A8E87A}"/>
    <cellStyle name="Euro 28 4 3" xfId="2004" xr:uid="{559428FB-8DFA-4BE1-AA50-C32839AFF8A9}"/>
    <cellStyle name="Euro 28 5" xfId="206" xr:uid="{17A9E35D-F090-4D01-958F-08102C7BDEAC}"/>
    <cellStyle name="Euro 29" xfId="207" xr:uid="{272693F8-55C4-4F49-AF58-61B5D2B685F3}"/>
    <cellStyle name="Euro 29 2" xfId="208" xr:uid="{1887D03A-D478-44E3-95B0-AA609DF16EF8}"/>
    <cellStyle name="Euro 29 2 2" xfId="2005" xr:uid="{A4442CD5-BF98-46E4-A9FF-03B1D90858E4}"/>
    <cellStyle name="Euro 29 3" xfId="209" xr:uid="{6071CB83-246E-4BD4-9AAA-C8DE103A08AB}"/>
    <cellStyle name="Euro 29 3 2" xfId="210" xr:uid="{3EBC363F-E094-42F8-BCFC-756705BC2BDE}"/>
    <cellStyle name="Euro 29 3 2 2" xfId="3467" xr:uid="{B25D3908-16C9-4446-8130-1BB0859E179E}"/>
    <cellStyle name="Euro 29 3 2 3" xfId="3468" xr:uid="{8E776EEC-837D-4B87-9016-C5DE9AE73DB7}"/>
    <cellStyle name="Euro 29 3 3" xfId="211" xr:uid="{A00F0505-92D0-43B8-9D84-EFFF6D7BD125}"/>
    <cellStyle name="Euro 29 3 3 2" xfId="2006" xr:uid="{0514030A-305F-4D23-A642-75BB149F4F59}"/>
    <cellStyle name="Euro 29 3 4" xfId="2007" xr:uid="{D5BE804F-E1D3-4495-ABB9-827B8A8A55F4}"/>
    <cellStyle name="Euro 29 4" xfId="212" xr:uid="{01A8B879-E26C-49FD-9B82-BE7A07F3B516}"/>
    <cellStyle name="Euro 29 4 2" xfId="2008" xr:uid="{FC82C2B3-4727-4D66-98A9-68121214A6A5}"/>
    <cellStyle name="Euro 29 4 2 2" xfId="2009" xr:uid="{19331354-15B6-4234-88B3-EFB07F02A9B3}"/>
    <cellStyle name="Euro 29 4 3" xfId="2010" xr:uid="{DA21F878-7032-470D-9A72-52E3E688B393}"/>
    <cellStyle name="Euro 29 5" xfId="213" xr:uid="{36F49AE7-B974-4684-B3F8-D6516F3CA497}"/>
    <cellStyle name="Euro 3" xfId="214" xr:uid="{547DB171-9960-4708-AF7C-6421B76EC026}"/>
    <cellStyle name="Euro 3 2" xfId="215" xr:uid="{06E70783-1DC1-4DF2-BE21-04F067B7E077}"/>
    <cellStyle name="Euro 3 2 2" xfId="2011" xr:uid="{30BC71CB-498F-4333-8A4D-C820B9E10FEC}"/>
    <cellStyle name="Euro 3 3" xfId="216" xr:uid="{9A0680C4-6040-418F-AA86-32EF742EC765}"/>
    <cellStyle name="Euro 3 3 2" xfId="217" xr:uid="{38C05A05-5E6C-407B-8D7A-C2BEC5601175}"/>
    <cellStyle name="Euro 3 3 2 2" xfId="3469" xr:uid="{EA82A9DA-ABA7-4C74-AB35-DCB881DE92F1}"/>
    <cellStyle name="Euro 3 3 2 3" xfId="3470" xr:uid="{AFFEB38E-99E0-45F5-8236-F36128F141CE}"/>
    <cellStyle name="Euro 3 3 3" xfId="218" xr:uid="{16F5CEE8-D834-4898-B259-9991D376CB92}"/>
    <cellStyle name="Euro 3 3 3 2" xfId="2012" xr:uid="{B1F20956-5839-4DDA-968C-3F2F1546FCF8}"/>
    <cellStyle name="Euro 3 3 4" xfId="2013" xr:uid="{269B60EC-E39A-4156-9C43-CC9991F6A2AE}"/>
    <cellStyle name="Euro 3 4" xfId="219" xr:uid="{FA975690-37F7-4058-AE1E-85EB3F22FFC0}"/>
    <cellStyle name="Euro 3 4 2" xfId="2014" xr:uid="{FECD2C04-BFBC-4C23-837B-DFE21804B166}"/>
    <cellStyle name="Euro 3 4 2 2" xfId="2015" xr:uid="{6D92E04B-DDFB-4B31-AF28-CE415438DA7E}"/>
    <cellStyle name="Euro 3 4 3" xfId="2016" xr:uid="{6E6C25DE-AD6E-4629-87BD-64603D875FE8}"/>
    <cellStyle name="Euro 3 5" xfId="220" xr:uid="{F35C9FDF-B9AD-459A-8823-0D8D5E79E420}"/>
    <cellStyle name="Euro 30" xfId="221" xr:uid="{8878BE4D-D65A-48AB-90C9-76B89A836AC0}"/>
    <cellStyle name="Euro 30 2" xfId="222" xr:uid="{8EA02560-5BFA-46B0-8C03-60EEE9F11EB5}"/>
    <cellStyle name="Euro 30 2 2" xfId="2017" xr:uid="{B009BD68-BC8E-4C3E-92A4-F42E48EE7877}"/>
    <cellStyle name="Euro 30 3" xfId="223" xr:uid="{5A081892-0E40-428E-9C11-71782C9CF3D0}"/>
    <cellStyle name="Euro 30 3 2" xfId="224" xr:uid="{B580CD6E-2799-40C0-9F6D-ED60F5585F80}"/>
    <cellStyle name="Euro 30 3 2 2" xfId="3471" xr:uid="{2C0F6F92-7872-4754-B62B-3525B30AC6D7}"/>
    <cellStyle name="Euro 30 3 2 3" xfId="3472" xr:uid="{BE8C5A7A-010C-49C3-9103-79CDC21C2C7A}"/>
    <cellStyle name="Euro 30 3 3" xfId="225" xr:uid="{DE516459-9D47-4AC2-B93F-38E93AC09ED3}"/>
    <cellStyle name="Euro 30 3 3 2" xfId="2018" xr:uid="{E5F020EC-3A60-4445-820B-7FFD071A4AEE}"/>
    <cellStyle name="Euro 30 3 4" xfId="2019" xr:uid="{5708A941-EA3F-400A-B390-C4E770C60E36}"/>
    <cellStyle name="Euro 30 4" xfId="226" xr:uid="{45D7253F-76BE-46C6-A429-3EBBABECB1E4}"/>
    <cellStyle name="Euro 30 4 2" xfId="2020" xr:uid="{EBE9DED0-D53A-444B-8723-584ED69AFBA7}"/>
    <cellStyle name="Euro 30 4 2 2" xfId="2021" xr:uid="{E3E89653-6FEC-40DC-8893-ABD1CF4B54FF}"/>
    <cellStyle name="Euro 30 4 3" xfId="2022" xr:uid="{05E083F9-03BF-484A-A291-8D798BF090E1}"/>
    <cellStyle name="Euro 30 5" xfId="227" xr:uid="{063F312E-24EE-434B-8F8C-5E0FC0423728}"/>
    <cellStyle name="Euro 31" xfId="228" xr:uid="{4255F559-A524-48EC-BBFF-BEAF8CA90E16}"/>
    <cellStyle name="Euro 31 2" xfId="229" xr:uid="{866299CE-A1D6-4400-B52F-93433A6EFDF5}"/>
    <cellStyle name="Euro 31 2 2" xfId="2023" xr:uid="{E58AA785-199F-4158-99C8-FBA49BC59223}"/>
    <cellStyle name="Euro 31 3" xfId="230" xr:uid="{097C69B0-0715-4B8D-8837-F1764CF2A769}"/>
    <cellStyle name="Euro 31 3 2" xfId="231" xr:uid="{9BBCB44D-55A4-438D-8001-7D8091F7D470}"/>
    <cellStyle name="Euro 31 3 2 2" xfId="3473" xr:uid="{A2696E52-BE2C-49C5-BDC5-7396757B2926}"/>
    <cellStyle name="Euro 31 3 2 3" xfId="3474" xr:uid="{E8EC32F2-5941-42A7-8960-47340F6FA622}"/>
    <cellStyle name="Euro 31 3 3" xfId="232" xr:uid="{011B411D-C905-4420-B74E-D8DBFA3CB0D8}"/>
    <cellStyle name="Euro 31 3 3 2" xfId="2024" xr:uid="{7879E2E3-B1C5-4F7A-8AD3-ED7705CF2E23}"/>
    <cellStyle name="Euro 31 3 4" xfId="2025" xr:uid="{AF95B14A-797E-4D2B-8F7C-5E43DEBD03DF}"/>
    <cellStyle name="Euro 31 4" xfId="233" xr:uid="{B62352F2-13F9-4960-9C3B-19BD094EE110}"/>
    <cellStyle name="Euro 31 4 2" xfId="2026" xr:uid="{675F1436-EBC0-4128-98BE-90F4A9B4819F}"/>
    <cellStyle name="Euro 31 4 2 2" xfId="2027" xr:uid="{512DA7B0-7F13-42B4-8A7A-1A1CD7F290B7}"/>
    <cellStyle name="Euro 31 4 3" xfId="2028" xr:uid="{3BFD1301-C573-49E9-94E3-818C530B8F97}"/>
    <cellStyle name="Euro 31 5" xfId="234" xr:uid="{D20AA252-67BF-4EB1-AB43-F90CE4353DA4}"/>
    <cellStyle name="Euro 32" xfId="235" xr:uid="{0FB9F2D7-6AA3-4AEA-912C-4C3C5CD5BB8B}"/>
    <cellStyle name="Euro 32 2" xfId="236" xr:uid="{7F90D17A-CD11-4C60-AC99-7CA70B97EDFA}"/>
    <cellStyle name="Euro 32 2 2" xfId="2029" xr:uid="{35F862F7-E336-422E-96F5-9B32A28D786B}"/>
    <cellStyle name="Euro 32 3" xfId="237" xr:uid="{26E52F58-C1A2-41D2-84A2-929D8751CC66}"/>
    <cellStyle name="Euro 32 3 2" xfId="238" xr:uid="{D333BD1B-FD72-4B1A-889B-2DEC4CAED430}"/>
    <cellStyle name="Euro 32 3 2 2" xfId="3475" xr:uid="{96A10E51-AD34-4301-87A6-D500D1B47090}"/>
    <cellStyle name="Euro 32 3 2 3" xfId="3476" xr:uid="{245557F7-FF2A-4D09-B05A-06BF338C1867}"/>
    <cellStyle name="Euro 32 3 3" xfId="239" xr:uid="{4C4CF333-0E4E-46CE-A809-86441012B0CE}"/>
    <cellStyle name="Euro 32 3 3 2" xfId="2030" xr:uid="{A59F41E0-A756-4365-B2BD-939CBD4E6FBA}"/>
    <cellStyle name="Euro 32 3 4" xfId="2031" xr:uid="{9D8182D6-07AF-4EA8-8FA9-23C12CB001E7}"/>
    <cellStyle name="Euro 32 4" xfId="240" xr:uid="{CA3180D7-73DF-4C03-AE27-1732CFE7EA5D}"/>
    <cellStyle name="Euro 32 4 2" xfId="2032" xr:uid="{52DB123D-9B0C-4CFC-9CFB-B37F358C6E22}"/>
    <cellStyle name="Euro 32 4 2 2" xfId="2033" xr:uid="{5FAB582C-394D-473D-B373-CD317F7F1D91}"/>
    <cellStyle name="Euro 32 4 3" xfId="2034" xr:uid="{CE4AC590-4674-44B3-808B-C5CE5AB6E700}"/>
    <cellStyle name="Euro 32 5" xfId="241" xr:uid="{E9B9178C-838C-434F-B256-40A7B357EF42}"/>
    <cellStyle name="Euro 33" xfId="242" xr:uid="{C7598E77-C219-4693-97BA-0E30BC831CE1}"/>
    <cellStyle name="Euro 33 2" xfId="243" xr:uid="{B222D04B-2D5E-49FC-B564-559640A1326C}"/>
    <cellStyle name="Euro 33 2 2" xfId="2035" xr:uid="{7D30F78D-83E1-4C27-AD82-34C8017AA1AD}"/>
    <cellStyle name="Euro 33 3" xfId="244" xr:uid="{9666E5AA-BF7B-4ED5-A113-3296975A45C4}"/>
    <cellStyle name="Euro 33 3 2" xfId="245" xr:uid="{DF087090-D005-49AE-A433-25B9178282B5}"/>
    <cellStyle name="Euro 33 3 2 2" xfId="3477" xr:uid="{BC946201-CB25-467E-8A24-444399DF9EF5}"/>
    <cellStyle name="Euro 33 3 2 3" xfId="3478" xr:uid="{94D08432-9E2C-4027-B5E4-692CCF288768}"/>
    <cellStyle name="Euro 33 3 3" xfId="246" xr:uid="{50D34B4B-3E74-4AB5-97BA-1DBD7796C741}"/>
    <cellStyle name="Euro 33 3 3 2" xfId="2036" xr:uid="{F34BF03E-2646-41AC-831B-480D08F2F40E}"/>
    <cellStyle name="Euro 33 3 4" xfId="2037" xr:uid="{913094C0-8AFE-465F-ACB5-D2236BB40102}"/>
    <cellStyle name="Euro 33 4" xfId="247" xr:uid="{A9B91611-C6C6-47BF-88EE-0AFE74175EA9}"/>
    <cellStyle name="Euro 33 4 2" xfId="2038" xr:uid="{391D291B-B7A3-4397-A526-848F11D827C0}"/>
    <cellStyle name="Euro 33 4 2 2" xfId="2039" xr:uid="{4A2C8275-4D91-4C11-B91F-0424BE6BBF71}"/>
    <cellStyle name="Euro 33 4 3" xfId="2040" xr:uid="{ED5AE5A4-C4D6-4255-8E1B-FB9C61AB98C4}"/>
    <cellStyle name="Euro 33 5" xfId="248" xr:uid="{F8567F6D-B6F9-491E-8840-70DE6956EE1B}"/>
    <cellStyle name="Euro 34" xfId="249" xr:uid="{A5DFE41E-9F78-4D52-92E6-ECC3D4DF63CF}"/>
    <cellStyle name="Euro 34 2" xfId="250" xr:uid="{E1A101E5-0902-4BD5-A9E3-4C8C229ED1BE}"/>
    <cellStyle name="Euro 34 2 2" xfId="2041" xr:uid="{33879554-49D0-4AFE-8770-FEE3B5158F4E}"/>
    <cellStyle name="Euro 34 3" xfId="251" xr:uid="{2E7DB938-DA1E-4996-8576-7424DDEB9FE0}"/>
    <cellStyle name="Euro 34 3 2" xfId="252" xr:uid="{190DE188-368E-4C42-9BC7-3F38891BBF78}"/>
    <cellStyle name="Euro 34 3 2 2" xfId="3479" xr:uid="{AA04BE21-7485-461A-B9EC-C92A3E1B2001}"/>
    <cellStyle name="Euro 34 3 2 3" xfId="3480" xr:uid="{8DD09F77-F637-44D8-9ADD-69CD3DECB664}"/>
    <cellStyle name="Euro 34 3 3" xfId="253" xr:uid="{CA4B1A40-449D-4982-B0D3-EB0695EF350C}"/>
    <cellStyle name="Euro 34 3 3 2" xfId="2042" xr:uid="{6A50D2DB-6B20-4390-A9C3-1621667869E1}"/>
    <cellStyle name="Euro 34 3 4" xfId="2043" xr:uid="{2EB1C0CF-E1C8-48A4-91A4-C4623F24D58A}"/>
    <cellStyle name="Euro 34 4" xfId="254" xr:uid="{F22FE4AB-C749-4312-9C6B-6F26EA170B3E}"/>
    <cellStyle name="Euro 34 4 2" xfId="2044" xr:uid="{D553EBDB-7CED-41BE-A492-92DE0A24DDD5}"/>
    <cellStyle name="Euro 34 4 2 2" xfId="2045" xr:uid="{B49DD575-7891-4241-B577-825ECE9F5482}"/>
    <cellStyle name="Euro 34 4 3" xfId="2046" xr:uid="{D0E3434F-A4B4-441B-BBA7-815928A068C4}"/>
    <cellStyle name="Euro 34 5" xfId="255" xr:uid="{9936DCFF-6906-42FB-9763-2D90564D6277}"/>
    <cellStyle name="Euro 35" xfId="256" xr:uid="{22A43615-A279-43C7-AEF3-23586ED936B3}"/>
    <cellStyle name="Euro 35 2" xfId="257" xr:uid="{A855FCA7-B84C-41ED-9AA1-F365EE40C28C}"/>
    <cellStyle name="Euro 35 2 2" xfId="2047" xr:uid="{C3521CFD-70BA-4E7A-BA1A-A4866207597A}"/>
    <cellStyle name="Euro 35 3" xfId="258" xr:uid="{3FC0AF65-EA84-4502-BD48-55219BA2E60C}"/>
    <cellStyle name="Euro 35 3 2" xfId="259" xr:uid="{2C451B44-47BE-4E18-906C-CBABD7B5FE9D}"/>
    <cellStyle name="Euro 35 3 2 2" xfId="3481" xr:uid="{E5E9772B-8E17-49E5-AA7B-9C7AD0B85E05}"/>
    <cellStyle name="Euro 35 3 2 3" xfId="3482" xr:uid="{737D073F-0F04-45DA-8D1F-909966B55B23}"/>
    <cellStyle name="Euro 35 3 3" xfId="260" xr:uid="{EAAA8BAE-E57B-4A96-8F19-90735AE4A35E}"/>
    <cellStyle name="Euro 35 3 3 2" xfId="2048" xr:uid="{65687E0D-6E3B-45CE-B03D-44FA8A0F4FD4}"/>
    <cellStyle name="Euro 35 3 4" xfId="2049" xr:uid="{F1063191-2A39-4B45-822F-A39C0B8D12B7}"/>
    <cellStyle name="Euro 35 4" xfId="261" xr:uid="{FDE0E031-6C09-48FF-9D2A-8E3746775EAD}"/>
    <cellStyle name="Euro 35 4 2" xfId="2050" xr:uid="{0FB4676B-574B-4DB0-9F25-C969B494E96C}"/>
    <cellStyle name="Euro 35 4 2 2" xfId="2051" xr:uid="{707BE96E-CE4F-4C9E-9E1E-F7AD9CA4CCFA}"/>
    <cellStyle name="Euro 35 4 3" xfId="2052" xr:uid="{22549F43-A557-4D47-8000-D2DC4AE13C05}"/>
    <cellStyle name="Euro 35 5" xfId="262" xr:uid="{55041C7E-482A-48DD-8B8E-66F578511CF7}"/>
    <cellStyle name="Euro 36" xfId="263" xr:uid="{3086E4E7-7891-49EE-80F4-01F8C75B77B0}"/>
    <cellStyle name="Euro 36 2" xfId="264" xr:uid="{7C095740-7E33-43AF-950C-DDDA1A88862A}"/>
    <cellStyle name="Euro 36 2 2" xfId="2053" xr:uid="{6C8CFCC6-8B5B-473D-AA66-BF15CD0E04D3}"/>
    <cellStyle name="Euro 36 3" xfId="265" xr:uid="{C134E9FC-F8B2-40C8-89C1-60F07DE6F425}"/>
    <cellStyle name="Euro 36 3 2" xfId="266" xr:uid="{095A11FE-43CF-468C-9E11-C05B1F1416B5}"/>
    <cellStyle name="Euro 36 3 2 2" xfId="3483" xr:uid="{3CBF7EFE-AAC0-428A-A6D2-C42BE0E4DA67}"/>
    <cellStyle name="Euro 36 3 2 3" xfId="3484" xr:uid="{CCA77F51-E8FA-4196-9DD1-0C224878BEBF}"/>
    <cellStyle name="Euro 36 3 3" xfId="267" xr:uid="{A2DA6886-6F73-4D67-871C-ACE28D499D18}"/>
    <cellStyle name="Euro 36 3 3 2" xfId="2054" xr:uid="{A378087B-4F55-4DA5-9A01-593867155A2B}"/>
    <cellStyle name="Euro 36 3 4" xfId="2055" xr:uid="{1859E7AA-B36C-4AEC-930C-78A82ECA4465}"/>
    <cellStyle name="Euro 36 4" xfId="268" xr:uid="{2F48DAC4-6AA1-4A1E-AA55-FFD91CCE8308}"/>
    <cellStyle name="Euro 36 4 2" xfId="2056" xr:uid="{F3EB3719-27D8-4706-B6DD-69710B81419F}"/>
    <cellStyle name="Euro 36 4 2 2" xfId="2057" xr:uid="{0F895497-38E2-4AA3-8A8D-4763A8AF230B}"/>
    <cellStyle name="Euro 36 4 3" xfId="2058" xr:uid="{D504CAE7-CB0C-4E3D-9DDF-FC64E0E2AFCC}"/>
    <cellStyle name="Euro 36 5" xfId="269" xr:uid="{455E7E35-1D27-4363-8948-1B00156BAB8B}"/>
    <cellStyle name="Euro 37" xfId="270" xr:uid="{DEF22859-A04E-4608-BE86-847D706D0041}"/>
    <cellStyle name="Euro 37 2" xfId="271" xr:uid="{1F34F27B-7B87-4C8D-86D8-FA47655FED7E}"/>
    <cellStyle name="Euro 37 2 2" xfId="2059" xr:uid="{80E0005E-6D7C-4C8F-8D1A-54B27426CC37}"/>
    <cellStyle name="Euro 37 3" xfId="272" xr:uid="{26848BFB-B392-4A68-B4D8-1B3ACE95F0CF}"/>
    <cellStyle name="Euro 37 3 2" xfId="273" xr:uid="{6065E008-2D39-4F03-9242-ECE4894BEEA0}"/>
    <cellStyle name="Euro 37 3 2 2" xfId="3485" xr:uid="{48C3C209-FBD0-447B-8501-954696AF12D4}"/>
    <cellStyle name="Euro 37 3 2 3" xfId="3486" xr:uid="{421981B9-429F-4636-A9AC-B80A87623FDE}"/>
    <cellStyle name="Euro 37 3 3" xfId="274" xr:uid="{410F8ABF-14E2-4981-BE45-8ACA083C5815}"/>
    <cellStyle name="Euro 37 3 3 2" xfId="2060" xr:uid="{31AB007C-BEE4-4939-A67C-85C63715A0D6}"/>
    <cellStyle name="Euro 37 3 4" xfId="2061" xr:uid="{E5BCB1DF-8212-4A80-B9CE-DF6075170236}"/>
    <cellStyle name="Euro 37 4" xfId="275" xr:uid="{42843142-350B-42E2-B7D2-6B2AA816B288}"/>
    <cellStyle name="Euro 37 4 2" xfId="2062" xr:uid="{3FAA12D1-B1C9-4ADB-A9D6-063BE20B58A4}"/>
    <cellStyle name="Euro 37 4 2 2" xfId="2063" xr:uid="{EDB2B46F-1D2F-4BBA-B7F9-8BCF766A42F6}"/>
    <cellStyle name="Euro 37 4 3" xfId="2064" xr:uid="{290D5DFD-E5CC-4BA0-92C7-06B22F1EDB8B}"/>
    <cellStyle name="Euro 37 5" xfId="276" xr:uid="{D1246772-E3F3-4C93-8057-7A5DD8445640}"/>
    <cellStyle name="Euro 38" xfId="277" xr:uid="{E0E80079-DBB1-4465-A96F-4535406FA07A}"/>
    <cellStyle name="Euro 38 2" xfId="278" xr:uid="{F888D97C-F9A1-45D9-BE38-28C4F15F1495}"/>
    <cellStyle name="Euro 38 2 2" xfId="2065" xr:uid="{EF93D3D6-501A-4A06-9E3E-F260E48A0E28}"/>
    <cellStyle name="Euro 38 3" xfId="279" xr:uid="{05B0674D-DF89-4B57-8DB7-16A0AA902A96}"/>
    <cellStyle name="Euro 38 3 2" xfId="280" xr:uid="{53FFB598-3C4C-4D89-A3FA-CE2CF55E3EE6}"/>
    <cellStyle name="Euro 38 3 2 2" xfId="3487" xr:uid="{EA54C24C-67A3-4640-BFFE-A5696B333124}"/>
    <cellStyle name="Euro 38 3 2 3" xfId="3488" xr:uid="{633ABEA9-C3B9-45C8-BF99-E39962C04048}"/>
    <cellStyle name="Euro 38 3 3" xfId="281" xr:uid="{CDC8EEC3-620E-43E1-95E7-6A9B0FFE3B6A}"/>
    <cellStyle name="Euro 38 3 3 2" xfId="2066" xr:uid="{E76D1911-74DC-4289-B96C-0743B690D4BB}"/>
    <cellStyle name="Euro 38 3 4" xfId="2067" xr:uid="{EC2A90BD-F994-44CF-92B5-3675F8B1501B}"/>
    <cellStyle name="Euro 38 4" xfId="282" xr:uid="{AE91BC47-F07D-46F5-A842-A709B2BA2D07}"/>
    <cellStyle name="Euro 38 4 2" xfId="2068" xr:uid="{7EAE7443-4D5C-4524-9D89-24EBEC61C7FD}"/>
    <cellStyle name="Euro 38 4 2 2" xfId="2069" xr:uid="{A40D9FDD-01E0-4891-AE50-38F3C24C64B6}"/>
    <cellStyle name="Euro 38 4 3" xfId="2070" xr:uid="{0CEC3E7F-39A6-43DE-8D2C-C5B44180F49F}"/>
    <cellStyle name="Euro 38 5" xfId="283" xr:uid="{6400259E-CA18-478C-BD96-73C201443AAD}"/>
    <cellStyle name="Euro 39" xfId="284" xr:uid="{FDF8BBC6-246B-4CC0-A463-438FAE69B6B1}"/>
    <cellStyle name="Euro 39 2" xfId="285" xr:uid="{D83F9E46-C3AB-4F39-9E41-5350E90D5CED}"/>
    <cellStyle name="Euro 39 2 2" xfId="2071" xr:uid="{0054D0F3-9A29-4CA9-80CA-1FED40051856}"/>
    <cellStyle name="Euro 39 3" xfId="286" xr:uid="{379A6E64-DEA0-4A00-B2ED-5D46B5ADE51A}"/>
    <cellStyle name="Euro 39 3 2" xfId="287" xr:uid="{4D7990A4-FDE1-4338-8440-67CE91F1B9F4}"/>
    <cellStyle name="Euro 39 3 2 2" xfId="3489" xr:uid="{BC08A593-E97A-429E-9944-EFFDDC45B83F}"/>
    <cellStyle name="Euro 39 3 2 3" xfId="3490" xr:uid="{E30780EF-7550-46C1-9A2D-F7250896D636}"/>
    <cellStyle name="Euro 39 3 3" xfId="288" xr:uid="{60C746D2-821D-4EEF-A327-459A2EFD1A13}"/>
    <cellStyle name="Euro 39 3 3 2" xfId="2072" xr:uid="{B0609304-5C81-49E4-9715-D35096897980}"/>
    <cellStyle name="Euro 39 3 4" xfId="2073" xr:uid="{8A10A877-5F86-4915-9319-420232C2914F}"/>
    <cellStyle name="Euro 39 4" xfId="289" xr:uid="{82443704-6A0F-4251-A7DA-9D456E1EA9BC}"/>
    <cellStyle name="Euro 39 4 2" xfId="2074" xr:uid="{06D61874-684D-4EC9-86A1-85788B8A0AC5}"/>
    <cellStyle name="Euro 39 4 2 2" xfId="2075" xr:uid="{A8552870-0102-48B3-B176-EEEE64486FAF}"/>
    <cellStyle name="Euro 39 4 3" xfId="2076" xr:uid="{AD60FA5A-AB6C-4849-9A34-CC4B3CFBA7B0}"/>
    <cellStyle name="Euro 39 5" xfId="290" xr:uid="{EAD93F64-825B-49C1-90B5-EEC9D7DACB0F}"/>
    <cellStyle name="Euro 4" xfId="291" xr:uid="{BD42AE6E-45DA-46D1-9130-2A1471183E00}"/>
    <cellStyle name="Euro 4 2" xfId="292" xr:uid="{7B36A1D2-25A7-4B0E-8BE8-C36E1D6EA8EC}"/>
    <cellStyle name="Euro 4 2 2" xfId="2077" xr:uid="{A81349B4-14C7-413F-A202-112C71EC6A76}"/>
    <cellStyle name="Euro 4 3" xfId="293" xr:uid="{3AFA4315-8404-48CC-9956-75AA153B8459}"/>
    <cellStyle name="Euro 4 3 2" xfId="294" xr:uid="{4F1CAAA3-93B9-4372-B6BE-96694B8BD7D6}"/>
    <cellStyle name="Euro 4 3 2 2" xfId="3491" xr:uid="{F3C9265B-9F27-4EA9-9A63-2C5F1019E69B}"/>
    <cellStyle name="Euro 4 3 2 3" xfId="3492" xr:uid="{04221853-4DB1-449D-A71F-4E3395AE5E43}"/>
    <cellStyle name="Euro 4 3 3" xfId="295" xr:uid="{BD335B15-C314-43C6-839E-CCDA221667C8}"/>
    <cellStyle name="Euro 4 3 3 2" xfId="2078" xr:uid="{3D594BA7-2737-4F48-8E64-4791BA5A2B26}"/>
    <cellStyle name="Euro 4 3 4" xfId="2079" xr:uid="{F7682D43-BC5D-4671-9560-FD0E81A8C474}"/>
    <cellStyle name="Euro 4 4" xfId="296" xr:uid="{3A696C58-911B-4717-8F2A-3C8C7CD8BFC2}"/>
    <cellStyle name="Euro 4 4 2" xfId="2080" xr:uid="{DE2BF46F-B894-4012-BE56-773F78D91C1D}"/>
    <cellStyle name="Euro 4 4 2 2" xfId="2081" xr:uid="{A57582CD-6456-4AED-B66B-DBD3E70B93AC}"/>
    <cellStyle name="Euro 4 4 3" xfId="2082" xr:uid="{E8AF0CBF-AD3B-4DBF-BF42-6708BBB52067}"/>
    <cellStyle name="Euro 4 5" xfId="297" xr:uid="{2CDA6230-95F7-48CF-886D-CE6E8C5FA0B5}"/>
    <cellStyle name="Euro 40" xfId="298" xr:uid="{D72E8CBD-C651-4131-9A49-C63EB4FE692C}"/>
    <cellStyle name="Euro 40 2" xfId="299" xr:uid="{9C6F45FB-5B9A-44FB-8146-238D1B9CA943}"/>
    <cellStyle name="Euro 40 2 2" xfId="2083" xr:uid="{AAE59229-86F8-416F-8034-5744BFFDB890}"/>
    <cellStyle name="Euro 40 3" xfId="300" xr:uid="{744CF15B-7864-4050-AA7F-07BB68D0D085}"/>
    <cellStyle name="Euro 40 3 2" xfId="301" xr:uid="{24ECFEC6-E1BB-4823-9897-63BE949B0B93}"/>
    <cellStyle name="Euro 40 3 2 2" xfId="3493" xr:uid="{34222734-F4AF-4BBC-8BC9-DBA1A243EDF4}"/>
    <cellStyle name="Euro 40 3 2 3" xfId="3494" xr:uid="{BE4518B3-EC5A-4E47-8FEF-8652E8841E46}"/>
    <cellStyle name="Euro 40 3 3" xfId="302" xr:uid="{5FB75A1C-AC8A-4276-A43B-EA3CFC430EB8}"/>
    <cellStyle name="Euro 40 3 3 2" xfId="2084" xr:uid="{C22DCF83-6082-4EED-9C8F-2BF805B180FB}"/>
    <cellStyle name="Euro 40 3 4" xfId="2085" xr:uid="{4EA0E5B7-448E-4024-927E-23D5FAE1779D}"/>
    <cellStyle name="Euro 40 4" xfId="303" xr:uid="{9B198C20-E88C-42B6-BC28-F1408E304404}"/>
    <cellStyle name="Euro 40 4 2" xfId="2086" xr:uid="{2E9FF04E-3697-445B-8AC8-9B376AB63AC6}"/>
    <cellStyle name="Euro 40 4 2 2" xfId="2087" xr:uid="{DE895B4C-413F-4F64-8829-6A112CF19C04}"/>
    <cellStyle name="Euro 40 4 3" xfId="2088" xr:uid="{36894497-6EFE-43D8-AA0C-45C85D2E2E78}"/>
    <cellStyle name="Euro 40 5" xfId="304" xr:uid="{B9D4BFB1-D345-46A9-B871-2182DC7CDE2A}"/>
    <cellStyle name="Euro 41" xfId="305" xr:uid="{8AFCCA30-2B4C-4BED-AC6D-4B1159823F9B}"/>
    <cellStyle name="Euro 41 2" xfId="306" xr:uid="{AC10A07B-E665-4702-B4AB-508792533530}"/>
    <cellStyle name="Euro 41 2 2" xfId="2089" xr:uid="{737C93EA-9418-4BD3-A477-C025EA3657CB}"/>
    <cellStyle name="Euro 41 3" xfId="307" xr:uid="{05040679-DCC7-4091-BCB2-DBDB3F219EE4}"/>
    <cellStyle name="Euro 41 3 2" xfId="308" xr:uid="{D9E9ABB8-2548-44FB-B0F5-437C9F6274B8}"/>
    <cellStyle name="Euro 41 3 2 2" xfId="3495" xr:uid="{74217C0C-64FE-4815-BD7A-F183A956C8CA}"/>
    <cellStyle name="Euro 41 3 2 3" xfId="3496" xr:uid="{821180B7-9E89-4300-A25D-090C24B8F366}"/>
    <cellStyle name="Euro 41 3 3" xfId="309" xr:uid="{91BE4F42-B950-4D01-A8FB-E156C3A45788}"/>
    <cellStyle name="Euro 41 3 3 2" xfId="2090" xr:uid="{984E9D5D-FAFC-4FBE-B720-9D3BD8E68BEE}"/>
    <cellStyle name="Euro 41 3 4" xfId="2091" xr:uid="{C8BAD1C0-63B8-4984-8DB6-79E1A00D0062}"/>
    <cellStyle name="Euro 41 4" xfId="310" xr:uid="{01BF163C-A7B5-4F4D-864A-19C828EDB3D3}"/>
    <cellStyle name="Euro 41 4 2" xfId="2092" xr:uid="{68F183F2-E4E4-4508-A700-99EEC3396B2B}"/>
    <cellStyle name="Euro 41 4 2 2" xfId="2093" xr:uid="{42C79BB0-7061-4DAB-8B67-A7DCCF47B34E}"/>
    <cellStyle name="Euro 41 4 3" xfId="2094" xr:uid="{2D0DC92D-886E-4F50-988B-74BF302C7205}"/>
    <cellStyle name="Euro 41 5" xfId="311" xr:uid="{1D7C37B8-A85E-4FEB-9398-88C31F2146E9}"/>
    <cellStyle name="Euro 42" xfId="312" xr:uid="{DD22C3BA-07BF-4C0B-8B7D-082327E86512}"/>
    <cellStyle name="Euro 42 2" xfId="313" xr:uid="{7A6E0783-5B05-46C9-93D5-C862A3FC21C1}"/>
    <cellStyle name="Euro 42 2 2" xfId="2095" xr:uid="{5ED6626A-9873-471D-9EEC-CC8FB2A29257}"/>
    <cellStyle name="Euro 42 3" xfId="314" xr:uid="{75AE4171-3EB6-4986-AC1D-FCE6A25F276F}"/>
    <cellStyle name="Euro 42 3 2" xfId="315" xr:uid="{3B947FB0-E30B-4E5F-80FA-DA73F9F582D5}"/>
    <cellStyle name="Euro 42 3 2 2" xfId="3497" xr:uid="{F3CEEDE4-2EC4-4CBB-A628-FAC110727609}"/>
    <cellStyle name="Euro 42 3 2 3" xfId="3498" xr:uid="{E222A97A-C9DB-4CAA-A80D-AA46AD7491FE}"/>
    <cellStyle name="Euro 42 3 3" xfId="316" xr:uid="{91717054-873D-44EE-98A9-02182B2F8ADB}"/>
    <cellStyle name="Euro 42 3 3 2" xfId="2096" xr:uid="{3EAC7B48-4AC2-4FE3-9D63-3460DE1ACB26}"/>
    <cellStyle name="Euro 42 3 4" xfId="2097" xr:uid="{B7F6F19E-5BA7-47D2-BE5E-BA9EFC484BC5}"/>
    <cellStyle name="Euro 42 4" xfId="317" xr:uid="{C9999AD8-153B-4DF2-947A-EF9C7D946112}"/>
    <cellStyle name="Euro 42 4 2" xfId="2098" xr:uid="{A7956C44-64A6-464F-883B-90E4D33E9896}"/>
    <cellStyle name="Euro 42 4 2 2" xfId="2099" xr:uid="{869F2C1B-70C9-4832-8728-CE8B26435207}"/>
    <cellStyle name="Euro 42 4 3" xfId="2100" xr:uid="{610335B7-2C9E-49B4-B21B-117D6C265CE4}"/>
    <cellStyle name="Euro 42 5" xfId="318" xr:uid="{8ADFE5F6-8617-4A3A-97C6-8D0B283C8515}"/>
    <cellStyle name="Euro 43" xfId="319" xr:uid="{086E7932-5FB7-4686-861E-3DEF4F2DCF0B}"/>
    <cellStyle name="Euro 43 2" xfId="320" xr:uid="{ED7C0C3B-E69C-4D22-A76D-2BDCE3A7D0C6}"/>
    <cellStyle name="Euro 43 2 2" xfId="2101" xr:uid="{0F25EDEE-849F-41A4-B27C-5B9ABCAA3F0C}"/>
    <cellStyle name="Euro 43 3" xfId="321" xr:uid="{0EB208C3-9E51-421E-9FFB-2369899526CA}"/>
    <cellStyle name="Euro 43 3 2" xfId="322" xr:uid="{15A83604-A737-4721-B7D6-7519053CB102}"/>
    <cellStyle name="Euro 43 3 2 2" xfId="3499" xr:uid="{B00E1E49-4CDD-472C-A0E4-C39BDDBAD00C}"/>
    <cellStyle name="Euro 43 3 2 3" xfId="3500" xr:uid="{207A2333-5AF6-4341-8C5F-32A0E5CD565F}"/>
    <cellStyle name="Euro 43 3 3" xfId="323" xr:uid="{8AEF2627-D478-4D54-8853-F2CD144D56A4}"/>
    <cellStyle name="Euro 43 3 3 2" xfId="2102" xr:uid="{D18B1728-6C2A-4112-AC72-1A5136DF66C5}"/>
    <cellStyle name="Euro 43 3 4" xfId="2103" xr:uid="{4DDD6BAA-575E-49AB-84D2-493767B71D44}"/>
    <cellStyle name="Euro 43 4" xfId="324" xr:uid="{D164EB5C-75A2-44F3-BC3D-F3C43CDD2139}"/>
    <cellStyle name="Euro 43 4 2" xfId="2104" xr:uid="{C26D578B-D348-4A7D-850B-ED103794571D}"/>
    <cellStyle name="Euro 43 4 2 2" xfId="2105" xr:uid="{C53ADFED-9CB7-4D97-B46C-4CF97990ECCB}"/>
    <cellStyle name="Euro 43 4 3" xfId="2106" xr:uid="{4E81DE50-1E20-4EF3-8A94-86E9C53178AE}"/>
    <cellStyle name="Euro 43 5" xfId="325" xr:uid="{BDB2ABEB-C333-4A67-9F68-2E9FAB8FD894}"/>
    <cellStyle name="Euro 44" xfId="326" xr:uid="{77D34A0F-A2E7-46E4-B86B-7D3BF79E5618}"/>
    <cellStyle name="Euro 44 2" xfId="327" xr:uid="{D839D986-45D3-427E-B0F7-3D70D12DA16C}"/>
    <cellStyle name="Euro 44 2 2" xfId="2107" xr:uid="{DC2DB58F-0A04-4D83-A4C3-E7DED1A893AF}"/>
    <cellStyle name="Euro 44 3" xfId="328" xr:uid="{2F9B85F8-A436-4ACB-B27F-33491CCE877F}"/>
    <cellStyle name="Euro 44 3 2" xfId="329" xr:uid="{2A052FE7-AD98-4EEF-83AF-EFB737A559CE}"/>
    <cellStyle name="Euro 44 3 2 2" xfId="3501" xr:uid="{84A23DBF-E147-487B-BFC4-B7F47173428F}"/>
    <cellStyle name="Euro 44 3 2 3" xfId="3502" xr:uid="{9A67DB19-6E76-471F-8074-4B79C5DC789D}"/>
    <cellStyle name="Euro 44 3 3" xfId="330" xr:uid="{931F4AEB-1744-4523-8F1C-CD60343A4355}"/>
    <cellStyle name="Euro 44 3 3 2" xfId="2108" xr:uid="{758717E6-584F-469C-AD66-F6D0DB23D7C1}"/>
    <cellStyle name="Euro 44 3 4" xfId="2109" xr:uid="{1974D568-3D07-4034-8A06-0F91C5AA28B2}"/>
    <cellStyle name="Euro 44 4" xfId="331" xr:uid="{560E9D9F-2408-4C9A-A66D-A4A59B5D896C}"/>
    <cellStyle name="Euro 44 4 2" xfId="2110" xr:uid="{4133D95B-3313-417B-8984-A47E8239E81F}"/>
    <cellStyle name="Euro 44 4 2 2" xfId="2111" xr:uid="{8D03525D-5D75-4CB6-A4CA-F023ECACD8E6}"/>
    <cellStyle name="Euro 44 4 3" xfId="2112" xr:uid="{BA65B1B3-1497-4540-AEF4-17529135747F}"/>
    <cellStyle name="Euro 44 5" xfId="332" xr:uid="{1304E5C7-9A5A-4F8C-A8BE-6F130ED5D6F6}"/>
    <cellStyle name="Euro 45" xfId="333" xr:uid="{F4345A3F-3270-4F6B-99C1-E06DF17E7A35}"/>
    <cellStyle name="Euro 45 2" xfId="2113" xr:uid="{F179A8FB-DAC1-4D73-90AF-9E6DDC7F2892}"/>
    <cellStyle name="Euro 45 2 2" xfId="2114" xr:uid="{31800F1C-BFAA-495A-B528-44D2F081AD17}"/>
    <cellStyle name="Euro 45 2 3" xfId="3503" xr:uid="{A92E10A3-FEDD-4598-9698-40035593FB08}"/>
    <cellStyle name="Euro 45 3" xfId="2115" xr:uid="{06456F1D-0518-46DB-A150-70077D07C9A3}"/>
    <cellStyle name="Euro 46" xfId="334" xr:uid="{D8FFA177-1BA0-48BF-96EA-106D5499871F}"/>
    <cellStyle name="Euro 46 2" xfId="2116" xr:uid="{C4657F59-8EF1-4472-9321-2560A5E60935}"/>
    <cellStyle name="Euro 47" xfId="335" xr:uid="{8AB09B6D-EAF7-4129-8E8B-4CF7CC8BA2CF}"/>
    <cellStyle name="Euro 47 2" xfId="336" xr:uid="{DA41057A-032E-4055-9CB6-14A85156BE9A}"/>
    <cellStyle name="Euro 47 2 2" xfId="3504" xr:uid="{46507524-76D0-4671-BE71-D93489FAD41D}"/>
    <cellStyle name="Euro 47 2 3" xfId="3505" xr:uid="{6341CC6D-A0AD-4507-B9B3-37DA15351178}"/>
    <cellStyle name="Euro 47 3" xfId="337" xr:uid="{EB0D2403-7C67-453C-B521-E4D0E26F51A3}"/>
    <cellStyle name="Euro 47 3 2" xfId="2117" xr:uid="{987D6DB0-6EFD-4C41-87B2-CE855017E133}"/>
    <cellStyle name="Euro 47 4" xfId="2118" xr:uid="{56FDB56A-B5D7-4A5F-8F21-7D218121B5F8}"/>
    <cellStyle name="Euro 48" xfId="338" xr:uid="{70EE49F8-BB0B-4A00-B0B6-AD09F6804963}"/>
    <cellStyle name="Euro 48 2" xfId="2119" xr:uid="{D5F5F6B5-0C68-49AE-AC87-3F7B6AAD25B1}"/>
    <cellStyle name="Euro 49" xfId="339" xr:uid="{904F6180-394F-4933-A40D-FA17622D86B8}"/>
    <cellStyle name="Euro 49 2" xfId="2120" xr:uid="{A727190A-9892-4619-97CD-E04DF5D5AA9C}"/>
    <cellStyle name="Euro 49 2 2" xfId="2121" xr:uid="{F9372B35-FDD6-4D2A-857F-615E8D9AB813}"/>
    <cellStyle name="Euro 49 3" xfId="2122" xr:uid="{97F04B23-0FF9-424C-ACBE-5A4797A44278}"/>
    <cellStyle name="Euro 5" xfId="340" xr:uid="{DE9765A6-C9D7-4B30-9FEE-35F8309724BB}"/>
    <cellStyle name="Euro 5 2" xfId="341" xr:uid="{3D2D27A3-B29A-4B1E-A72A-882033D08D0F}"/>
    <cellStyle name="Euro 5 2 2" xfId="2123" xr:uid="{727316B8-ABD7-498C-8CF0-10A968178CAD}"/>
    <cellStyle name="Euro 5 3" xfId="342" xr:uid="{5D20FD49-DC32-4977-8231-6754C5F9BEFD}"/>
    <cellStyle name="Euro 5 3 2" xfId="343" xr:uid="{AAB59284-634B-43DD-8A69-53393DE47CAB}"/>
    <cellStyle name="Euro 5 3 2 2" xfId="3506" xr:uid="{AB086CCF-F2BD-4825-92D4-00398EA30DAD}"/>
    <cellStyle name="Euro 5 3 2 3" xfId="3507" xr:uid="{AC99631F-CC73-4A1C-AFE0-F76582F0B69E}"/>
    <cellStyle name="Euro 5 3 3" xfId="344" xr:uid="{F448B957-DD78-4830-9EB9-937B37376D0C}"/>
    <cellStyle name="Euro 5 3 3 2" xfId="2124" xr:uid="{81738E48-E965-4E1F-90CE-4F34E1C424F6}"/>
    <cellStyle name="Euro 5 3 4" xfId="2125" xr:uid="{103DBDDC-084D-468B-A292-856A2BDB7603}"/>
    <cellStyle name="Euro 5 4" xfId="345" xr:uid="{A83B3EC7-9A07-4092-93A0-83C5FA950DF0}"/>
    <cellStyle name="Euro 5 4 2" xfId="2126" xr:uid="{DFD393E1-6EA5-4E72-B2C5-2D7074548EB8}"/>
    <cellStyle name="Euro 5 4 2 2" xfId="2127" xr:uid="{07B86EB5-0153-4F4B-9980-6F287E3415E8}"/>
    <cellStyle name="Euro 5 4 3" xfId="2128" xr:uid="{4AF05314-2FDC-483E-B9B2-6BDB200C57CE}"/>
    <cellStyle name="Euro 5 5" xfId="346" xr:uid="{51B76E39-3F7B-4DA8-B30F-01D5F8E34B6F}"/>
    <cellStyle name="Euro 50" xfId="347" xr:uid="{52A97792-22F7-49FC-ADBC-0C1AF384A763}"/>
    <cellStyle name="Euro 51" xfId="2129" xr:uid="{D82558CD-B917-4D74-A738-A939C1D557A7}"/>
    <cellStyle name="Euro 51 2" xfId="2130" xr:uid="{84AC8441-8CBD-48BA-9B15-BC186FBD5C19}"/>
    <cellStyle name="Euro 6" xfId="348" xr:uid="{A14989DF-6953-49F0-8B51-1F07EF33956B}"/>
    <cellStyle name="Euro 6 2" xfId="349" xr:uid="{E00056B5-3C34-4C09-A090-7B8DF4F0D51E}"/>
    <cellStyle name="Euro 6 2 2" xfId="2131" xr:uid="{06514476-B53C-4B42-9FBC-0D5AC88506F5}"/>
    <cellStyle name="Euro 6 3" xfId="350" xr:uid="{73CD4739-8F6B-4BC7-A45D-978DBB8D2D89}"/>
    <cellStyle name="Euro 6 3 2" xfId="351" xr:uid="{11AFCBE3-15DF-4A66-9E58-EE12081C440D}"/>
    <cellStyle name="Euro 6 3 2 2" xfId="3508" xr:uid="{4C3B65E0-C705-4118-989D-6A3C01A4CE05}"/>
    <cellStyle name="Euro 6 3 2 3" xfId="3509" xr:uid="{EDFA5626-EE0E-4913-81FB-9F49AB24FE12}"/>
    <cellStyle name="Euro 6 3 3" xfId="352" xr:uid="{A0AB9C38-1799-420E-8C62-288C61153822}"/>
    <cellStyle name="Euro 6 3 3 2" xfId="2132" xr:uid="{CEBFC209-A9FE-487C-A206-F5ABFF531DCF}"/>
    <cellStyle name="Euro 6 3 4" xfId="2133" xr:uid="{2C3B263D-C0FB-42F2-A673-34A89F1E2591}"/>
    <cellStyle name="Euro 6 4" xfId="353" xr:uid="{A01F8F28-D0BB-40EC-871A-AAD6485927C3}"/>
    <cellStyle name="Euro 6 4 2" xfId="2134" xr:uid="{A6CD9C2B-A140-47D0-8B5D-661E5C66BA17}"/>
    <cellStyle name="Euro 6 4 2 2" xfId="2135" xr:uid="{217A76FF-D72D-470A-993E-1F7865216997}"/>
    <cellStyle name="Euro 6 4 3" xfId="2136" xr:uid="{11B1869D-4CF8-4B63-B9F6-3DCD3B2516DE}"/>
    <cellStyle name="Euro 6 5" xfId="354" xr:uid="{63487F61-77FB-43EC-8E3B-057F1F18A652}"/>
    <cellStyle name="Euro 7" xfId="355" xr:uid="{2C82F018-85D5-4973-BE92-CA7888B3CD7A}"/>
    <cellStyle name="Euro 7 2" xfId="356" xr:uid="{835F2074-4759-4064-9C8B-92C5DE8416F7}"/>
    <cellStyle name="Euro 7 2 2" xfId="2137" xr:uid="{46BB3858-C79D-4887-96DB-1D44B21FEA21}"/>
    <cellStyle name="Euro 7 3" xfId="357" xr:uid="{7B170A58-094D-4A31-B013-F9FD0C43FC03}"/>
    <cellStyle name="Euro 7 3 2" xfId="358" xr:uid="{EC41695B-CD5C-4FEE-B1C9-FF39ED3EB432}"/>
    <cellStyle name="Euro 7 3 2 2" xfId="3510" xr:uid="{20A509AC-50E4-4642-83C0-864E0BDE898A}"/>
    <cellStyle name="Euro 7 3 2 3" xfId="3511" xr:uid="{E7224206-6037-49D9-A60E-0CB490D97E86}"/>
    <cellStyle name="Euro 7 3 3" xfId="359" xr:uid="{EB4481C7-470C-461D-9F49-2E473589CAED}"/>
    <cellStyle name="Euro 7 3 3 2" xfId="2138" xr:uid="{86DCE6EE-6BE9-4DEC-BFD8-BFD03E8CEA0A}"/>
    <cellStyle name="Euro 7 3 4" xfId="2139" xr:uid="{90E5D279-CDC7-442F-93E4-AE120A0BFE61}"/>
    <cellStyle name="Euro 7 4" xfId="360" xr:uid="{B2205467-4CB2-49D3-8F3D-029F29AC6021}"/>
    <cellStyle name="Euro 7 4 2" xfId="2140" xr:uid="{3B55C227-D47E-4910-8D18-CFD7B3FEE439}"/>
    <cellStyle name="Euro 7 4 2 2" xfId="2141" xr:uid="{61AA3D87-2C54-4F33-97E2-9D24D393FF47}"/>
    <cellStyle name="Euro 7 4 3" xfId="2142" xr:uid="{FEA83EDA-E61F-442D-97D2-A860A08B2256}"/>
    <cellStyle name="Euro 7 5" xfId="361" xr:uid="{6C43956F-2335-4BAC-ABA1-262F5601AB17}"/>
    <cellStyle name="Euro 8" xfId="362" xr:uid="{9027C202-CB1A-4E3B-9806-25EF8B5F5E62}"/>
    <cellStyle name="Euro 8 2" xfId="363" xr:uid="{1C3E1D95-BC45-4305-93B9-41F71C4195CF}"/>
    <cellStyle name="Euro 8 2 2" xfId="2143" xr:uid="{DBC5A68E-C2EA-483D-B0BA-F153C77375A3}"/>
    <cellStyle name="Euro 8 3" xfId="364" xr:uid="{07777C35-5A92-4E9D-8B0E-18CCF33A1580}"/>
    <cellStyle name="Euro 8 3 2" xfId="365" xr:uid="{F55004E9-32F5-46EF-9AA0-DCE7A4A67F8D}"/>
    <cellStyle name="Euro 8 3 2 2" xfId="3512" xr:uid="{0AA0C2CF-9B6F-4821-AF67-4373FD58013B}"/>
    <cellStyle name="Euro 8 3 2 3" xfId="3513" xr:uid="{E9C69E65-1392-481B-B22F-DF541A11BF19}"/>
    <cellStyle name="Euro 8 3 3" xfId="366" xr:uid="{2C943B59-F7D7-4CFC-9D15-553C2C500715}"/>
    <cellStyle name="Euro 8 3 3 2" xfId="2144" xr:uid="{C9A39B5A-01A0-4E3D-B175-B55A77ED1698}"/>
    <cellStyle name="Euro 8 3 4" xfId="2145" xr:uid="{5912A2E3-4FA9-4E69-ABCA-C8A18A97F1E1}"/>
    <cellStyle name="Euro 8 4" xfId="367" xr:uid="{C94903B9-03F2-4D6B-87CB-5E20BB36F812}"/>
    <cellStyle name="Euro 8 4 2" xfId="2146" xr:uid="{1BA6CADF-B3F0-48F1-ACDE-A68740054A21}"/>
    <cellStyle name="Euro 8 4 2 2" xfId="2147" xr:uid="{927535E4-6252-45D6-B77B-41CA0B9377BD}"/>
    <cellStyle name="Euro 8 4 3" xfId="2148" xr:uid="{A104770C-67C9-4992-BC68-BE503A9089B3}"/>
    <cellStyle name="Euro 8 5" xfId="368" xr:uid="{61287CA3-5A16-4E48-84A9-3190F3BA0FB7}"/>
    <cellStyle name="Euro 9" xfId="369" xr:uid="{3C065E0C-3B8E-48C6-A368-196D576C04D1}"/>
    <cellStyle name="Euro 9 2" xfId="370" xr:uid="{D226ADDC-A968-465E-A897-40BEA63DE26E}"/>
    <cellStyle name="Euro 9 2 2" xfId="2149" xr:uid="{9146FC5B-1236-4784-AF78-F7A7CDD83DBB}"/>
    <cellStyle name="Euro 9 3" xfId="371" xr:uid="{79756BC6-AC6F-4B51-97B4-444EF3719D46}"/>
    <cellStyle name="Euro 9 3 2" xfId="372" xr:uid="{DFC3AF7E-4B44-400A-B564-138F08ED3B7D}"/>
    <cellStyle name="Euro 9 3 2 2" xfId="3514" xr:uid="{1DDD2BBE-B5AC-4C45-8CF1-073CC5C1F4DE}"/>
    <cellStyle name="Euro 9 3 2 3" xfId="3515" xr:uid="{F047AF1A-075A-4243-BEBC-C7D342AFF8CB}"/>
    <cellStyle name="Euro 9 3 3" xfId="373" xr:uid="{8EAEB162-1BDA-4BC4-80B7-5B747A6A501D}"/>
    <cellStyle name="Euro 9 3 3 2" xfId="2150" xr:uid="{FE6BCA8A-167D-4986-86F7-3F872D596B6F}"/>
    <cellStyle name="Euro 9 3 4" xfId="2151" xr:uid="{FA36F18A-74F5-41B4-B2BE-72D2EE9025AB}"/>
    <cellStyle name="Euro 9 4" xfId="374" xr:uid="{712BDF8D-C8DE-41D6-A529-69E95DECDCFB}"/>
    <cellStyle name="Euro 9 4 2" xfId="2152" xr:uid="{7BC3CBA7-4A0E-4BC2-B4F9-382FFB3B99ED}"/>
    <cellStyle name="Euro 9 4 2 2" xfId="2153" xr:uid="{91A1760D-890C-49E3-BE1C-E1AB0039CFD2}"/>
    <cellStyle name="Euro 9 4 3" xfId="2154" xr:uid="{8F631CCD-9314-4249-9551-64E7C157CED9}"/>
    <cellStyle name="Euro 9 5" xfId="375" xr:uid="{AAB17A8D-BC40-4065-A89B-3D3390CDE60A}"/>
    <cellStyle name="Fixed2 - Type2" xfId="376" xr:uid="{11237F15-5230-404B-93A8-A764FFB3F4A2}"/>
    <cellStyle name="Formel" xfId="4350" xr:uid="{720C9E72-0EA0-4B42-8C7B-64F520FC1985}"/>
    <cellStyle name="Formula" xfId="4346" xr:uid="{BE057382-5D24-44DA-B5FB-1224DBB61CBE}"/>
    <cellStyle name="Good 2" xfId="3516" xr:uid="{3E52D535-F6EC-4752-9A33-C2D498B28ED8}"/>
    <cellStyle name="Hyperlink 2" xfId="5" xr:uid="{E1AC2985-B8E9-40ED-B46C-D4ABB8788FFB}"/>
    <cellStyle name="Hyperlink 2 2" xfId="3517" xr:uid="{BA9B47E4-0C44-422A-8211-74DC848B5469}"/>
    <cellStyle name="Hyperlink 2 3" xfId="377" xr:uid="{E6F79985-D663-4C45-8CB4-797B4962DB7E}"/>
    <cellStyle name="Hyperlink 3" xfId="3518" xr:uid="{5C893060-CEDB-408E-A09C-96C887686E80}"/>
    <cellStyle name="Hyperlink 4" xfId="3519" xr:uid="{A3827DC1-A9E1-45FD-9072-838E2974D21D}"/>
    <cellStyle name="Input 2" xfId="379" xr:uid="{653536EC-82F7-4C3C-A733-2BE4D7B01522}"/>
    <cellStyle name="Input 2 2" xfId="380" xr:uid="{368BA2A4-49CE-4BC7-946A-395D9EC4A406}"/>
    <cellStyle name="Input 2 2 2" xfId="3520" xr:uid="{32087B21-81C8-4854-AD52-ACF945C83283}"/>
    <cellStyle name="Input 2 2 3" xfId="3521" xr:uid="{4E428657-063E-474D-A066-F4D00B40B620}"/>
    <cellStyle name="Input 2 3" xfId="381" xr:uid="{C0EE7D98-8181-4DA2-A601-3BBF47BB2F5C}"/>
    <cellStyle name="Input 2 3 2" xfId="3522" xr:uid="{55CF8B19-CC84-4E9B-A6DF-1F33C6BCF449}"/>
    <cellStyle name="Input 2 4" xfId="382" xr:uid="{AD7F341C-92D5-4481-A756-F20B46AFFD8F}"/>
    <cellStyle name="Input 2 5" xfId="383" xr:uid="{400316AA-79BD-4150-974F-BC72A496D159}"/>
    <cellStyle name="Input 2 6" xfId="384" xr:uid="{B351D777-69F0-4A09-BD53-06208AA41A20}"/>
    <cellStyle name="Input 2 7" xfId="385" xr:uid="{B1897287-B230-4325-89DB-5E0AFF94562C}"/>
    <cellStyle name="Input 2 8" xfId="3523" xr:uid="{E312042E-2F15-4CBD-B87D-2B704B31547E}"/>
    <cellStyle name="Input 3" xfId="386" xr:uid="{BBEBBA01-F86A-459A-9A57-9D47852F2535}"/>
    <cellStyle name="Input 3 2" xfId="387" xr:uid="{5AE4D812-63A8-4ABB-B01B-DF32896DE65D}"/>
    <cellStyle name="Input 3 2 2" xfId="3524" xr:uid="{6B3BB757-4BC0-4A78-A992-F6D236BB71FE}"/>
    <cellStyle name="Input 3 3" xfId="388" xr:uid="{B8D8E403-0B12-451D-A07D-11BE4BE8EE2C}"/>
    <cellStyle name="Input 3 4" xfId="389" xr:uid="{5ABDF7A0-199B-4A70-A080-E632A881301B}"/>
    <cellStyle name="Input 3 5" xfId="390" xr:uid="{F2AF6FEA-18F8-4CA1-B659-E50E0FD358CA}"/>
    <cellStyle name="Input 3 6" xfId="391" xr:uid="{4546F520-E0FE-4FE1-82A5-E93F4B06C579}"/>
    <cellStyle name="Input 3 7" xfId="3525" xr:uid="{8CD50861-EFB9-4592-9180-79E54D6321FB}"/>
    <cellStyle name="Input 4" xfId="2155" xr:uid="{C0D07B7A-CDDA-46F8-B7F9-7B9ABCD11282}"/>
    <cellStyle name="Input 4 2" xfId="4366" xr:uid="{4B7DCAF8-C008-4F37-A2DB-B1D40F13EDDB}"/>
    <cellStyle name="Input 5" xfId="378" xr:uid="{B73EEEBC-2B58-4668-8781-1EAF2E6F57DB}"/>
    <cellStyle name="InputCells" xfId="392" xr:uid="{A6F304C3-8309-417F-BC95-BA5BA0D2552E}"/>
    <cellStyle name="Komma 2" xfId="2156" xr:uid="{4A5578CE-3408-4B4F-804F-D08D6C8B3F30}"/>
    <cellStyle name="Komma 2 2" xfId="2157" xr:uid="{8DF0B64F-8E47-4EBD-A79C-6F7036BB46A7}"/>
    <cellStyle name="Komma 2 2 2" xfId="2158" xr:uid="{73BE3F23-1E8F-45E8-A828-7658950CFA39}"/>
    <cellStyle name="Komma 2 3" xfId="2159" xr:uid="{01D46E7B-89B8-48FE-B1FE-28601AE30065}"/>
    <cellStyle name="Komma 2 4" xfId="3368" xr:uid="{7310F1C7-109B-46B7-9E06-5ECE2231028A}"/>
    <cellStyle name="Komma 2 5" xfId="3526" xr:uid="{4BEA05E8-6314-4E5C-8483-764DA891D981}"/>
    <cellStyle name="Komma 3" xfId="2160" xr:uid="{06107644-043A-4D98-BF12-E28AC6DDE6F8}"/>
    <cellStyle name="Komma 3 2" xfId="2161" xr:uid="{84850492-66CF-4329-A04B-BCF3D900E0E1}"/>
    <cellStyle name="Komma 4" xfId="2162" xr:uid="{752FE7C5-E3D5-4DB4-8611-E3EBE3DE63B9}"/>
    <cellStyle name="Komma 4 2" xfId="2163" xr:uid="{B16C98F3-3CD4-49A6-84E3-7FF7E452E6CD}"/>
    <cellStyle name="Komma 4 2 2" xfId="2164" xr:uid="{6D64BBCB-AA1F-4437-B56C-3F0EF4C2F2A8}"/>
    <cellStyle name="Komma 4 3" xfId="2165" xr:uid="{E2C380F8-9903-48F6-99F4-C84EE1A2317A}"/>
    <cellStyle name="Komma 5" xfId="2166" xr:uid="{A558A705-0BCC-4508-8D83-BE2413A7CCA2}"/>
    <cellStyle name="Komma 5 2" xfId="2167" xr:uid="{AE6B3837-654F-4126-BF5D-91BA8A6244E9}"/>
    <cellStyle name="Komma 5 2 2" xfId="2168" xr:uid="{8F32C22E-03F4-4AE7-85E2-CB9E9EE78E03}"/>
    <cellStyle name="Komma 5 3" xfId="2169" xr:uid="{68EA6B0E-6E16-411E-BA90-26EDF356B94F}"/>
    <cellStyle name="Kontroller celle" xfId="3527" xr:uid="{59730477-4895-4DB7-B094-2CCF9E5EB0BE}"/>
    <cellStyle name="Link 2" xfId="2170" xr:uid="{69398AEE-14CC-49C2-B9A9-71F1662BFDD2}"/>
    <cellStyle name="Link 3" xfId="2171" xr:uid="{CD525A53-5D11-47D9-A8D7-87C19061C23D}"/>
    <cellStyle name="Markeringsfarve1" xfId="3528" xr:uid="{851EBC3D-C46A-4CE5-9E57-DB571AC944C7}"/>
    <cellStyle name="Markeringsfarve2" xfId="3529" xr:uid="{7ED1780A-7644-4579-8C61-F0A5DD064720}"/>
    <cellStyle name="Markeringsfarve3" xfId="3530" xr:uid="{A2149910-C9F3-44E2-91DB-F22521A773FA}"/>
    <cellStyle name="Markeringsfarve4" xfId="3531" xr:uid="{065D425E-D651-4594-A414-CF8304DCA898}"/>
    <cellStyle name="Markeringsfarve5" xfId="3532" xr:uid="{F622BD11-FB98-4497-B54E-E97C7FA25BC2}"/>
    <cellStyle name="Markeringsfarve6" xfId="3533" xr:uid="{3F8FA48D-1AF0-4556-AE1D-858E6821C855}"/>
    <cellStyle name="Migliaia [0] 10" xfId="393" xr:uid="{E71031E2-9E1D-4192-8E94-405F06296152}"/>
    <cellStyle name="Migliaia [0] 10 2" xfId="2172" xr:uid="{ACE1A236-AAAE-4591-B1C5-3FFE19054F61}"/>
    <cellStyle name="Migliaia [0] 10 2 2" xfId="3534" xr:uid="{927C86C3-A89F-44AA-A81A-3CA8D3177274}"/>
    <cellStyle name="Migliaia [0] 10 3" xfId="3535" xr:uid="{9D2D7BDA-8DF9-4E84-BC67-AE7C040034D2}"/>
    <cellStyle name="Migliaia [0] 11" xfId="394" xr:uid="{7FD0770A-77BA-4820-B590-B8D60875D122}"/>
    <cellStyle name="Migliaia [0] 11 2" xfId="2173" xr:uid="{6A7C3F73-D569-4018-876C-B436E28E2593}"/>
    <cellStyle name="Migliaia [0] 11 2 2" xfId="3536" xr:uid="{AC08858F-F7A6-46CF-90E6-E97FCB840BAD}"/>
    <cellStyle name="Migliaia [0] 11 3" xfId="3537" xr:uid="{FA896DA0-D818-4473-B722-A0CCD064A122}"/>
    <cellStyle name="Migliaia [0] 12" xfId="395" xr:uid="{98B1168E-9E75-4E81-B4FE-F233A1D80E0E}"/>
    <cellStyle name="Migliaia [0] 12 2" xfId="2174" xr:uid="{BE956B3B-647B-46A3-BDD8-D85AB4C21587}"/>
    <cellStyle name="Migliaia [0] 12 2 2" xfId="3538" xr:uid="{8ED6E54C-305D-4471-9837-CAF571270407}"/>
    <cellStyle name="Migliaia [0] 12 3" xfId="3539" xr:uid="{22512FC4-28BC-4CA9-A98E-89A55F493C90}"/>
    <cellStyle name="Migliaia [0] 13" xfId="396" xr:uid="{601FBD6C-AC5A-41AA-9B98-F1DECBC8C363}"/>
    <cellStyle name="Migliaia [0] 13 2" xfId="2175" xr:uid="{B6677A92-330C-45D8-9CE2-A12A26F51C04}"/>
    <cellStyle name="Migliaia [0] 13 2 2" xfId="3540" xr:uid="{D21EA99A-E337-430F-8B84-0BFD947D3502}"/>
    <cellStyle name="Migliaia [0] 13 3" xfId="3541" xr:uid="{5AA59207-A1C2-445F-A92D-02FCE01FEAB2}"/>
    <cellStyle name="Migliaia [0] 14" xfId="397" xr:uid="{DF94FDD4-E092-408F-91E6-D0FDDAE82DBA}"/>
    <cellStyle name="Migliaia [0] 14 2" xfId="2176" xr:uid="{8F2E5CD0-9E08-40FA-B6F6-281761D2F6E6}"/>
    <cellStyle name="Migliaia [0] 14 2 2" xfId="3542" xr:uid="{D6FE6C6A-816F-4A26-87F5-46E24DED3C23}"/>
    <cellStyle name="Migliaia [0] 14 3" xfId="3543" xr:uid="{36323843-CC45-4F7C-8E2E-A1EF97A27440}"/>
    <cellStyle name="Migliaia [0] 15" xfId="398" xr:uid="{6C9AC4A0-2D3C-4A1E-A62A-25439EFB79AA}"/>
    <cellStyle name="Migliaia [0] 15 2" xfId="2177" xr:uid="{985EB3D6-E6AA-4685-93AF-DB7D4F2E55F3}"/>
    <cellStyle name="Migliaia [0] 15 2 2" xfId="3544" xr:uid="{133147C6-0E2B-431B-9B0D-A303680A425F}"/>
    <cellStyle name="Migliaia [0] 15 3" xfId="3545" xr:uid="{9D9C25A6-C428-4E0F-8D8B-47E91CC1E04F}"/>
    <cellStyle name="Migliaia [0] 16" xfId="399" xr:uid="{E8E1CBCF-1B73-435E-AAC0-DD60D1875A08}"/>
    <cellStyle name="Migliaia [0] 16 2" xfId="2178" xr:uid="{0FEB4C9B-68F7-406A-8ECC-6CC5C03422B8}"/>
    <cellStyle name="Migliaia [0] 16 2 2" xfId="3546" xr:uid="{E0657AE2-EFDB-4657-A635-76B1DF5EB802}"/>
    <cellStyle name="Migliaia [0] 16 3" xfId="3547" xr:uid="{605F7E41-A2A3-4C80-B52B-15250F0F1E0C}"/>
    <cellStyle name="Migliaia [0] 17" xfId="400" xr:uid="{9E34619C-15FB-4FC5-8BE9-0703B2B1098D}"/>
    <cellStyle name="Migliaia [0] 17 2" xfId="2179" xr:uid="{00433B71-79D6-4A43-B8FB-88C9B48CA81B}"/>
    <cellStyle name="Migliaia [0] 17 2 2" xfId="3548" xr:uid="{C8C1A711-8B04-4B6B-8288-1BE1A8712C8A}"/>
    <cellStyle name="Migliaia [0] 17 3" xfId="3549" xr:uid="{B3D9599D-E0E4-4240-BEC8-6BF2200978DB}"/>
    <cellStyle name="Migliaia [0] 18" xfId="401" xr:uid="{9EACEAB8-F201-4EC4-989B-D8334E0E1AC4}"/>
    <cellStyle name="Migliaia [0] 18 2" xfId="2180" xr:uid="{15CAC517-0BCE-4E6B-8605-842A0E1FAF9C}"/>
    <cellStyle name="Migliaia [0] 18 2 2" xfId="3550" xr:uid="{20A71ED6-2EA1-46F5-8A88-0138EED477CC}"/>
    <cellStyle name="Migliaia [0] 18 3" xfId="3551" xr:uid="{00E51272-5F50-4D91-A318-2BAAAF23B5D5}"/>
    <cellStyle name="Migliaia [0] 19" xfId="402" xr:uid="{E803CD57-D550-4E72-A479-2DE454523B78}"/>
    <cellStyle name="Migliaia [0] 19 2" xfId="2181" xr:uid="{B349E904-7B31-4FC4-85B2-B95720F817D5}"/>
    <cellStyle name="Migliaia [0] 19 2 2" xfId="3552" xr:uid="{F87EC76F-21F8-43A3-911F-7EB67E46D78E}"/>
    <cellStyle name="Migliaia [0] 19 3" xfId="3553" xr:uid="{DCF238A6-F410-4BB3-8957-9E5116F57DC4}"/>
    <cellStyle name="Migliaia [0] 2" xfId="403" xr:uid="{D8319CB2-5773-4DA3-B8E5-59B9477D41C4}"/>
    <cellStyle name="Migliaia [0] 2 2" xfId="2182" xr:uid="{5A2F9F56-7451-4B68-8F8F-5019439BF696}"/>
    <cellStyle name="Migliaia [0] 2 2 2" xfId="3554" xr:uid="{E2FA3621-4FB5-48CC-B8D8-2BA4693054AA}"/>
    <cellStyle name="Migliaia [0] 2 3" xfId="3555" xr:uid="{067C6B5A-3A26-4489-944B-D9A3387A315D}"/>
    <cellStyle name="Migliaia [0] 20" xfId="404" xr:uid="{7633C18F-B352-42C6-9EE3-C835FB5E3825}"/>
    <cellStyle name="Migliaia [0] 20 2" xfId="2183" xr:uid="{A8FE732E-C818-4C45-9E64-70C9DFF5FAA0}"/>
    <cellStyle name="Migliaia [0] 20 2 2" xfId="3556" xr:uid="{AF81127D-CE87-4209-9FC0-A0A9FB189E99}"/>
    <cellStyle name="Migliaia [0] 20 3" xfId="3557" xr:uid="{997DB238-9C98-4ABE-90A5-680A9C51F596}"/>
    <cellStyle name="Migliaia [0] 21" xfId="405" xr:uid="{C6290032-1A0E-41E2-A263-7EEDB305072F}"/>
    <cellStyle name="Migliaia [0] 21 2" xfId="2184" xr:uid="{3A32A74A-7A2E-4738-9C78-04BD03F3A1D3}"/>
    <cellStyle name="Migliaia [0] 21 2 2" xfId="3558" xr:uid="{885B5AC1-248F-4DA2-B11B-F5E2F8FC195F}"/>
    <cellStyle name="Migliaia [0] 21 3" xfId="3559" xr:uid="{F0723155-2AE6-4F99-B103-ADD36AB02436}"/>
    <cellStyle name="Migliaia [0] 22" xfId="406" xr:uid="{2020CA8D-57B8-461E-8EA0-2C32A40FB30B}"/>
    <cellStyle name="Migliaia [0] 22 2" xfId="2185" xr:uid="{461E5461-A5F9-47A7-97D7-A906BB99304D}"/>
    <cellStyle name="Migliaia [0] 22 2 2" xfId="3560" xr:uid="{0418CA4D-7A41-4109-B639-1B0C33EB38ED}"/>
    <cellStyle name="Migliaia [0] 22 3" xfId="3561" xr:uid="{9215923B-6007-4D91-B30F-F52E0BAAC74C}"/>
    <cellStyle name="Migliaia [0] 23" xfId="407" xr:uid="{AD0EC60B-436D-4B62-ADD2-ADA68D8EB3A3}"/>
    <cellStyle name="Migliaia [0] 23 2" xfId="2186" xr:uid="{206165C5-7D07-4901-9398-7FF07C532D77}"/>
    <cellStyle name="Migliaia [0] 23 2 2" xfId="3562" xr:uid="{8FC5DF6B-3BC7-4CE2-A859-FC19D3852BF9}"/>
    <cellStyle name="Migliaia [0] 23 3" xfId="3563" xr:uid="{E7121CDD-D40C-4DEF-9021-C8B31DBE5D0D}"/>
    <cellStyle name="Migliaia [0] 24" xfId="408" xr:uid="{65A49550-562A-4FC1-827D-0CD57ACAE7DA}"/>
    <cellStyle name="Migliaia [0] 24 2" xfId="2187" xr:uid="{8227214C-658D-40F2-94A5-44687647159C}"/>
    <cellStyle name="Migliaia [0] 24 2 2" xfId="3564" xr:uid="{B8ACDE69-0D6E-4979-BF38-ADC925F9E5E4}"/>
    <cellStyle name="Migliaia [0] 24 3" xfId="3565" xr:uid="{D8DDE25D-4286-43C3-9F6A-1B5A7CE66493}"/>
    <cellStyle name="Migliaia [0] 25" xfId="409" xr:uid="{B7CADCB6-1CA5-4C53-A32B-287E166C5057}"/>
    <cellStyle name="Migliaia [0] 25 2" xfId="2188" xr:uid="{30CBE00D-2BB3-4A16-B553-516919A702C4}"/>
    <cellStyle name="Migliaia [0] 25 2 2" xfId="3566" xr:uid="{20512D34-6563-41EA-9D0D-33655E277973}"/>
    <cellStyle name="Migliaia [0] 25 3" xfId="3567" xr:uid="{29E6C846-04C4-416A-A13E-9A1841EBBA30}"/>
    <cellStyle name="Migliaia [0] 26" xfId="410" xr:uid="{50E684B8-C2C8-4C3A-9161-F9915BBEB0B0}"/>
    <cellStyle name="Migliaia [0] 26 2" xfId="2189" xr:uid="{24715414-F0E9-478D-B4D3-D772C958B5E2}"/>
    <cellStyle name="Migliaia [0] 26 2 2" xfId="3568" xr:uid="{1D6AB07B-A86A-4334-9D04-FB498CFED585}"/>
    <cellStyle name="Migliaia [0] 26 3" xfId="3569" xr:uid="{6A5C3813-FF92-4DFB-8A04-DD9A1175ACD0}"/>
    <cellStyle name="Migliaia [0] 27" xfId="411" xr:uid="{672A25BF-AC2E-465C-B3F5-246331915652}"/>
    <cellStyle name="Migliaia [0] 27 2" xfId="2190" xr:uid="{8F26CECA-44FC-4051-B4E1-40DB19218ACD}"/>
    <cellStyle name="Migliaia [0] 27 2 2" xfId="3570" xr:uid="{746E1961-8BE3-4A98-A8C1-09DC16466D91}"/>
    <cellStyle name="Migliaia [0] 27 3" xfId="3571" xr:uid="{C19D1E4F-8DF7-41A1-B5F8-5149E721ECF1}"/>
    <cellStyle name="Migliaia [0] 28" xfId="412" xr:uid="{20698C7C-62BC-4E94-96BF-3E6AAA5DED96}"/>
    <cellStyle name="Migliaia [0] 28 2" xfId="2191" xr:uid="{6AE96476-6CA3-43AB-88E4-B586BEFAD281}"/>
    <cellStyle name="Migliaia [0] 28 2 2" xfId="3572" xr:uid="{BE78126B-FCEA-4C26-A57F-524506FCACC5}"/>
    <cellStyle name="Migliaia [0] 28 3" xfId="3573" xr:uid="{C5939761-F465-4353-9158-1E8AD31BD967}"/>
    <cellStyle name="Migliaia [0] 29" xfId="413" xr:uid="{9666DA2B-21EA-40C0-83B0-9328B827FECD}"/>
    <cellStyle name="Migliaia [0] 29 2" xfId="2192" xr:uid="{BFA5BD9D-17B7-4109-955E-52E6C68AE8E0}"/>
    <cellStyle name="Migliaia [0] 29 2 2" xfId="3574" xr:uid="{9D1FBD2E-D8A3-4620-BD0A-A76AFA6ED1E9}"/>
    <cellStyle name="Migliaia [0] 29 3" xfId="3575" xr:uid="{DF6D0088-4CF7-4C8D-8C6D-45181C3FD9F0}"/>
    <cellStyle name="Migliaia [0] 3" xfId="414" xr:uid="{C036FBB2-481F-4A77-B61A-A3ED4E335A76}"/>
    <cellStyle name="Migliaia [0] 3 2" xfId="2193" xr:uid="{4A38E935-6D1A-4336-922B-CCDFAE178126}"/>
    <cellStyle name="Migliaia [0] 3 2 2" xfId="3576" xr:uid="{4167E26E-25E1-4D6B-A905-0EF5D09715AB}"/>
    <cellStyle name="Migliaia [0] 3 3" xfId="3577" xr:uid="{641DA109-3E6E-44D3-8037-D77746283C32}"/>
    <cellStyle name="Migliaia [0] 30" xfId="415" xr:uid="{730408B8-E696-4014-9381-60A1106416F5}"/>
    <cellStyle name="Migliaia [0] 30 2" xfId="2194" xr:uid="{CB2DD0E3-64BC-44C2-8030-CE94E6DBEFB9}"/>
    <cellStyle name="Migliaia [0] 30 2 2" xfId="3578" xr:uid="{44C904CA-5679-4BF8-8689-8B99CBD75A63}"/>
    <cellStyle name="Migliaia [0] 30 3" xfId="3579" xr:uid="{061DEDCA-F58E-4726-8416-984C47FBB072}"/>
    <cellStyle name="Migliaia [0] 31" xfId="416" xr:uid="{69210E37-B52A-4B58-95C9-E70D6DEF100B}"/>
    <cellStyle name="Migliaia [0] 31 2" xfId="2195" xr:uid="{DA617BA4-5890-4EA4-8ED2-2246F37DA868}"/>
    <cellStyle name="Migliaia [0] 31 2 2" xfId="3580" xr:uid="{EB51C6D3-0AB5-4801-B77D-AF20FA3F90E6}"/>
    <cellStyle name="Migliaia [0] 31 3" xfId="3581" xr:uid="{CD358A5D-7C9A-4BD6-84DE-6F1DA5A5E81B}"/>
    <cellStyle name="Migliaia [0] 32" xfId="417" xr:uid="{7CE7D152-BF52-4F6A-A08A-C4962145A3C8}"/>
    <cellStyle name="Migliaia [0] 32 2" xfId="2196" xr:uid="{49F485A7-3B06-4B55-AA9B-FCCDD1CAE269}"/>
    <cellStyle name="Migliaia [0] 32 2 2" xfId="3582" xr:uid="{A92E9741-C25F-45DE-A805-6D740615F4F6}"/>
    <cellStyle name="Migliaia [0] 32 3" xfId="3583" xr:uid="{0F915209-59FA-4E9B-9A1B-EBDC97429A88}"/>
    <cellStyle name="Migliaia [0] 33" xfId="418" xr:uid="{36B96F74-A886-4AAB-B1D9-2F674AEEFA1A}"/>
    <cellStyle name="Migliaia [0] 33 2" xfId="2197" xr:uid="{FB1361DF-DAA2-4DD6-9BFE-BEA9456A71A1}"/>
    <cellStyle name="Migliaia [0] 33 2 2" xfId="3584" xr:uid="{56ED2640-672D-4916-8CF1-523E0507E338}"/>
    <cellStyle name="Migliaia [0] 33 3" xfId="3585" xr:uid="{DC41221D-D605-4EBF-9043-8088FEF5D175}"/>
    <cellStyle name="Migliaia [0] 34" xfId="419" xr:uid="{7567D058-AC4D-4340-A1BE-C33B5F8CF0C7}"/>
    <cellStyle name="Migliaia [0] 34 2" xfId="2198" xr:uid="{C5C296CC-E438-4BA4-8719-2BEE29DBB9B0}"/>
    <cellStyle name="Migliaia [0] 34 2 2" xfId="3586" xr:uid="{B315D850-BCDE-48D1-85F3-9C50C9B0E7D2}"/>
    <cellStyle name="Migliaia [0] 34 3" xfId="3587" xr:uid="{31939919-70E0-40DA-BB15-C92AC82383E6}"/>
    <cellStyle name="Migliaia [0] 35" xfId="420" xr:uid="{05E941B9-1F43-47E8-97CC-8A93BD9BB8A2}"/>
    <cellStyle name="Migliaia [0] 35 2" xfId="2199" xr:uid="{B7FFA5BF-CF35-4C1A-8BB5-88B50660CE68}"/>
    <cellStyle name="Migliaia [0] 35 2 2" xfId="3588" xr:uid="{121EF354-5DD0-4E4F-9ABE-E1746637C350}"/>
    <cellStyle name="Migliaia [0] 35 3" xfId="3589" xr:uid="{FAE859AE-0160-4580-AC16-B6C129748562}"/>
    <cellStyle name="Migliaia [0] 36" xfId="421" xr:uid="{1FD825AA-BC60-410E-824E-C16347B74668}"/>
    <cellStyle name="Migliaia [0] 36 2" xfId="2200" xr:uid="{A4F14221-BF8A-40C5-8199-4CAF369D3686}"/>
    <cellStyle name="Migliaia [0] 36 2 2" xfId="3590" xr:uid="{74D9A84B-D884-4D12-8905-48A372424943}"/>
    <cellStyle name="Migliaia [0] 36 3" xfId="3591" xr:uid="{CF74E667-614F-42DF-93FD-E01C0BB5D030}"/>
    <cellStyle name="Migliaia [0] 37" xfId="422" xr:uid="{FCDE869B-87B3-4FF6-BAEE-B3CD84F498AE}"/>
    <cellStyle name="Migliaia [0] 37 2" xfId="2201" xr:uid="{CFB34DC7-31BE-43D1-B46E-D5A92CD930DD}"/>
    <cellStyle name="Migliaia [0] 37 2 2" xfId="3592" xr:uid="{CF58D366-5CD8-4598-A880-EEFCFD9AB113}"/>
    <cellStyle name="Migliaia [0] 37 3" xfId="3593" xr:uid="{49B57693-337B-437C-8D74-CFA91AA6FBC3}"/>
    <cellStyle name="Migliaia [0] 38" xfId="423" xr:uid="{B5D34EB9-A30D-4804-BACE-C091C803E258}"/>
    <cellStyle name="Migliaia [0] 38 2" xfId="2202" xr:uid="{6FBCA4BE-1137-4D07-9571-2B1F8ED422D0}"/>
    <cellStyle name="Migliaia [0] 38 2 2" xfId="3594" xr:uid="{89CFDF43-0347-49FD-8EA7-9239C36D3C37}"/>
    <cellStyle name="Migliaia [0] 38 3" xfId="3595" xr:uid="{CA2BFFC2-928D-4BBE-BDEF-24E98C99F89C}"/>
    <cellStyle name="Migliaia [0] 39" xfId="424" xr:uid="{22BF2A9C-D900-443A-A9BD-E096E596C141}"/>
    <cellStyle name="Migliaia [0] 39 2" xfId="2203" xr:uid="{C3E782A9-A6BA-4A04-83A8-EBFF41E23712}"/>
    <cellStyle name="Migliaia [0] 39 2 2" xfId="3596" xr:uid="{1D3C250F-0930-4D31-AF1D-7421FE0635FE}"/>
    <cellStyle name="Migliaia [0] 39 3" xfId="3597" xr:uid="{4ADC520C-3B9F-4B33-944C-339243C15CFB}"/>
    <cellStyle name="Migliaia [0] 4" xfId="425" xr:uid="{BC4E4902-2FF7-4E2B-BBDD-2799F4ECBAF3}"/>
    <cellStyle name="Migliaia [0] 4 2" xfId="2204" xr:uid="{B8EAF377-BE94-42C4-BDFE-31209C97A498}"/>
    <cellStyle name="Migliaia [0] 4 2 2" xfId="3598" xr:uid="{22A74DD2-8501-4DF3-BDAF-44F90855224D}"/>
    <cellStyle name="Migliaia [0] 4 3" xfId="3599" xr:uid="{5D6046BA-A475-4FE2-BB84-C5CD943747C9}"/>
    <cellStyle name="Migliaia [0] 40" xfId="426" xr:uid="{6676AAC0-E94B-481A-B5E6-79034379E47E}"/>
    <cellStyle name="Migliaia [0] 40 2" xfId="2205" xr:uid="{67D9B3FA-B223-415B-A37A-6B8B7F06007A}"/>
    <cellStyle name="Migliaia [0] 40 2 2" xfId="3600" xr:uid="{CB4076B8-DE0F-4390-85FA-A3B74DD291D8}"/>
    <cellStyle name="Migliaia [0] 40 3" xfId="3601" xr:uid="{81642A60-79F8-4D1F-80AF-1645990631A7}"/>
    <cellStyle name="Migliaia [0] 41" xfId="427" xr:uid="{C6BE72BD-8E05-42FC-9412-3472F28108FF}"/>
    <cellStyle name="Migliaia [0] 41 2" xfId="2206" xr:uid="{695C0FB3-9740-4833-850E-6846C8902E86}"/>
    <cellStyle name="Migliaia [0] 41 2 2" xfId="3602" xr:uid="{CEFA94F2-C3EF-4A4C-8066-1297CD056B1A}"/>
    <cellStyle name="Migliaia [0] 41 3" xfId="3603" xr:uid="{1A96D5F6-B5F5-4EF5-84B3-5AFB35455119}"/>
    <cellStyle name="Migliaia [0] 42" xfId="428" xr:uid="{09092F80-E558-44B7-8E8C-259A84C06A9C}"/>
    <cellStyle name="Migliaia [0] 42 2" xfId="2207" xr:uid="{8FE9CDD6-D939-4EDC-993F-552EA5BB5AC0}"/>
    <cellStyle name="Migliaia [0] 42 2 2" xfId="3604" xr:uid="{57BED8C7-34F2-45F0-B402-4E86A74EF07A}"/>
    <cellStyle name="Migliaia [0] 42 3" xfId="3605" xr:uid="{08044F4C-810D-40F8-B1C3-AB6A0A1028F5}"/>
    <cellStyle name="Migliaia [0] 43" xfId="429" xr:uid="{2714E4FB-0F1F-4611-BFDA-2B77727520EA}"/>
    <cellStyle name="Migliaia [0] 43 2" xfId="2208" xr:uid="{0A8A9933-655D-43FE-883F-F48882C18A86}"/>
    <cellStyle name="Migliaia [0] 43 2 2" xfId="3606" xr:uid="{FD52F75B-B24C-4050-8618-C27A8DEB2E33}"/>
    <cellStyle name="Migliaia [0] 43 3" xfId="3607" xr:uid="{3D65A014-3769-4D78-BA74-D5EC6699D6FF}"/>
    <cellStyle name="Migliaia [0] 44" xfId="430" xr:uid="{74CFB8CE-3053-4066-9420-DF7F25B11243}"/>
    <cellStyle name="Migliaia [0] 44 2" xfId="2209" xr:uid="{BDA8011A-1A88-4366-AA6A-7B0B1F8F82DE}"/>
    <cellStyle name="Migliaia [0] 44 2 2" xfId="3608" xr:uid="{29D0B376-F09A-4FB9-BE04-F6397F1F3611}"/>
    <cellStyle name="Migliaia [0] 44 3" xfId="3609" xr:uid="{FE3688B7-1E76-49D9-9CB4-72B3CA2F75C3}"/>
    <cellStyle name="Migliaia [0] 45" xfId="431" xr:uid="{9F6F9458-13D8-4D4A-BFBF-5B67A91F8B53}"/>
    <cellStyle name="Migliaia [0] 45 2" xfId="2210" xr:uid="{74D6C515-6549-4D8D-9EA4-7B86D961E411}"/>
    <cellStyle name="Migliaia [0] 45 2 2" xfId="3610" xr:uid="{9AE6C53D-4B75-4901-8747-39140F10587A}"/>
    <cellStyle name="Migliaia [0] 45 3" xfId="3611" xr:uid="{2CF8E3E0-ADE9-4693-A05C-9C5AD947AB50}"/>
    <cellStyle name="Migliaia [0] 46" xfId="432" xr:uid="{16E1556C-A5E7-462F-A247-BB6C14CDA518}"/>
    <cellStyle name="Migliaia [0] 46 2" xfId="2211" xr:uid="{5333CE97-5996-4796-9DB8-E8A1096A7437}"/>
    <cellStyle name="Migliaia [0] 46 2 2" xfId="3612" xr:uid="{049CFAB7-D3A7-48CE-B198-137D9BD2B878}"/>
    <cellStyle name="Migliaia [0] 46 3" xfId="3613" xr:uid="{3487FF5E-DF90-4A73-B674-744FB8F5F2E9}"/>
    <cellStyle name="Migliaia [0] 47" xfId="433" xr:uid="{00859EB3-9B43-437B-8811-46F95566B475}"/>
    <cellStyle name="Migliaia [0] 47 2" xfId="2212" xr:uid="{3B7488C5-6D3A-4298-9FFD-670749A30853}"/>
    <cellStyle name="Migliaia [0] 47 2 2" xfId="3614" xr:uid="{E9FE1876-5703-4224-BC2E-FADFB3BB1334}"/>
    <cellStyle name="Migliaia [0] 47 3" xfId="3615" xr:uid="{8D7BB411-1CF1-4103-BD11-CB2AF4A5B99A}"/>
    <cellStyle name="Migliaia [0] 48" xfId="434" xr:uid="{B407C04D-D618-4B90-8342-ACA687965329}"/>
    <cellStyle name="Migliaia [0] 48 2" xfId="2213" xr:uid="{A9957BC4-7443-4513-8F62-F04BF011C37D}"/>
    <cellStyle name="Migliaia [0] 48 2 2" xfId="3616" xr:uid="{6557FD87-BD22-476E-AF38-2597CAB5300E}"/>
    <cellStyle name="Migliaia [0] 48 3" xfId="3617" xr:uid="{8E73B343-D7E4-4F2D-87A8-27B9CBA1FC4F}"/>
    <cellStyle name="Migliaia [0] 49" xfId="435" xr:uid="{7720EED2-6B91-403E-989A-3051258E965B}"/>
    <cellStyle name="Migliaia [0] 49 2" xfId="2214" xr:uid="{CB838360-9B58-4B33-B112-F1B2D58174DC}"/>
    <cellStyle name="Migliaia [0] 49 2 2" xfId="3618" xr:uid="{20AB67AD-5758-4F73-A0C4-295C84C61009}"/>
    <cellStyle name="Migliaia [0] 49 3" xfId="3619" xr:uid="{88993110-9593-4741-9B28-9C619F6EB43A}"/>
    <cellStyle name="Migliaia [0] 5" xfId="436" xr:uid="{9B4C62B1-4BF7-4D4F-9431-A164CE392964}"/>
    <cellStyle name="Migliaia [0] 5 2" xfId="2215" xr:uid="{FAB4E74C-26F4-4EBF-AB84-AC19788E9C81}"/>
    <cellStyle name="Migliaia [0] 5 2 2" xfId="3620" xr:uid="{F081920D-0D19-4C28-AC3C-5CC7DAB589FF}"/>
    <cellStyle name="Migliaia [0] 5 3" xfId="3621" xr:uid="{3425D69C-6786-4315-8684-1A33090081C3}"/>
    <cellStyle name="Migliaia [0] 50" xfId="437" xr:uid="{D1D2114B-F4BF-4527-BB51-DA25D36C5B91}"/>
    <cellStyle name="Migliaia [0] 50 2" xfId="2216" xr:uid="{FB79F9FE-C547-4191-B532-C7BAE4BBAC2B}"/>
    <cellStyle name="Migliaia [0] 50 2 2" xfId="3622" xr:uid="{C9BF3201-A8E7-4B96-A69D-523D13694DB0}"/>
    <cellStyle name="Migliaia [0] 50 3" xfId="3623" xr:uid="{0DFAE2E8-3EE4-4682-AB48-CC43F0649B24}"/>
    <cellStyle name="Migliaia [0] 51" xfId="438" xr:uid="{0DBA422A-0874-4295-94BA-56505A89CC7D}"/>
    <cellStyle name="Migliaia [0] 51 2" xfId="2217" xr:uid="{FF5B32D4-4E30-4E7F-9D8B-C0DF4F13F28F}"/>
    <cellStyle name="Migliaia [0] 51 2 2" xfId="3624" xr:uid="{67D9F45F-84B7-4AD0-8008-526A1D3AA2AE}"/>
    <cellStyle name="Migliaia [0] 51 3" xfId="3625" xr:uid="{0A201606-DCF5-4EC9-9B27-FBA4AB7A72D3}"/>
    <cellStyle name="Migliaia [0] 52" xfId="439" xr:uid="{C91A2894-D12D-4E32-B0C0-4B82E32B1329}"/>
    <cellStyle name="Migliaia [0] 52 2" xfId="2218" xr:uid="{54E36C81-31C5-4700-A32A-CF02B7ED94C7}"/>
    <cellStyle name="Migliaia [0] 52 2 2" xfId="3626" xr:uid="{EC00B867-7C29-47F6-9357-FFC98F14CE6E}"/>
    <cellStyle name="Migliaia [0] 52 3" xfId="3627" xr:uid="{6BB8ED5A-6D7D-4574-9090-0F147B9F363D}"/>
    <cellStyle name="Migliaia [0] 53" xfId="440" xr:uid="{84F67F2F-1218-4504-AB0E-C3A404ED31BC}"/>
    <cellStyle name="Migliaia [0] 53 2" xfId="2219" xr:uid="{84893427-FD64-4078-B1D3-BACDCED2E199}"/>
    <cellStyle name="Migliaia [0] 53 2 2" xfId="3628" xr:uid="{69F352B1-0FDB-475A-8B8F-BD53FBA08A77}"/>
    <cellStyle name="Migliaia [0] 53 3" xfId="3629" xr:uid="{BEE03B75-1FC2-444F-8EDE-C6E5ECCC13E5}"/>
    <cellStyle name="Migliaia [0] 54" xfId="441" xr:uid="{1928F008-4078-4AE7-A0FE-71427AC7EA54}"/>
    <cellStyle name="Migliaia [0] 54 2" xfId="2220" xr:uid="{8721AE0B-4A86-4134-8C09-744A16440CCD}"/>
    <cellStyle name="Migliaia [0] 54 2 2" xfId="3630" xr:uid="{4F355929-23FA-4467-83B7-14A1866F4718}"/>
    <cellStyle name="Migliaia [0] 54 3" xfId="3631" xr:uid="{E662F487-DEDB-421F-A7DC-959FCB82A3C9}"/>
    <cellStyle name="Migliaia [0] 55" xfId="442" xr:uid="{B3DB4817-E32D-4347-8355-B1DD7AF1FB11}"/>
    <cellStyle name="Migliaia [0] 55 2" xfId="2221" xr:uid="{E70372FA-B34A-472C-8ECA-C43F009B67BB}"/>
    <cellStyle name="Migliaia [0] 55 2 2" xfId="3632" xr:uid="{850061E4-CF28-453B-9E5F-01571E7D791A}"/>
    <cellStyle name="Migliaia [0] 55 3" xfId="3633" xr:uid="{FA0F6A20-F032-40B8-89BD-9805C5084384}"/>
    <cellStyle name="Migliaia [0] 56" xfId="443" xr:uid="{0B9C56A9-9ACD-44D5-AF10-097E53112338}"/>
    <cellStyle name="Migliaia [0] 56 2" xfId="2222" xr:uid="{A806AE3D-201A-49FE-B598-B18E9E36F588}"/>
    <cellStyle name="Migliaia [0] 56 2 2" xfId="3634" xr:uid="{B8D4EA8D-7146-45BA-8BEC-B516E9E7A4E3}"/>
    <cellStyle name="Migliaia [0] 56 3" xfId="3635" xr:uid="{530C1BBE-1E1F-4797-92E9-E9DA364543B9}"/>
    <cellStyle name="Migliaia [0] 57" xfId="444" xr:uid="{39F5BC16-A8F9-466D-9D07-AB5D793CAE6B}"/>
    <cellStyle name="Migliaia [0] 57 2" xfId="2223" xr:uid="{FB2C5E9B-0AF4-4333-BC38-707990C135CC}"/>
    <cellStyle name="Migliaia [0] 57 2 2" xfId="3636" xr:uid="{F42852D1-8DD0-4FFB-8F0B-34B278F05B3A}"/>
    <cellStyle name="Migliaia [0] 57 3" xfId="3637" xr:uid="{AC611E50-E2AF-482E-B624-5F896B982563}"/>
    <cellStyle name="Migliaia [0] 58" xfId="445" xr:uid="{B481ECFA-CDF4-4CF1-9644-BA39A4488EB2}"/>
    <cellStyle name="Migliaia [0] 58 2" xfId="2224" xr:uid="{8754E336-3956-41E9-AC88-33184D1C5B89}"/>
    <cellStyle name="Migliaia [0] 58 2 2" xfId="3638" xr:uid="{675C8103-3800-46EA-9844-C25AAFE3D75C}"/>
    <cellStyle name="Migliaia [0] 58 3" xfId="3639" xr:uid="{FCD7AAC9-86F5-411C-8929-A0501D72BC11}"/>
    <cellStyle name="Migliaia [0] 59" xfId="446" xr:uid="{39FED0C0-6847-4202-AF77-9E4411226E6D}"/>
    <cellStyle name="Migliaia [0] 59 2" xfId="2225" xr:uid="{7F55C8C7-0598-4FCD-A760-0E4BA44E5C87}"/>
    <cellStyle name="Migliaia [0] 59 2 2" xfId="3640" xr:uid="{E2CAC85F-C241-4CB4-B044-68249CED784C}"/>
    <cellStyle name="Migliaia [0] 59 3" xfId="3641" xr:uid="{644E16E0-E70C-4B3E-B3C4-44C3E1B788B7}"/>
    <cellStyle name="Migliaia [0] 6" xfId="447" xr:uid="{C03160CF-FBB5-4336-890A-299D6236CF80}"/>
    <cellStyle name="Migliaia [0] 6 2" xfId="2226" xr:uid="{958AFC02-3CC9-40EE-A526-370BFDB53FF7}"/>
    <cellStyle name="Migliaia [0] 6 2 2" xfId="3642" xr:uid="{3380A75C-2B25-4D12-B73B-F0AD0629A10E}"/>
    <cellStyle name="Migliaia [0] 6 3" xfId="3643" xr:uid="{42268B04-1EF0-4BDC-A6A6-1FBA152C223D}"/>
    <cellStyle name="Migliaia [0] 7" xfId="448" xr:uid="{DEBB919D-C52F-44DF-A768-275207B65502}"/>
    <cellStyle name="Migliaia [0] 7 2" xfId="2227" xr:uid="{888BCADC-D331-4D85-853A-39B942C71DC6}"/>
    <cellStyle name="Migliaia [0] 7 2 2" xfId="3644" xr:uid="{6458DD4A-AD16-4348-B6B7-905995E48B55}"/>
    <cellStyle name="Migliaia [0] 7 3" xfId="3645" xr:uid="{66F7B325-1BCE-4365-925D-9B162C5F2CBB}"/>
    <cellStyle name="Migliaia [0] 8" xfId="449" xr:uid="{4C4E78B5-9092-4FBE-A7F2-014B80033243}"/>
    <cellStyle name="Migliaia [0] 8 2" xfId="2228" xr:uid="{5BF04D2C-F66F-4D33-B4A4-8908986F8C91}"/>
    <cellStyle name="Migliaia [0] 8 2 2" xfId="3646" xr:uid="{E5610D13-0C02-4CC4-9325-2FC4F5A6211F}"/>
    <cellStyle name="Migliaia [0] 8 3" xfId="3647" xr:uid="{7DBC8A62-0A0F-4A23-A07E-9C9D39CB2584}"/>
    <cellStyle name="Migliaia [0] 9" xfId="450" xr:uid="{F6042E4D-8099-493E-86FB-A2BCCDA28649}"/>
    <cellStyle name="Migliaia [0] 9 2" xfId="2229" xr:uid="{C0A22E81-0339-47C1-9C63-8701F7D119C7}"/>
    <cellStyle name="Migliaia [0] 9 2 2" xfId="3648" xr:uid="{323B7FBC-579B-4ACA-8AE8-037760161690}"/>
    <cellStyle name="Migliaia [0] 9 3" xfId="3649" xr:uid="{D222AE1C-6126-41E3-92F5-A32789323F1B}"/>
    <cellStyle name="Migliaia 10" xfId="451" xr:uid="{E54D55DA-7B34-401E-B2C9-B12013E91F65}"/>
    <cellStyle name="Migliaia 10 2" xfId="452" xr:uid="{11D9EBAA-9630-4347-ADB1-FDE9E4B0B6F5}"/>
    <cellStyle name="Migliaia 10 2 2" xfId="2230" xr:uid="{0054F008-48AF-4A1D-9C78-602519CB7E58}"/>
    <cellStyle name="Migliaia 10 2 2 2" xfId="3650" xr:uid="{28D89629-37D2-428C-9F39-A6BF19FFAC7A}"/>
    <cellStyle name="Migliaia 10 3" xfId="453" xr:uid="{A38BB67C-216E-46BD-8B11-32E373444C71}"/>
    <cellStyle name="Migliaia 10 3 2" xfId="454" xr:uid="{818A6FBF-1B7E-47D1-BDCD-2BDA9877E405}"/>
    <cellStyle name="Migliaia 10 3 2 2" xfId="3651" xr:uid="{0325E15E-E01D-47F0-9DCB-8668403B6D8A}"/>
    <cellStyle name="Migliaia 10 3 2 3" xfId="3652" xr:uid="{DB240AD2-C601-4C35-B746-CA6207B8F77D}"/>
    <cellStyle name="Migliaia 10 3 3" xfId="455" xr:uid="{21E9241C-46A6-4E31-94F6-7409CAD3CC03}"/>
    <cellStyle name="Migliaia 10 3 3 2" xfId="2231" xr:uid="{57D77A43-4258-4DC8-A8C4-8C3D81606097}"/>
    <cellStyle name="Migliaia 10 3 4" xfId="2232" xr:uid="{E5D1B5DC-CF7C-4169-A631-000AD966190C}"/>
    <cellStyle name="Migliaia 10 4" xfId="456" xr:uid="{A4C75BB6-73D9-411B-A6E4-EF7AA41A1C07}"/>
    <cellStyle name="Migliaia 10 4 2" xfId="2233" xr:uid="{5D659C08-26E6-491D-A232-5102A05A06B7}"/>
    <cellStyle name="Migliaia 10 4 2 2" xfId="2234" xr:uid="{FE3366E3-1D92-4F06-B2BC-A74B12132835}"/>
    <cellStyle name="Migliaia 10 4 2 3" xfId="3653" xr:uid="{5F302E27-C5B2-436F-B9E1-D82527BC3C46}"/>
    <cellStyle name="Migliaia 10 4 3" xfId="2235" xr:uid="{609A8CCF-C9A0-4AAB-858E-20C0ABD38ED9}"/>
    <cellStyle name="Migliaia 10 5" xfId="457" xr:uid="{59E71FDF-A6B5-42C7-AF65-05164C508812}"/>
    <cellStyle name="Migliaia 11" xfId="458" xr:uid="{D08F8D07-2D37-48E5-B3E5-12BC86EB78D5}"/>
    <cellStyle name="Migliaia 11 2" xfId="459" xr:uid="{F82AA34C-89CA-4AA1-8563-8BA8CA35EAC5}"/>
    <cellStyle name="Migliaia 11 2 2" xfId="2236" xr:uid="{84D1902E-7175-4BED-AB7D-78015B60898E}"/>
    <cellStyle name="Migliaia 11 2 2 2" xfId="3654" xr:uid="{D44FD034-03E6-4059-856E-901B7896B701}"/>
    <cellStyle name="Migliaia 11 3" xfId="460" xr:uid="{19A1EC26-47C4-40DD-A156-7E5ED4E498E2}"/>
    <cellStyle name="Migliaia 11 3 2" xfId="461" xr:uid="{1F788C21-EE49-45BE-9428-A584995A219D}"/>
    <cellStyle name="Migliaia 11 3 2 2" xfId="3655" xr:uid="{BC23B0B7-C9B5-4C0F-AEE8-15BBCBA91238}"/>
    <cellStyle name="Migliaia 11 3 2 3" xfId="3656" xr:uid="{16F0EF5C-E9FD-47DF-8149-14E755D8AC4F}"/>
    <cellStyle name="Migliaia 11 3 3" xfId="462" xr:uid="{D73A16D9-C6F7-4D8C-8B4E-7C5852E6155D}"/>
    <cellStyle name="Migliaia 11 3 3 2" xfId="2237" xr:uid="{5AE55248-6FF5-40CC-87C7-33BA6ED412EB}"/>
    <cellStyle name="Migliaia 11 3 4" xfId="2238" xr:uid="{CB9CDC53-A51F-47CB-B813-70461296B8B5}"/>
    <cellStyle name="Migliaia 11 4" xfId="463" xr:uid="{6D1CDABB-0912-47C8-88A4-B41984017CD0}"/>
    <cellStyle name="Migliaia 11 4 2" xfId="2239" xr:uid="{4ACDD134-BCAE-4A40-A517-30D6765233EB}"/>
    <cellStyle name="Migliaia 11 4 2 2" xfId="2240" xr:uid="{DC2BFFA0-E02D-44EA-8C6F-3185EF6D1D57}"/>
    <cellStyle name="Migliaia 11 4 2 3" xfId="3657" xr:uid="{3CD5FE2E-C8CD-4E07-BC7B-6335A15A1519}"/>
    <cellStyle name="Migliaia 11 4 3" xfId="2241" xr:uid="{C7221FA9-B498-45AC-B943-69CBAF3F1C2F}"/>
    <cellStyle name="Migliaia 11 5" xfId="464" xr:uid="{4660EFDF-0416-4CC1-A60B-01E1C507A1A0}"/>
    <cellStyle name="Migliaia 12" xfId="465" xr:uid="{CB4D2D32-E667-416F-9460-620F0C64C10E}"/>
    <cellStyle name="Migliaia 12 2" xfId="466" xr:uid="{BEA7D43C-FF71-47FC-B645-7EBBD2C17FF5}"/>
    <cellStyle name="Migliaia 12 2 2" xfId="2242" xr:uid="{D3882BAD-03CD-440D-BF02-8475CBD3CF4E}"/>
    <cellStyle name="Migliaia 12 2 2 2" xfId="3658" xr:uid="{FDCEAAEA-8A79-4038-AF59-E74B33E20DED}"/>
    <cellStyle name="Migliaia 12 3" xfId="467" xr:uid="{F599E926-791D-4D9E-914F-D7D1E49CA0B7}"/>
    <cellStyle name="Migliaia 12 3 2" xfId="468" xr:uid="{A91EE9F0-830B-496B-B686-C5A606A2C5D2}"/>
    <cellStyle name="Migliaia 12 3 2 2" xfId="3659" xr:uid="{065A7455-CD1C-4965-B06E-FF3B3C061C90}"/>
    <cellStyle name="Migliaia 12 3 2 3" xfId="3660" xr:uid="{72223451-E00F-43BA-91B4-5295E5AC3A5E}"/>
    <cellStyle name="Migliaia 12 3 3" xfId="469" xr:uid="{0A253DFD-7760-4B45-BEFE-F05BF6E7821D}"/>
    <cellStyle name="Migliaia 12 3 3 2" xfId="2243" xr:uid="{98C2B740-5B68-4330-8571-09CC5CD27100}"/>
    <cellStyle name="Migliaia 12 3 4" xfId="2244" xr:uid="{6D36E50A-969D-40AF-89EE-9E3CA9F25869}"/>
    <cellStyle name="Migliaia 12 4" xfId="470" xr:uid="{880DD33C-2425-427C-B35F-C811D7A4A4E4}"/>
    <cellStyle name="Migliaia 12 4 2" xfId="2245" xr:uid="{639C5AF4-8D1B-4663-BB23-F406CECA2466}"/>
    <cellStyle name="Migliaia 12 4 2 2" xfId="2246" xr:uid="{F2B0A62C-EBF0-4562-9B9F-4590D515499F}"/>
    <cellStyle name="Migliaia 12 4 2 3" xfId="3661" xr:uid="{18C4C116-56B9-42B2-8A3D-53D40847754F}"/>
    <cellStyle name="Migliaia 12 4 3" xfId="2247" xr:uid="{239059C2-B3D4-468E-AAA9-384E500C6CA6}"/>
    <cellStyle name="Migliaia 12 5" xfId="471" xr:uid="{086B12FB-DD28-42CD-95EF-671BC80F642E}"/>
    <cellStyle name="Migliaia 13" xfId="472" xr:uid="{E05CA8EA-7612-49F6-A75F-D2FA193F6A59}"/>
    <cellStyle name="Migliaia 13 2" xfId="473" xr:uid="{D016D2EF-02E1-47FE-8BE8-FEF5DC02846C}"/>
    <cellStyle name="Migliaia 13 2 2" xfId="2248" xr:uid="{22FD3841-512F-45C1-8BF3-B0BAA13F922A}"/>
    <cellStyle name="Migliaia 13 2 2 2" xfId="3662" xr:uid="{2FE6B101-AA13-45D4-A7EC-7305C34D51E1}"/>
    <cellStyle name="Migliaia 13 3" xfId="474" xr:uid="{293C4A97-0325-436A-A4E0-5822BECB164C}"/>
    <cellStyle name="Migliaia 13 3 2" xfId="475" xr:uid="{CD2DE02C-2B06-4C31-B4C1-2384E5D04F22}"/>
    <cellStyle name="Migliaia 13 3 2 2" xfId="3663" xr:uid="{8B2B0106-5EDC-44AE-B40E-14297368A618}"/>
    <cellStyle name="Migliaia 13 3 2 3" xfId="3664" xr:uid="{0CB6CC3F-487D-42A6-B3E6-C951F1903B34}"/>
    <cellStyle name="Migliaia 13 3 3" xfId="476" xr:uid="{40102673-41F6-4BB1-A532-62D5AFCD8883}"/>
    <cellStyle name="Migliaia 13 3 3 2" xfId="2249" xr:uid="{C37B9D34-8969-465F-8F97-9DC7F733A37F}"/>
    <cellStyle name="Migliaia 13 3 4" xfId="2250" xr:uid="{089BA6D9-37C0-4C50-A7E1-36ACA9987102}"/>
    <cellStyle name="Migliaia 13 4" xfId="477" xr:uid="{89A5AA74-BDB2-4839-BCC6-596CE0BDEF8F}"/>
    <cellStyle name="Migliaia 13 4 2" xfId="2251" xr:uid="{14C6ED1F-0C6B-4F22-AE10-569E4D94FB30}"/>
    <cellStyle name="Migliaia 13 4 2 2" xfId="2252" xr:uid="{E7F04010-BDC1-4ECB-AA30-7045E7246EBB}"/>
    <cellStyle name="Migliaia 13 4 2 3" xfId="3665" xr:uid="{C99F370A-27A1-4EC0-A15C-F67EF489112F}"/>
    <cellStyle name="Migliaia 13 4 3" xfId="2253" xr:uid="{3A56A9E6-0AC3-4F75-B314-A1D4984C8EF3}"/>
    <cellStyle name="Migliaia 13 5" xfId="478" xr:uid="{A1E608B4-202D-41B6-8E49-BC2FE36B8DD8}"/>
    <cellStyle name="Migliaia 14" xfId="479" xr:uid="{00314CB5-5388-4EB2-A503-A3945301407F}"/>
    <cellStyle name="Migliaia 14 2" xfId="480" xr:uid="{29583395-98AA-49A0-AB66-CC6B87633F0C}"/>
    <cellStyle name="Migliaia 14 2 2" xfId="2254" xr:uid="{3E3DB2C3-261B-421D-8D29-45059697C1F3}"/>
    <cellStyle name="Migliaia 14 2 2 2" xfId="3666" xr:uid="{630580F7-B8C8-4FA1-B305-D4F91078A1F4}"/>
    <cellStyle name="Migliaia 14 3" xfId="481" xr:uid="{52F86740-E044-4E2E-BAF3-D71F9F9878EE}"/>
    <cellStyle name="Migliaia 14 3 2" xfId="482" xr:uid="{531D745F-0FA2-4B05-9297-DE6C3F9FB44F}"/>
    <cellStyle name="Migliaia 14 3 2 2" xfId="3667" xr:uid="{1EAA2649-3849-4946-AAE8-506BEF499B93}"/>
    <cellStyle name="Migliaia 14 3 2 3" xfId="3668" xr:uid="{60F5A5C8-D6DA-4C78-809A-35967DC07A4F}"/>
    <cellStyle name="Migliaia 14 3 3" xfId="483" xr:uid="{82C2394E-AA7A-4455-9391-0C9643E02EA3}"/>
    <cellStyle name="Migliaia 14 3 3 2" xfId="2255" xr:uid="{B9BC4408-58FD-4550-800E-898979AA6157}"/>
    <cellStyle name="Migliaia 14 3 4" xfId="2256" xr:uid="{507AEF3E-772A-465E-B6C8-4EC32E3B8279}"/>
    <cellStyle name="Migliaia 14 4" xfId="484" xr:uid="{E06007A8-6CF8-49D4-B33A-EE215E2110E8}"/>
    <cellStyle name="Migliaia 14 4 2" xfId="2257" xr:uid="{C035F9FA-442C-4FD3-B312-A4A131EBE66C}"/>
    <cellStyle name="Migliaia 14 4 2 2" xfId="2258" xr:uid="{CA62E548-9DE4-484D-8BCD-2BDCE53C8A25}"/>
    <cellStyle name="Migliaia 14 4 2 3" xfId="3669" xr:uid="{9BCF73FD-929F-4CDF-A686-7F9D11C53F8D}"/>
    <cellStyle name="Migliaia 14 4 3" xfId="2259" xr:uid="{63DCB8EC-8CCB-4A09-9216-D315547D3264}"/>
    <cellStyle name="Migliaia 14 5" xfId="485" xr:uid="{99F25CBC-6C23-4A94-B528-693F1DBEEC47}"/>
    <cellStyle name="Migliaia 15" xfId="486" xr:uid="{B55DDD43-CEAA-4D5C-8D4F-EDD0DC5D95CD}"/>
    <cellStyle name="Migliaia 15 2" xfId="487" xr:uid="{440D295C-764D-407E-A159-2DC3A934062D}"/>
    <cellStyle name="Migliaia 15 2 2" xfId="2260" xr:uid="{EA1969B2-7E51-4D7A-BE4B-B593D7AC3BFD}"/>
    <cellStyle name="Migliaia 15 2 2 2" xfId="3670" xr:uid="{2EEB5E59-4D93-4E77-8B1A-3436FE1CD900}"/>
    <cellStyle name="Migliaia 15 3" xfId="488" xr:uid="{8B970890-C228-4B65-BC0C-389C0D7B8E73}"/>
    <cellStyle name="Migliaia 15 3 2" xfId="489" xr:uid="{F62C3B9E-6B6B-4DF4-A319-41931163AE60}"/>
    <cellStyle name="Migliaia 15 3 2 2" xfId="3671" xr:uid="{F51088B6-6117-4DEF-BDBF-F09320C9C576}"/>
    <cellStyle name="Migliaia 15 3 2 3" xfId="3672" xr:uid="{D8BC5FBB-5A94-44A5-B0CB-84D98D68972A}"/>
    <cellStyle name="Migliaia 15 3 3" xfId="490" xr:uid="{ACCD61D7-9EDB-4DFC-A620-7C0EF7995B97}"/>
    <cellStyle name="Migliaia 15 3 3 2" xfId="2261" xr:uid="{3E808142-7B4B-4C3F-8F6F-A247E76166AE}"/>
    <cellStyle name="Migliaia 15 3 4" xfId="2262" xr:uid="{CF3EEF82-01EB-4D55-9F5F-EF28BFDA1988}"/>
    <cellStyle name="Migliaia 15 4" xfId="491" xr:uid="{C74D4D38-B892-4F37-9995-970BA35AF7F7}"/>
    <cellStyle name="Migliaia 15 4 2" xfId="2263" xr:uid="{8C467E22-E399-4806-82F0-A8A7C5E630DC}"/>
    <cellStyle name="Migliaia 15 4 2 2" xfId="2264" xr:uid="{1434440C-1016-4B93-B7A9-F6E2CDFBEF9B}"/>
    <cellStyle name="Migliaia 15 4 2 3" xfId="3673" xr:uid="{939FFF52-B594-4350-BC4B-73CACA90E975}"/>
    <cellStyle name="Migliaia 15 4 3" xfId="2265" xr:uid="{0D334F35-6004-4BA3-AD1A-141EA7674802}"/>
    <cellStyle name="Migliaia 15 5" xfId="492" xr:uid="{2C2020CF-2D5E-45E9-B0AC-0D95FF8E3C8F}"/>
    <cellStyle name="Migliaia 16" xfId="493" xr:uid="{48096D61-BD8F-4CE4-8C86-5F33ADCDC06A}"/>
    <cellStyle name="Migliaia 16 2" xfId="494" xr:uid="{0DFB2A59-D076-4B75-82B6-64F0B1A74BE4}"/>
    <cellStyle name="Migliaia 16 2 2" xfId="2266" xr:uid="{F6DC4EF2-4D70-45C4-9473-5701551F08EF}"/>
    <cellStyle name="Migliaia 16 2 2 2" xfId="3674" xr:uid="{5297C5B0-0A9D-460A-9BFF-2125F22B9B7C}"/>
    <cellStyle name="Migliaia 16 3" xfId="495" xr:uid="{5A30AF1F-93C3-4EFA-90F0-BE6F11CEB209}"/>
    <cellStyle name="Migliaia 16 3 2" xfId="496" xr:uid="{3F466BC2-9C74-49D2-91A2-8BF1129CDE0C}"/>
    <cellStyle name="Migliaia 16 3 2 2" xfId="3675" xr:uid="{DB320CBE-4A1D-4CB8-96AC-2A72E91F905A}"/>
    <cellStyle name="Migliaia 16 3 2 3" xfId="3676" xr:uid="{E7160267-9695-4D82-8197-78E941FD03DC}"/>
    <cellStyle name="Migliaia 16 3 3" xfId="497" xr:uid="{46BB2D78-79B4-4756-ACBC-106E5E4FC354}"/>
    <cellStyle name="Migliaia 16 3 3 2" xfId="2267" xr:uid="{D957E088-2D7E-4C31-9120-300335A7E227}"/>
    <cellStyle name="Migliaia 16 3 4" xfId="2268" xr:uid="{ACDF8CBD-0BF8-4B48-BFB5-706873841476}"/>
    <cellStyle name="Migliaia 16 4" xfId="498" xr:uid="{13924971-0245-45B8-A6D5-3D3C0FF28BF6}"/>
    <cellStyle name="Migliaia 16 4 2" xfId="2269" xr:uid="{218D4340-0539-4158-B9BE-A138A267A654}"/>
    <cellStyle name="Migliaia 16 4 2 2" xfId="2270" xr:uid="{3C75CB57-E972-49BA-981F-D5DA4EAB3F14}"/>
    <cellStyle name="Migliaia 16 4 2 3" xfId="3677" xr:uid="{A3D4DDF6-B56E-4313-B637-56EE284F7263}"/>
    <cellStyle name="Migliaia 16 4 3" xfId="2271" xr:uid="{8E7913B1-815C-4FD1-8450-66322C23110E}"/>
    <cellStyle name="Migliaia 16 5" xfId="499" xr:uid="{36CAFA18-1CC4-4D00-9095-29F09E13CC2C}"/>
    <cellStyle name="Migliaia 17" xfId="500" xr:uid="{C841786A-D8B1-425D-A4A9-12B67B3E17CE}"/>
    <cellStyle name="Migliaia 17 2" xfId="501" xr:uid="{423D505F-C5BB-43C0-BA75-95650D553A6D}"/>
    <cellStyle name="Migliaia 17 2 2" xfId="2272" xr:uid="{31708AFC-CA2B-4F03-8DD3-FD460B242B2C}"/>
    <cellStyle name="Migliaia 17 2 2 2" xfId="3678" xr:uid="{E1953C6A-A979-489D-9F3B-92F79773F26F}"/>
    <cellStyle name="Migliaia 17 3" xfId="502" xr:uid="{2BB8B49F-AA10-497F-A6D8-54E7293EF8A8}"/>
    <cellStyle name="Migliaia 17 3 2" xfId="503" xr:uid="{0BE7E352-49EC-4E65-8954-4D5428583D54}"/>
    <cellStyle name="Migliaia 17 3 2 2" xfId="3679" xr:uid="{1B40316C-4CD7-4F54-BF24-B6F992FEADA8}"/>
    <cellStyle name="Migliaia 17 3 2 3" xfId="3680" xr:uid="{EAE37E19-E94E-4F61-8F00-71DF13181DD5}"/>
    <cellStyle name="Migliaia 17 3 3" xfId="504" xr:uid="{32040603-0B29-4D7E-B8D3-6C108AB64A9E}"/>
    <cellStyle name="Migliaia 17 3 3 2" xfId="2273" xr:uid="{E63E986A-7407-4A13-8453-6F4328C9D7D2}"/>
    <cellStyle name="Migliaia 17 3 4" xfId="2274" xr:uid="{5AA59BDA-9EC4-4BF0-86F7-DD6D355B0FF3}"/>
    <cellStyle name="Migliaia 17 4" xfId="505" xr:uid="{518F45C6-C675-4B1F-9204-139C3FB7EF3E}"/>
    <cellStyle name="Migliaia 17 4 2" xfId="2275" xr:uid="{F11E9EE3-1F35-4D45-8860-4C9FD7D69EF8}"/>
    <cellStyle name="Migliaia 17 4 2 2" xfId="2276" xr:uid="{9166EB84-D74D-4D57-92D0-334DDF83EC5A}"/>
    <cellStyle name="Migliaia 17 4 2 3" xfId="3681" xr:uid="{12F6C4D9-5A35-42C6-9AAD-10D33D597C16}"/>
    <cellStyle name="Migliaia 17 4 3" xfId="2277" xr:uid="{84ADE1F4-98EE-4125-B1D6-0D61E4FFC940}"/>
    <cellStyle name="Migliaia 17 5" xfId="506" xr:uid="{2CD5BB25-773C-4320-A2EA-FD232029E857}"/>
    <cellStyle name="Migliaia 18" xfId="507" xr:uid="{A419E293-CC88-49E6-9705-A3ACC6BE784D}"/>
    <cellStyle name="Migliaia 18 2" xfId="508" xr:uid="{206D420D-0837-45D2-95BC-D78974605C73}"/>
    <cellStyle name="Migliaia 18 2 2" xfId="2278" xr:uid="{942D1A1D-97A6-43D7-BB54-652B0C7477AC}"/>
    <cellStyle name="Migliaia 18 2 2 2" xfId="3682" xr:uid="{F0602CBB-17A7-4636-8E6B-97936311B3E6}"/>
    <cellStyle name="Migliaia 18 3" xfId="509" xr:uid="{135AB2F8-0C1F-4C5F-B63D-3D0B289CBC68}"/>
    <cellStyle name="Migliaia 18 3 2" xfId="510" xr:uid="{9B449511-606C-45B4-9EE9-1BCE1F70B7D9}"/>
    <cellStyle name="Migliaia 18 3 2 2" xfId="3683" xr:uid="{6067B5B4-4B9F-4B63-95FD-9AF5C717199B}"/>
    <cellStyle name="Migliaia 18 3 2 3" xfId="3684" xr:uid="{932C888D-2D85-4EC4-AC55-811AB5512E47}"/>
    <cellStyle name="Migliaia 18 3 3" xfId="511" xr:uid="{73B15427-58A1-4C57-86E3-5C939B033D40}"/>
    <cellStyle name="Migliaia 18 3 3 2" xfId="2279" xr:uid="{95B24E36-000D-4BD4-B8C8-1BBAE771D743}"/>
    <cellStyle name="Migliaia 18 3 4" xfId="2280" xr:uid="{37BE70FC-B5F3-4F68-9BA5-955958B5540F}"/>
    <cellStyle name="Migliaia 18 4" xfId="512" xr:uid="{02488CC2-C967-4C0A-BB17-92FC5DDA4969}"/>
    <cellStyle name="Migliaia 18 4 2" xfId="2281" xr:uid="{CA625327-2935-44A7-8C56-A5194D99CF0A}"/>
    <cellStyle name="Migliaia 18 4 2 2" xfId="2282" xr:uid="{1328ADD8-230A-4DAB-986A-8858346CE6C8}"/>
    <cellStyle name="Migliaia 18 4 2 3" xfId="3685" xr:uid="{AF85537E-D0F7-463E-89FC-8E0261189E06}"/>
    <cellStyle name="Migliaia 18 4 3" xfId="2283" xr:uid="{3E7D5C36-9372-4F7D-B41C-E0345771BC5C}"/>
    <cellStyle name="Migliaia 18 5" xfId="513" xr:uid="{33F2FF8A-2CDA-409C-8654-7049A9E12742}"/>
    <cellStyle name="Migliaia 19" xfId="514" xr:uid="{FC26ABBC-2065-44D3-90A2-E39AD48E1DF9}"/>
    <cellStyle name="Migliaia 19 2" xfId="515" xr:uid="{33085EF0-856E-4518-BEAA-318F6299978E}"/>
    <cellStyle name="Migliaia 19 2 2" xfId="2284" xr:uid="{C0775B6F-C709-4408-B4E2-9742E7EAA9F2}"/>
    <cellStyle name="Migliaia 19 2 2 2" xfId="3686" xr:uid="{C6BD5869-F2BB-4905-9356-F58C4463800A}"/>
    <cellStyle name="Migliaia 19 3" xfId="516" xr:uid="{B1935900-27E3-40EB-B584-0BED415158D4}"/>
    <cellStyle name="Migliaia 19 3 2" xfId="517" xr:uid="{C1CFF093-46D0-4537-AD79-5060CE2B7374}"/>
    <cellStyle name="Migliaia 19 3 2 2" xfId="3687" xr:uid="{E599B16A-73F1-4CBF-AA5E-2B63AFEA49F3}"/>
    <cellStyle name="Migliaia 19 3 2 3" xfId="3688" xr:uid="{751B5C35-9AEC-4E8A-AB6C-A162134ED39D}"/>
    <cellStyle name="Migliaia 19 3 3" xfId="518" xr:uid="{80C33EE6-3272-482E-B611-76721F24B06B}"/>
    <cellStyle name="Migliaia 19 3 3 2" xfId="2285" xr:uid="{A1B5B50D-AAF0-4427-A9D3-6712E2BE3626}"/>
    <cellStyle name="Migliaia 19 3 4" xfId="2286" xr:uid="{0172A5E4-2326-4DF4-9126-DB201E55F179}"/>
    <cellStyle name="Migliaia 19 4" xfId="519" xr:uid="{4C6030B0-6584-447B-817A-04BE4A054F61}"/>
    <cellStyle name="Migliaia 19 4 2" xfId="2287" xr:uid="{3E87C298-368C-42B9-8BA9-B05F0641D83F}"/>
    <cellStyle name="Migliaia 19 4 2 2" xfId="2288" xr:uid="{9AE6B213-75D7-450A-85FD-EFC7233EAF7F}"/>
    <cellStyle name="Migliaia 19 4 2 3" xfId="3689" xr:uid="{369FF858-5EAE-416C-B49A-92C4414E2300}"/>
    <cellStyle name="Migliaia 19 4 3" xfId="2289" xr:uid="{D47B965A-8EF8-4118-86F8-D73EB0E0251C}"/>
    <cellStyle name="Migliaia 19 5" xfId="520" xr:uid="{D5381297-DD5D-43A2-B591-0FB19E1B5B98}"/>
    <cellStyle name="Migliaia 2" xfId="521" xr:uid="{5B0C79FF-DE5F-4360-8A17-E34F1750F97B}"/>
    <cellStyle name="Migliaia 2 2" xfId="522" xr:uid="{E6042AF6-B03D-4793-B699-A0EEAF938512}"/>
    <cellStyle name="Migliaia 2 2 2" xfId="2290" xr:uid="{6A79E5AE-E3EA-4795-8DDD-85ABF0F42B98}"/>
    <cellStyle name="Migliaia 2 2 2 2" xfId="3690" xr:uid="{7D9593BF-6BD0-45EA-9F15-A51ABE098DEF}"/>
    <cellStyle name="Migliaia 2 2 3" xfId="3691" xr:uid="{E7F62DE3-EBDF-42FC-AF69-086B65BCF918}"/>
    <cellStyle name="Migliaia 2 3" xfId="523" xr:uid="{02A54234-5569-4846-832F-920C8C7C6839}"/>
    <cellStyle name="Migliaia 2 3 2" xfId="2291" xr:uid="{F1600AE7-FCAF-42B8-B53E-587E5E307ECA}"/>
    <cellStyle name="Migliaia 2 3 2 2" xfId="3692" xr:uid="{2B24A08D-E8B1-42DB-A8E0-A07F2B5B7937}"/>
    <cellStyle name="Migliaia 2 3 3" xfId="3693" xr:uid="{E8FC1388-E067-4C0E-A18F-3B2C2971C099}"/>
    <cellStyle name="Migliaia 2 4" xfId="524" xr:uid="{C1208E32-0CDF-4C6E-899C-C67CEF6D5D12}"/>
    <cellStyle name="Migliaia 2 4 2" xfId="525" xr:uid="{3025C37C-2799-466F-9F93-27B2FBFAD36C}"/>
    <cellStyle name="Migliaia 2 4 2 2" xfId="3694" xr:uid="{A8A68D76-FC61-4D5B-A9C3-59C85CC17464}"/>
    <cellStyle name="Migliaia 2 4 2 3" xfId="3695" xr:uid="{57A68EB6-B287-4136-8D7A-80BFABD1CE38}"/>
    <cellStyle name="Migliaia 2 4 3" xfId="526" xr:uid="{99F02CC6-5E66-41C3-AC13-8A02F3153525}"/>
    <cellStyle name="Migliaia 2 4 3 2" xfId="2292" xr:uid="{F4B5D2E3-7D32-4AF8-9DAA-01CE6C910E5C}"/>
    <cellStyle name="Migliaia 2 4 4" xfId="2293" xr:uid="{CB2E1DB6-47D7-4C0D-8347-8A9B5A668030}"/>
    <cellStyle name="Migliaia 2 5" xfId="527" xr:uid="{708A0392-6193-41DE-A6C6-13DE69692DCC}"/>
    <cellStyle name="Migliaia 2 5 2" xfId="2294" xr:uid="{32B11948-AE51-4348-AC9F-13D11C7C95E3}"/>
    <cellStyle name="Migliaia 2 5 2 2" xfId="2295" xr:uid="{FEA2E11F-CBA4-41AD-A074-747E5C64C677}"/>
    <cellStyle name="Migliaia 2 5 2 3" xfId="3696" xr:uid="{23EA1AC7-C346-4F2C-9261-7438C1DC1EE1}"/>
    <cellStyle name="Migliaia 2 5 3" xfId="2296" xr:uid="{EE3CBCDD-70AF-4E80-A085-C64F2498F720}"/>
    <cellStyle name="Migliaia 2 6" xfId="528" xr:uid="{BD736027-C13C-4024-ACFB-E744B541C28A}"/>
    <cellStyle name="Migliaia 2_Domestico_reg&amp;naz" xfId="529" xr:uid="{468335A5-873E-4879-B213-FC8013B35652}"/>
    <cellStyle name="Migliaia 20" xfId="530" xr:uid="{92691258-AAEE-4C32-AF18-8A8EB1E97568}"/>
    <cellStyle name="Migliaia 20 2" xfId="531" xr:uid="{0AE7F72C-4507-4446-B805-B8D029B81614}"/>
    <cellStyle name="Migliaia 20 2 2" xfId="2297" xr:uid="{3B158080-4BC0-4885-9643-B822F110BF21}"/>
    <cellStyle name="Migliaia 20 2 2 2" xfId="3697" xr:uid="{0A4495B6-4DF0-4C38-B7C5-3E4AD338F67D}"/>
    <cellStyle name="Migliaia 20 3" xfId="532" xr:uid="{5D5AD1E2-A1B5-42B9-8149-2C3A21D1341B}"/>
    <cellStyle name="Migliaia 20 3 2" xfId="533" xr:uid="{9D966EB9-0FA8-4742-A798-D8771137040A}"/>
    <cellStyle name="Migliaia 20 3 2 2" xfId="3698" xr:uid="{A05C3A00-5C88-4C6B-81AC-3F953F4CF802}"/>
    <cellStyle name="Migliaia 20 3 2 3" xfId="3699" xr:uid="{23ED3644-4579-4408-A769-A3EAA75F231F}"/>
    <cellStyle name="Migliaia 20 3 3" xfId="534" xr:uid="{F69DBE78-4686-4DE8-AEDB-E0B2525DA134}"/>
    <cellStyle name="Migliaia 20 3 3 2" xfId="2298" xr:uid="{067E0264-9159-49DC-82E0-28FF055ACC51}"/>
    <cellStyle name="Migliaia 20 3 4" xfId="2299" xr:uid="{9B44593A-6029-4ADC-9777-A1DE5E200A74}"/>
    <cellStyle name="Migliaia 20 4" xfId="535" xr:uid="{5B948EE7-3D3F-4308-8F27-B537BD8CA294}"/>
    <cellStyle name="Migliaia 20 4 2" xfId="2300" xr:uid="{6E0BAD57-19D2-4EDA-AD63-C3A944006BD5}"/>
    <cellStyle name="Migliaia 20 4 2 2" xfId="2301" xr:uid="{09C0C004-D0EE-4A82-8E11-E76E6E72FCA7}"/>
    <cellStyle name="Migliaia 20 4 2 3" xfId="3700" xr:uid="{3F50A00F-770B-43F5-A628-7C0D309C3538}"/>
    <cellStyle name="Migliaia 20 4 3" xfId="2302" xr:uid="{7EBD2014-550A-4187-9173-60C46EE5F6C2}"/>
    <cellStyle name="Migliaia 20 5" xfId="536" xr:uid="{80804FD9-86FB-43B1-9B5A-F98B2CF3E48F}"/>
    <cellStyle name="Migliaia 21" xfId="537" xr:uid="{DC80A2D1-B485-4363-9EED-DE0C8A268246}"/>
    <cellStyle name="Migliaia 21 2" xfId="538" xr:uid="{981A1B6F-1979-412B-847D-545BEE1785ED}"/>
    <cellStyle name="Migliaia 21 2 2" xfId="2303" xr:uid="{5D21EA81-EFC6-461F-BED6-BF0E01F42E90}"/>
    <cellStyle name="Migliaia 21 2 2 2" xfId="3701" xr:uid="{EDF171AF-B643-4F05-BF4D-62A350BCEEBF}"/>
    <cellStyle name="Migliaia 21 3" xfId="539" xr:uid="{233BFA3E-07B9-4A72-89A6-980EDDC4F2D9}"/>
    <cellStyle name="Migliaia 21 3 2" xfId="540" xr:uid="{0CA5B995-7122-44EA-9CEC-EC8685CA0B6A}"/>
    <cellStyle name="Migliaia 21 3 2 2" xfId="3702" xr:uid="{5B3ACE60-935E-41E0-8E10-A0211DB8D318}"/>
    <cellStyle name="Migliaia 21 3 2 3" xfId="3703" xr:uid="{FA36B29D-23D8-42F3-92C3-23700DEB6393}"/>
    <cellStyle name="Migliaia 21 3 3" xfId="541" xr:uid="{55496D14-0861-4C1A-98D6-5C058FFCE302}"/>
    <cellStyle name="Migliaia 21 3 3 2" xfId="2304" xr:uid="{BFB587FB-5D42-4ABD-B78B-60BE39099C3A}"/>
    <cellStyle name="Migliaia 21 3 4" xfId="2305" xr:uid="{6E61AFB5-CC84-4792-8F80-84082D3F9ECF}"/>
    <cellStyle name="Migliaia 21 4" xfId="542" xr:uid="{8783EA5B-E89F-4D3B-90DB-4B8BE44A3282}"/>
    <cellStyle name="Migliaia 21 4 2" xfId="2306" xr:uid="{B516BC9D-A46E-4F63-A764-F822078B972E}"/>
    <cellStyle name="Migliaia 21 4 2 2" xfId="2307" xr:uid="{21012C7D-2F41-41C6-BF8C-D15D2AF0A4E5}"/>
    <cellStyle name="Migliaia 21 4 2 3" xfId="3704" xr:uid="{A59EB62B-122E-4C61-99DF-8A76FA96887E}"/>
    <cellStyle name="Migliaia 21 4 3" xfId="2308" xr:uid="{E5A568AE-4E6D-4A45-8C34-7118E08CDF87}"/>
    <cellStyle name="Migliaia 21 5" xfId="543" xr:uid="{34FE88A3-0682-4BE0-865B-1FD448EDFF4F}"/>
    <cellStyle name="Migliaia 22" xfId="544" xr:uid="{212535EA-6FE8-4ECF-BE8A-FA75A269CD14}"/>
    <cellStyle name="Migliaia 22 2" xfId="545" xr:uid="{AE1974A8-6372-41DF-B411-5E0F7DAB8C90}"/>
    <cellStyle name="Migliaia 22 2 2" xfId="2309" xr:uid="{30F9D2CC-9F5E-4651-9644-BACF61F5A3F2}"/>
    <cellStyle name="Migliaia 22 2 2 2" xfId="3705" xr:uid="{A1C62CB4-B392-4797-A13C-634CA05387C0}"/>
    <cellStyle name="Migliaia 22 3" xfId="546" xr:uid="{9513CB05-BD88-4589-A675-25DD244C4701}"/>
    <cellStyle name="Migliaia 22 3 2" xfId="547" xr:uid="{73A7CF82-175A-4467-BB24-F169670020C0}"/>
    <cellStyle name="Migliaia 22 3 2 2" xfId="3706" xr:uid="{269B24DC-24A4-49B6-8AD3-41866F57CE0A}"/>
    <cellStyle name="Migliaia 22 3 2 3" xfId="3707" xr:uid="{845C4E39-8EA9-4D7A-900A-3D723D39B80F}"/>
    <cellStyle name="Migliaia 22 3 3" xfId="548" xr:uid="{4423FCF6-621E-4C1B-AA03-732C2575040B}"/>
    <cellStyle name="Migliaia 22 3 3 2" xfId="2310" xr:uid="{3C645C43-79C9-453A-B4B3-67A58205DB82}"/>
    <cellStyle name="Migliaia 22 3 4" xfId="2311" xr:uid="{6C1D3F29-4D52-44BC-84AC-25BFEC604B29}"/>
    <cellStyle name="Migliaia 22 4" xfId="549" xr:uid="{E703D24F-9EED-4969-8CFF-010C4BCB55F1}"/>
    <cellStyle name="Migliaia 22 4 2" xfId="2312" xr:uid="{0974A8DC-B061-49FC-BE49-72C91B6A0621}"/>
    <cellStyle name="Migliaia 22 4 2 2" xfId="2313" xr:uid="{BDE222FA-BC22-41A0-9C44-D225DA3DA3EE}"/>
    <cellStyle name="Migliaia 22 4 2 3" xfId="3708" xr:uid="{7504ADA5-ED85-42D4-B788-E697FC7BCBC1}"/>
    <cellStyle name="Migliaia 22 4 3" xfId="2314" xr:uid="{80C5F3EE-5B88-4D6A-9543-00F2687B7FE9}"/>
    <cellStyle name="Migliaia 22 5" xfId="550" xr:uid="{DF6D1223-08FD-4008-A317-741ACA922CA5}"/>
    <cellStyle name="Migliaia 23" xfId="551" xr:uid="{296656A9-E499-4C4A-B7B6-2867872D2C5B}"/>
    <cellStyle name="Migliaia 23 2" xfId="552" xr:uid="{8012300B-85A2-425A-B17A-4D89B2223AAC}"/>
    <cellStyle name="Migliaia 23 2 2" xfId="2315" xr:uid="{B22A94B1-B454-418C-9D45-0AAB81CABAC3}"/>
    <cellStyle name="Migliaia 23 2 2 2" xfId="3709" xr:uid="{2298DFE8-DC31-4446-B0D8-69AAFCA2A323}"/>
    <cellStyle name="Migliaia 23 3" xfId="553" xr:uid="{808E44BA-F3AD-4B29-9BF5-85AFC7B7516F}"/>
    <cellStyle name="Migliaia 23 3 2" xfId="554" xr:uid="{F0D81BA2-79F9-479D-A338-300301164D46}"/>
    <cellStyle name="Migliaia 23 3 2 2" xfId="3710" xr:uid="{7CEF214B-920C-4CC3-A55E-BBBEE33129B9}"/>
    <cellStyle name="Migliaia 23 3 2 3" xfId="3711" xr:uid="{C6590FE9-9B0B-4553-BBAE-367B9695A0CB}"/>
    <cellStyle name="Migliaia 23 3 3" xfId="555" xr:uid="{32ED3285-B989-4897-A454-24B080D0B53A}"/>
    <cellStyle name="Migliaia 23 3 3 2" xfId="2316" xr:uid="{4611809D-4309-41DA-8BAF-D652575D7378}"/>
    <cellStyle name="Migliaia 23 3 4" xfId="2317" xr:uid="{BC32A8C5-0B9A-4DC9-AAB7-9C15D9BCB879}"/>
    <cellStyle name="Migliaia 23 4" xfId="556" xr:uid="{D5E7EB8E-3F9C-47FC-9BB7-932AC50608B8}"/>
    <cellStyle name="Migliaia 23 4 2" xfId="2318" xr:uid="{A6218F06-908F-4F50-9DC2-7E9ECB70C782}"/>
    <cellStyle name="Migliaia 23 4 2 2" xfId="2319" xr:uid="{17EB80DC-C4AF-4B0B-9218-53D7FC2E190E}"/>
    <cellStyle name="Migliaia 23 4 2 3" xfId="3712" xr:uid="{A02772D7-F8CD-41D0-BA3A-2B21A6CA8F4B}"/>
    <cellStyle name="Migliaia 23 4 3" xfId="2320" xr:uid="{3AEA4FDA-0818-4D58-9AFB-3A6044CC4C54}"/>
    <cellStyle name="Migliaia 23 5" xfId="557" xr:uid="{DA500566-D126-4590-93C9-90833684EEA1}"/>
    <cellStyle name="Migliaia 24" xfId="558" xr:uid="{BC0428F6-6499-48A1-854A-CEAAB17EBECD}"/>
    <cellStyle name="Migliaia 24 2" xfId="559" xr:uid="{CADE0321-094A-42BF-9486-3BD91019D97E}"/>
    <cellStyle name="Migliaia 24 2 2" xfId="2321" xr:uid="{62B90FEA-987E-4780-A2D7-7D574D9658C0}"/>
    <cellStyle name="Migliaia 24 2 2 2" xfId="3713" xr:uid="{294FDBCD-259E-4486-97E4-DB85A1D96A4D}"/>
    <cellStyle name="Migliaia 24 3" xfId="560" xr:uid="{AA9BD3E3-FAAD-46DF-A0FA-0570F6F4E76E}"/>
    <cellStyle name="Migliaia 24 3 2" xfId="561" xr:uid="{9435E0E5-AFC6-43F6-BE95-9C8FCDB3D25A}"/>
    <cellStyle name="Migliaia 24 3 2 2" xfId="3714" xr:uid="{B0093FC8-58AC-42B9-952F-2337144B5B73}"/>
    <cellStyle name="Migliaia 24 3 2 3" xfId="3715" xr:uid="{C4DF1D40-D65F-4688-94A0-9E9711687997}"/>
    <cellStyle name="Migliaia 24 3 3" xfId="562" xr:uid="{B640E3B9-A0DC-4E94-99D9-3262BCBF196F}"/>
    <cellStyle name="Migliaia 24 3 3 2" xfId="2322" xr:uid="{C57D3289-C04D-42AB-9FE4-90E9AD3BD375}"/>
    <cellStyle name="Migliaia 24 3 4" xfId="2323" xr:uid="{166D3165-E6E4-417D-A195-327AF767766E}"/>
    <cellStyle name="Migliaia 24 4" xfId="563" xr:uid="{8234ECA4-AE2E-4EE1-9A15-030D5F8ABCCE}"/>
    <cellStyle name="Migliaia 24 4 2" xfId="2324" xr:uid="{615CBBD9-D0D9-4AD3-8FB3-410EE00C8518}"/>
    <cellStyle name="Migliaia 24 4 2 2" xfId="2325" xr:uid="{AC8913D6-9EE8-4009-94E2-28854A9CC286}"/>
    <cellStyle name="Migliaia 24 4 2 3" xfId="3716" xr:uid="{40B9A905-D2CF-48AE-8988-D58B2784DF7C}"/>
    <cellStyle name="Migliaia 24 4 3" xfId="2326" xr:uid="{7A80817C-B744-4114-91DB-8710BDD32E0B}"/>
    <cellStyle name="Migliaia 24 5" xfId="564" xr:uid="{3E1FD72A-5B16-4D44-9DD9-6FF81A13CF41}"/>
    <cellStyle name="Migliaia 25" xfId="565" xr:uid="{B93BBB19-8F64-4C32-825F-0E38C37BB515}"/>
    <cellStyle name="Migliaia 25 2" xfId="566" xr:uid="{8F61871B-EA38-462A-8F02-E9CE23BA04B8}"/>
    <cellStyle name="Migliaia 25 2 2" xfId="2327" xr:uid="{BA3050FE-F1BD-4AFF-87A9-CBECEFB1A9F8}"/>
    <cellStyle name="Migliaia 25 2 2 2" xfId="3717" xr:uid="{C2F6985F-15C3-4E2A-9F8D-E81F2D52B511}"/>
    <cellStyle name="Migliaia 25 3" xfId="567" xr:uid="{13A7AA5A-F8F4-4E06-987F-FCC52E63BD9C}"/>
    <cellStyle name="Migliaia 25 3 2" xfId="568" xr:uid="{6970234D-2E23-4EE2-AA5C-CDC096B3EE03}"/>
    <cellStyle name="Migliaia 25 3 2 2" xfId="3718" xr:uid="{1DDBC7A4-93AB-4FF7-B0FF-A8286D75F9B7}"/>
    <cellStyle name="Migliaia 25 3 2 3" xfId="3719" xr:uid="{85FADD10-857D-4C61-8C77-459718F15B0A}"/>
    <cellStyle name="Migliaia 25 3 3" xfId="569" xr:uid="{FB39B3B7-0F23-4BE0-B6E9-B0CF3F3D7F6E}"/>
    <cellStyle name="Migliaia 25 3 3 2" xfId="2328" xr:uid="{E213188D-6BE5-41FB-8A56-2945DE46B61F}"/>
    <cellStyle name="Migliaia 25 3 4" xfId="2329" xr:uid="{79006B27-A04F-435E-BC0D-D7A351286F3C}"/>
    <cellStyle name="Migliaia 25 4" xfId="570" xr:uid="{FD72124C-9148-4296-801D-C5BD2E6671A9}"/>
    <cellStyle name="Migliaia 25 4 2" xfId="2330" xr:uid="{08BEB23E-7264-4B73-9385-3171D2E07AD5}"/>
    <cellStyle name="Migliaia 25 4 2 2" xfId="2331" xr:uid="{152923D9-7A19-414D-A32C-EC1C69208C1A}"/>
    <cellStyle name="Migliaia 25 4 2 3" xfId="3720" xr:uid="{74D787EC-E5C6-4935-BCE4-F4BDE2843CF0}"/>
    <cellStyle name="Migliaia 25 4 3" xfId="2332" xr:uid="{9A607B84-9BE5-48C6-A17C-4419A973CE1D}"/>
    <cellStyle name="Migliaia 25 5" xfId="571" xr:uid="{6E55D679-E5B6-4F12-8165-B80EA96BCCBD}"/>
    <cellStyle name="Migliaia 26" xfId="572" xr:uid="{706EFCA3-2956-4CDF-9551-2DCE523C8B8E}"/>
    <cellStyle name="Migliaia 26 2" xfId="573" xr:uid="{10ED71BC-9E95-4436-A261-8CE41DD4B72C}"/>
    <cellStyle name="Migliaia 26 2 2" xfId="2333" xr:uid="{2B4958A1-802B-4944-8AF3-6509D963C2E4}"/>
    <cellStyle name="Migliaia 26 2 2 2" xfId="3721" xr:uid="{EE5B5B02-927F-4E0C-89BF-4AB240826BFE}"/>
    <cellStyle name="Migliaia 26 3" xfId="574" xr:uid="{ECF46010-A546-4979-90B1-1085D547F47C}"/>
    <cellStyle name="Migliaia 26 3 2" xfId="575" xr:uid="{9CEA202B-E5B2-4051-917A-F2C121626463}"/>
    <cellStyle name="Migliaia 26 3 2 2" xfId="3722" xr:uid="{B8B72057-6509-4EE0-8A0B-F5827E148D7E}"/>
    <cellStyle name="Migliaia 26 3 2 3" xfId="3723" xr:uid="{1B0ECE4A-9CA9-4F1A-8AA7-78EE23109153}"/>
    <cellStyle name="Migliaia 26 3 3" xfId="576" xr:uid="{6123AA28-E3B7-4980-8E4C-9495EEB3114C}"/>
    <cellStyle name="Migliaia 26 3 3 2" xfId="2334" xr:uid="{7DDEB065-33E0-4649-9BAA-273788403071}"/>
    <cellStyle name="Migliaia 26 3 4" xfId="2335" xr:uid="{7FEEC5CD-5947-491A-B9BC-7778E4848E50}"/>
    <cellStyle name="Migliaia 26 4" xfId="577" xr:uid="{A996870F-312A-4419-95B1-31C3A543F65B}"/>
    <cellStyle name="Migliaia 26 4 2" xfId="2336" xr:uid="{45BC1A96-B90C-4465-882D-E7473021C3F0}"/>
    <cellStyle name="Migliaia 26 4 2 2" xfId="2337" xr:uid="{FDD7F7BC-0768-47A7-91DF-72AF120A40EE}"/>
    <cellStyle name="Migliaia 26 4 2 3" xfId="3724" xr:uid="{B40B56F4-4AAF-4868-9C38-2389D7B71697}"/>
    <cellStyle name="Migliaia 26 4 3" xfId="2338" xr:uid="{05CC2D68-BCD3-4228-8D87-14B9A598A02E}"/>
    <cellStyle name="Migliaia 26 5" xfId="578" xr:uid="{6E6C3F5C-7734-4C5B-B096-DFF63F9FAB68}"/>
    <cellStyle name="Migliaia 27" xfId="579" xr:uid="{30EAE08C-9751-45BF-B06F-DF628D7C3951}"/>
    <cellStyle name="Migliaia 27 2" xfId="580" xr:uid="{B699931D-1BBB-4ECB-9AEF-C5A7A469C8ED}"/>
    <cellStyle name="Migliaia 27 2 2" xfId="2339" xr:uid="{1F46EF1D-0D72-4BAD-8EE9-4484D7BB8399}"/>
    <cellStyle name="Migliaia 27 2 2 2" xfId="3725" xr:uid="{372D81EC-D904-4810-9B4D-DE0C0B0151DC}"/>
    <cellStyle name="Migliaia 27 3" xfId="581" xr:uid="{D8DF6AAF-3A27-4E5B-9B5C-438E07859057}"/>
    <cellStyle name="Migliaia 27 3 2" xfId="582" xr:uid="{404C5A83-778E-431A-B254-DC010BEA9427}"/>
    <cellStyle name="Migliaia 27 3 2 2" xfId="3726" xr:uid="{510B5563-3DCC-48F1-BFE9-CB9F294FAA55}"/>
    <cellStyle name="Migliaia 27 3 2 3" xfId="3727" xr:uid="{CDDD8203-CD1E-401A-9622-408F3742A4DC}"/>
    <cellStyle name="Migliaia 27 3 3" xfId="583" xr:uid="{EB04C50F-690D-4526-90B5-0B1CF5A618B1}"/>
    <cellStyle name="Migliaia 27 3 3 2" xfId="2340" xr:uid="{74541EFD-191D-4EB8-BE09-71D9147E42E4}"/>
    <cellStyle name="Migliaia 27 3 4" xfId="2341" xr:uid="{D0D542D3-05FB-4B31-9A82-B48885FBE00F}"/>
    <cellStyle name="Migliaia 27 4" xfId="584" xr:uid="{2D3473E2-B87B-4606-89ED-004D84C421D5}"/>
    <cellStyle name="Migliaia 27 4 2" xfId="2342" xr:uid="{7006E931-1916-4E27-9408-74500FD104BE}"/>
    <cellStyle name="Migliaia 27 4 2 2" xfId="2343" xr:uid="{61CC69EF-FF37-458C-A868-8B560988CFC1}"/>
    <cellStyle name="Migliaia 27 4 2 3" xfId="3728" xr:uid="{8F5A96E6-9325-47CE-8A20-B106F11ADAEA}"/>
    <cellStyle name="Migliaia 27 4 3" xfId="2344" xr:uid="{06DA966F-F523-4D7F-833A-C10EC1AC9D48}"/>
    <cellStyle name="Migliaia 27 5" xfId="585" xr:uid="{2AEF1E2D-433B-49FA-8CED-965CFCA99508}"/>
    <cellStyle name="Migliaia 28" xfId="586" xr:uid="{A185577E-350B-430A-9A91-EC619FEC06E1}"/>
    <cellStyle name="Migliaia 28 2" xfId="587" xr:uid="{22738675-BA83-470E-BE77-FCE2E2CBB280}"/>
    <cellStyle name="Migliaia 28 2 2" xfId="2345" xr:uid="{7FC2CDB1-54A8-4289-948D-49B21CD171DD}"/>
    <cellStyle name="Migliaia 28 2 2 2" xfId="3729" xr:uid="{19D05EF2-35CA-43C4-987C-6F58918581E0}"/>
    <cellStyle name="Migliaia 28 3" xfId="588" xr:uid="{91706728-CF7E-4E0B-AF87-A079B9E81C58}"/>
    <cellStyle name="Migliaia 28 3 2" xfId="589" xr:uid="{DA22B379-DE23-410D-A7D7-B32DFF0254CE}"/>
    <cellStyle name="Migliaia 28 3 2 2" xfId="3730" xr:uid="{C1F2AFA6-01DF-4C45-9B8A-34446C1D490B}"/>
    <cellStyle name="Migliaia 28 3 2 3" xfId="3731" xr:uid="{7E528319-7372-4A26-88A9-77FD85E9166C}"/>
    <cellStyle name="Migliaia 28 3 3" xfId="590" xr:uid="{841F817B-115F-4182-8742-9EEA62AD9A4D}"/>
    <cellStyle name="Migliaia 28 3 3 2" xfId="2346" xr:uid="{BA5D59F1-DED0-4161-AC4C-44EFD8ECD315}"/>
    <cellStyle name="Migliaia 28 3 4" xfId="2347" xr:uid="{6827B3C9-2511-44C2-9645-CE7A569FC72A}"/>
    <cellStyle name="Migliaia 28 4" xfId="591" xr:uid="{CE50E6D7-6BCA-455E-A229-CF498E29F70A}"/>
    <cellStyle name="Migliaia 28 4 2" xfId="2348" xr:uid="{7E337546-7014-4898-AFA5-0B04E41FE4AC}"/>
    <cellStyle name="Migliaia 28 4 2 2" xfId="2349" xr:uid="{7D78A452-37B2-48C5-A31A-775F4FBAB778}"/>
    <cellStyle name="Migliaia 28 4 2 3" xfId="3732" xr:uid="{D55E276D-7BF1-443D-AC17-499DDDCBD197}"/>
    <cellStyle name="Migliaia 28 4 3" xfId="2350" xr:uid="{FCE9BF46-3E01-4AF4-8FDF-01901CAF110A}"/>
    <cellStyle name="Migliaia 28 5" xfId="592" xr:uid="{FFE9E326-7215-4167-963F-6F332201FB7F}"/>
    <cellStyle name="Migliaia 29" xfId="593" xr:uid="{C2E29080-E7C7-4D82-9726-765C7EB9D0D5}"/>
    <cellStyle name="Migliaia 29 2" xfId="594" xr:uid="{A52AB312-F7FD-4972-AE0B-793CBC95A004}"/>
    <cellStyle name="Migliaia 29 2 2" xfId="2351" xr:uid="{2530D309-CA32-45C2-8778-633AB71CE269}"/>
    <cellStyle name="Migliaia 29 2 2 2" xfId="3733" xr:uid="{11715DE9-DAEB-4FD6-AC2A-138EB72BA1E4}"/>
    <cellStyle name="Migliaia 29 3" xfId="595" xr:uid="{E84B2E65-3AE8-421A-80AD-9C2DB6195422}"/>
    <cellStyle name="Migliaia 29 3 2" xfId="596" xr:uid="{9735A481-B95F-4E47-8263-E96501161228}"/>
    <cellStyle name="Migliaia 29 3 2 2" xfId="3734" xr:uid="{4840E562-C6D6-43AB-B935-689010A81CFE}"/>
    <cellStyle name="Migliaia 29 3 2 3" xfId="3735" xr:uid="{B543B4D8-175F-4C6F-8CDE-3A4A3E4409C4}"/>
    <cellStyle name="Migliaia 29 3 3" xfId="597" xr:uid="{9AA8CB2B-AE46-4C3F-B004-4AB68BAE869D}"/>
    <cellStyle name="Migliaia 29 3 3 2" xfId="2352" xr:uid="{518AE5DB-6206-445A-9150-E467ED64A04C}"/>
    <cellStyle name="Migliaia 29 3 4" xfId="2353" xr:uid="{CD59D0F3-FBC9-4FA4-9B06-DF463F9E15DD}"/>
    <cellStyle name="Migliaia 29 4" xfId="598" xr:uid="{98E997E1-8B0B-4E9F-9807-FEC2AEB4EAF6}"/>
    <cellStyle name="Migliaia 29 4 2" xfId="2354" xr:uid="{87CAC01A-3C74-43FF-9545-E676895E528E}"/>
    <cellStyle name="Migliaia 29 4 2 2" xfId="2355" xr:uid="{DAD1F1C8-D381-4535-85BA-A37AEAF33253}"/>
    <cellStyle name="Migliaia 29 4 2 3" xfId="3736" xr:uid="{9C8B7467-D80F-4DC5-AF26-39CD63D84E3C}"/>
    <cellStyle name="Migliaia 29 4 3" xfId="2356" xr:uid="{059B995F-069E-424C-A777-62D24F25A797}"/>
    <cellStyle name="Migliaia 29 5" xfId="599" xr:uid="{80D61F84-9DCB-4BAD-A5B7-9F33F19751C8}"/>
    <cellStyle name="Migliaia 3" xfId="600" xr:uid="{396C240F-6718-4F7C-9CE7-6F0831890A2F}"/>
    <cellStyle name="Migliaia 3 2" xfId="601" xr:uid="{E551A7DD-46DB-4997-8A05-11CB6592F182}"/>
    <cellStyle name="Migliaia 3 2 2" xfId="2357" xr:uid="{9686DEDB-009D-4427-AD21-314DDC95F7DB}"/>
    <cellStyle name="Migliaia 3 2 2 2" xfId="3737" xr:uid="{8992CA70-ACE2-4E48-BA81-A8B2C854609E}"/>
    <cellStyle name="Migliaia 3 3" xfId="602" xr:uid="{BBF0148F-C24E-4388-8CEA-1058DB62F91F}"/>
    <cellStyle name="Migliaia 3 3 2" xfId="603" xr:uid="{19D435F1-5D91-4CAF-9A48-669D3840E41D}"/>
    <cellStyle name="Migliaia 3 3 2 2" xfId="3738" xr:uid="{0E4D38A2-7DC1-4916-846C-901AB2862ED4}"/>
    <cellStyle name="Migliaia 3 3 2 3" xfId="3739" xr:uid="{8DB81DDE-49F8-4A16-BDFF-BBC0176E1A4F}"/>
    <cellStyle name="Migliaia 3 3 3" xfId="604" xr:uid="{0372D208-C58B-41CF-8F39-2A9729981495}"/>
    <cellStyle name="Migliaia 3 3 3 2" xfId="2358" xr:uid="{1DA9F352-779B-4190-AD37-59E950E56BBA}"/>
    <cellStyle name="Migliaia 3 3 4" xfId="2359" xr:uid="{8474B478-CF27-46FD-99E4-F87CA272D7D3}"/>
    <cellStyle name="Migliaia 3 4" xfId="605" xr:uid="{0DCADAB3-8949-45AB-A177-BCDA9DBE1893}"/>
    <cellStyle name="Migliaia 3 4 2" xfId="2360" xr:uid="{B42911E9-9681-409C-B399-88A49FCC2008}"/>
    <cellStyle name="Migliaia 3 4 2 2" xfId="2361" xr:uid="{1FF7B31B-1179-44D2-A0E6-259F0864A947}"/>
    <cellStyle name="Migliaia 3 4 2 3" xfId="3740" xr:uid="{70E7909B-1517-40D4-B2E0-4C7795E5BA24}"/>
    <cellStyle name="Migliaia 3 4 3" xfId="2362" xr:uid="{CE09031D-68DB-4693-91C1-B91C8CE97B3D}"/>
    <cellStyle name="Migliaia 3 5" xfId="606" xr:uid="{A2B2AD1D-7CE4-409D-8679-FCC20007F47C}"/>
    <cellStyle name="Migliaia 30" xfId="607" xr:uid="{F8B73BC0-FD75-44AE-9256-64DF5E699C49}"/>
    <cellStyle name="Migliaia 30 2" xfId="608" xr:uid="{2632BEDC-0204-4208-B144-774A627C71D6}"/>
    <cellStyle name="Migliaia 30 2 2" xfId="2363" xr:uid="{3564CFB1-F737-4852-A030-8AECF394CE1D}"/>
    <cellStyle name="Migliaia 30 2 2 2" xfId="3741" xr:uid="{BDC28C46-70DC-439D-936A-113E9774B10F}"/>
    <cellStyle name="Migliaia 30 3" xfId="609" xr:uid="{C32E6CDB-BDE4-4433-B439-27B7D2539B93}"/>
    <cellStyle name="Migliaia 30 3 2" xfId="610" xr:uid="{A43B7A10-0BAB-4A31-8E0F-88FD35DD402A}"/>
    <cellStyle name="Migliaia 30 3 2 2" xfId="3742" xr:uid="{378FE00F-46A5-4CD1-8EA0-9FFBECB5BD91}"/>
    <cellStyle name="Migliaia 30 3 2 3" xfId="3743" xr:uid="{1F0E6ADD-6246-4878-9F6E-AD2E6ED7721C}"/>
    <cellStyle name="Migliaia 30 3 3" xfId="611" xr:uid="{290B644F-0A72-4156-BC4A-D73BAB4B975A}"/>
    <cellStyle name="Migliaia 30 3 3 2" xfId="2364" xr:uid="{21F97180-D219-4D94-8717-05C98A454E1B}"/>
    <cellStyle name="Migliaia 30 3 4" xfId="2365" xr:uid="{1EE2A51B-F3FF-4877-B44B-A7556811FC1D}"/>
    <cellStyle name="Migliaia 30 4" xfId="612" xr:uid="{D3BC7BC9-D378-47D7-A64C-A4275BAF4FA1}"/>
    <cellStyle name="Migliaia 30 4 2" xfId="2366" xr:uid="{27C4F16E-9A08-45FB-B297-CCA0D895F79A}"/>
    <cellStyle name="Migliaia 30 4 2 2" xfId="2367" xr:uid="{D3716C6E-EF06-4753-B0D9-898F923FFDC8}"/>
    <cellStyle name="Migliaia 30 4 2 3" xfId="3744" xr:uid="{263C01B1-7FD0-4C2A-BA82-EAD506D52A92}"/>
    <cellStyle name="Migliaia 30 4 3" xfId="2368" xr:uid="{7C2F470B-BBBA-4ED3-BDEE-2E55EF2F511F}"/>
    <cellStyle name="Migliaia 30 5" xfId="613" xr:uid="{72B4B394-12E0-450F-8152-52E284E8B20C}"/>
    <cellStyle name="Migliaia 31" xfId="614" xr:uid="{8231908B-EB33-4949-9B88-60F888E565C1}"/>
    <cellStyle name="Migliaia 31 2" xfId="615" xr:uid="{E00B5FE7-F410-4898-977A-5D601E54EE33}"/>
    <cellStyle name="Migliaia 31 2 2" xfId="2369" xr:uid="{70ED0D5F-29B1-4BF0-B30F-32E797B3E137}"/>
    <cellStyle name="Migliaia 31 2 2 2" xfId="3745" xr:uid="{E63A49FF-30E1-4C51-992C-DF0ED96BC8B0}"/>
    <cellStyle name="Migliaia 31 3" xfId="616" xr:uid="{9D8872A0-A0AF-4DFD-AC09-59EDDC710BDF}"/>
    <cellStyle name="Migliaia 31 3 2" xfId="617" xr:uid="{3750F29F-529B-4BC0-A95B-FFD5636E0CDB}"/>
    <cellStyle name="Migliaia 31 3 2 2" xfId="3746" xr:uid="{FAA094BD-93F6-4074-8F81-7C891E707BCB}"/>
    <cellStyle name="Migliaia 31 3 2 3" xfId="3747" xr:uid="{C2C00F86-2482-43BB-8F5C-F299671A304D}"/>
    <cellStyle name="Migliaia 31 3 3" xfId="618" xr:uid="{32846016-28B7-429C-A1C4-DB5413D97CAC}"/>
    <cellStyle name="Migliaia 31 3 3 2" xfId="2370" xr:uid="{8F30D996-698B-44BD-BF2D-7A07D2B2C87D}"/>
    <cellStyle name="Migliaia 31 3 4" xfId="2371" xr:uid="{AC2F4094-887F-4048-8C62-1D53A6895DD7}"/>
    <cellStyle name="Migliaia 31 4" xfId="619" xr:uid="{8E69582D-800A-40D0-83EE-868382E4689C}"/>
    <cellStyle name="Migliaia 31 4 2" xfId="2372" xr:uid="{F674F1CD-D7BC-4092-AAD5-FAFED9815023}"/>
    <cellStyle name="Migliaia 31 4 2 2" xfId="2373" xr:uid="{293DF6FA-FA63-4398-9880-4076DDFC37AA}"/>
    <cellStyle name="Migliaia 31 4 2 3" xfId="3748" xr:uid="{A742A465-25F2-43B1-AF30-84988E06F72E}"/>
    <cellStyle name="Migliaia 31 4 3" xfId="2374" xr:uid="{5C3EC174-FBB9-4AD3-8C0A-6342C035DC2D}"/>
    <cellStyle name="Migliaia 31 5" xfId="620" xr:uid="{9CFC3A79-F329-4691-97FC-2A6C5E7DEE7D}"/>
    <cellStyle name="Migliaia 32" xfId="621" xr:uid="{A4D4083B-4DB3-457B-9B0F-0BA9B837C9D4}"/>
    <cellStyle name="Migliaia 32 2" xfId="622" xr:uid="{E2FB80EC-5CD5-4CDD-88C0-6E0D30C80C0E}"/>
    <cellStyle name="Migliaia 32 2 2" xfId="2375" xr:uid="{32A208AB-9FA8-49D1-BDF9-EEDDFA56BA80}"/>
    <cellStyle name="Migliaia 32 2 2 2" xfId="3749" xr:uid="{95042C1D-A47E-426C-AE4F-85C076461FC2}"/>
    <cellStyle name="Migliaia 32 3" xfId="623" xr:uid="{2457FFD8-BAEE-4F8E-BD99-A1CFD54FC520}"/>
    <cellStyle name="Migliaia 32 3 2" xfId="624" xr:uid="{58B3DE50-1CD0-4D8E-9214-02B3C5D97915}"/>
    <cellStyle name="Migliaia 32 3 2 2" xfId="3750" xr:uid="{382F793B-3DB5-4B4A-9910-19E5672AE213}"/>
    <cellStyle name="Migliaia 32 3 2 3" xfId="3751" xr:uid="{AE8EA1BF-B53D-4DAC-843B-29871CD4BEF8}"/>
    <cellStyle name="Migliaia 32 3 3" xfId="625" xr:uid="{59B188C0-1422-4F4F-97D2-6B691BF4F7B9}"/>
    <cellStyle name="Migliaia 32 3 3 2" xfId="2376" xr:uid="{9E525125-2702-4B99-BF06-C8ADA6B8C3B1}"/>
    <cellStyle name="Migliaia 32 3 4" xfId="2377" xr:uid="{74FFEBDB-CA9A-4377-951F-DDB99176B365}"/>
    <cellStyle name="Migliaia 32 4" xfId="626" xr:uid="{13F7D812-55AF-46E4-A12A-4C3278C8CB60}"/>
    <cellStyle name="Migliaia 32 4 2" xfId="2378" xr:uid="{BA92C63B-BC0F-49F9-B66D-D91B1E0E2496}"/>
    <cellStyle name="Migliaia 32 4 2 2" xfId="2379" xr:uid="{1D4758A8-2CD9-46CF-9F91-DD42E2728D63}"/>
    <cellStyle name="Migliaia 32 4 2 3" xfId="3752" xr:uid="{30136949-10F7-49FC-9BAE-0285D6153C8E}"/>
    <cellStyle name="Migliaia 32 4 3" xfId="2380" xr:uid="{9025BD5A-D6BC-4452-858A-8A21970E6CA5}"/>
    <cellStyle name="Migliaia 32 5" xfId="627" xr:uid="{787601B3-7D77-47E9-A1F9-2FAEF4028958}"/>
    <cellStyle name="Migliaia 33" xfId="628" xr:uid="{8467964E-C72D-4FD2-95B9-6FBB048F1CA4}"/>
    <cellStyle name="Migliaia 33 2" xfId="629" xr:uid="{49798311-0064-4D7F-AA3E-B1AC1EBEE196}"/>
    <cellStyle name="Migliaia 33 2 2" xfId="2381" xr:uid="{8015BA9E-72EF-46CE-B8E1-22B55C4E86BB}"/>
    <cellStyle name="Migliaia 33 2 2 2" xfId="3753" xr:uid="{1C8D270B-45F0-43B5-A78B-E444C9E26DC5}"/>
    <cellStyle name="Migliaia 33 3" xfId="630" xr:uid="{19C5A6A7-FE4E-4EF4-BEAC-CB88EB5EA6FC}"/>
    <cellStyle name="Migliaia 33 3 2" xfId="631" xr:uid="{9B98BFD1-C873-41AD-8ECE-2A46DE924904}"/>
    <cellStyle name="Migliaia 33 3 2 2" xfId="3754" xr:uid="{7E13A594-4F59-498A-BAB0-E6503656BB3B}"/>
    <cellStyle name="Migliaia 33 3 2 3" xfId="3755" xr:uid="{CABBE002-F507-42CB-BC07-D646EE583D40}"/>
    <cellStyle name="Migliaia 33 3 3" xfId="632" xr:uid="{471257D7-F31A-48FE-BDEC-A3E5364873CA}"/>
    <cellStyle name="Migliaia 33 3 3 2" xfId="2382" xr:uid="{7ED2C422-B3FA-473A-A985-6273E0C1C39C}"/>
    <cellStyle name="Migliaia 33 3 4" xfId="2383" xr:uid="{19FC7EF6-572B-4566-AB46-346E7D828978}"/>
    <cellStyle name="Migliaia 33 4" xfId="633" xr:uid="{5F36A820-7985-4FDE-9BF1-9C312977DE59}"/>
    <cellStyle name="Migliaia 33 4 2" xfId="2384" xr:uid="{DED86693-944A-417A-8CCE-78BB96E1C374}"/>
    <cellStyle name="Migliaia 33 4 2 2" xfId="2385" xr:uid="{4E7C3774-3F03-4798-8802-2FC26EE6C312}"/>
    <cellStyle name="Migliaia 33 4 2 3" xfId="3756" xr:uid="{098606E0-27C6-4EBF-8914-04F6C7386F12}"/>
    <cellStyle name="Migliaia 33 4 3" xfId="2386" xr:uid="{AA4B2762-0D14-4211-8D36-EC9AB588A215}"/>
    <cellStyle name="Migliaia 33 5" xfId="634" xr:uid="{5C00E09E-5B35-4461-B164-F9176D9D631C}"/>
    <cellStyle name="Migliaia 34" xfId="635" xr:uid="{DAE6B90A-9D2F-44F2-B9EB-FAB8636BE74D}"/>
    <cellStyle name="Migliaia 34 2" xfId="636" xr:uid="{238C2CDE-D5A8-4968-8568-B192259F75DF}"/>
    <cellStyle name="Migliaia 34 2 2" xfId="2387" xr:uid="{0B1BED7C-CF0D-4F81-8C8A-9902034970E1}"/>
    <cellStyle name="Migliaia 34 2 2 2" xfId="3757" xr:uid="{AD31144A-966C-4C13-B703-9F2352D08848}"/>
    <cellStyle name="Migliaia 34 3" xfId="637" xr:uid="{AD35AB58-F243-4232-B6ED-B324D4E626FE}"/>
    <cellStyle name="Migliaia 34 3 2" xfId="638" xr:uid="{8850619E-A7AD-4896-926E-7556EF4D4C0F}"/>
    <cellStyle name="Migliaia 34 3 2 2" xfId="3758" xr:uid="{484D52F7-9D47-48F4-A399-2F33494CFF6A}"/>
    <cellStyle name="Migliaia 34 3 2 3" xfId="3759" xr:uid="{9B5FDE13-1369-4A3E-9BBA-8F6B98133971}"/>
    <cellStyle name="Migliaia 34 3 3" xfId="639" xr:uid="{9F15B224-EFE3-448F-BA9D-0D09B3B548C6}"/>
    <cellStyle name="Migliaia 34 3 3 2" xfId="2388" xr:uid="{2F1E89D2-5196-4E5F-BF11-8185E10DA679}"/>
    <cellStyle name="Migliaia 34 3 4" xfId="2389" xr:uid="{988AAA86-3CB6-4175-A54B-18170866A0D6}"/>
    <cellStyle name="Migliaia 34 4" xfId="640" xr:uid="{8642F527-CB3D-4A00-92C1-B1EE54AC1F76}"/>
    <cellStyle name="Migliaia 34 4 2" xfId="2390" xr:uid="{A225E892-B7EF-4DB9-B382-1E599B501A63}"/>
    <cellStyle name="Migliaia 34 4 2 2" xfId="2391" xr:uid="{6616CAE1-E78E-4243-B370-F04BF2622BA8}"/>
    <cellStyle name="Migliaia 34 4 2 3" xfId="3760" xr:uid="{C964D764-C0E0-42C5-8D8C-110407BABF1E}"/>
    <cellStyle name="Migliaia 34 4 3" xfId="2392" xr:uid="{9EEA6D10-23E0-4337-A970-A0C0E2185489}"/>
    <cellStyle name="Migliaia 34 5" xfId="641" xr:uid="{5BF007BF-6BCA-4537-8279-03F0333DA762}"/>
    <cellStyle name="Migliaia 35" xfId="642" xr:uid="{6F8D19FC-06DC-4EDD-AE36-CB04948CF3EF}"/>
    <cellStyle name="Migliaia 35 2" xfId="643" xr:uid="{1598BCA1-5E15-4B09-AB3D-B43CFBD5D1CB}"/>
    <cellStyle name="Migliaia 35 2 2" xfId="2393" xr:uid="{7C817DAD-E6AF-4443-872F-7CE687C4C4EA}"/>
    <cellStyle name="Migliaia 35 2 2 2" xfId="3761" xr:uid="{C432E15C-FA03-4F99-8EE4-F8EC262D48D3}"/>
    <cellStyle name="Migliaia 35 3" xfId="644" xr:uid="{11C97062-E287-45B9-AF80-2E349108C328}"/>
    <cellStyle name="Migliaia 35 3 2" xfId="645" xr:uid="{E6958152-7188-4881-9AB6-69429757F294}"/>
    <cellStyle name="Migliaia 35 3 2 2" xfId="3762" xr:uid="{2A345B93-DE44-4D76-82EC-03DF72C40EC0}"/>
    <cellStyle name="Migliaia 35 3 2 3" xfId="3763" xr:uid="{53786F12-7F6D-4B28-9535-EFD8F3349678}"/>
    <cellStyle name="Migliaia 35 3 3" xfId="646" xr:uid="{E4B31A07-0592-4BBF-A4AA-2DA481B4A2CD}"/>
    <cellStyle name="Migliaia 35 3 3 2" xfId="2394" xr:uid="{4EDC3A39-ECC4-41F7-BA4E-6431FEAE7ACA}"/>
    <cellStyle name="Migliaia 35 3 4" xfId="2395" xr:uid="{6A24930E-16C8-4BE4-98AB-5EFDA6284C24}"/>
    <cellStyle name="Migliaia 35 4" xfId="647" xr:uid="{2B955009-9818-4051-847F-77684F661DC4}"/>
    <cellStyle name="Migliaia 35 4 2" xfId="2396" xr:uid="{5A5059BD-FBC4-42C6-86E3-B6ECEE1A1946}"/>
    <cellStyle name="Migliaia 35 4 2 2" xfId="2397" xr:uid="{D3D1C01B-76A4-4F19-89CF-300832839575}"/>
    <cellStyle name="Migliaia 35 4 2 3" xfId="3764" xr:uid="{E52DA088-3BFF-47A4-B7D1-28E3B9705991}"/>
    <cellStyle name="Migliaia 35 4 3" xfId="2398" xr:uid="{8A04DB95-0998-48D7-B0BC-4183EEE2FBD3}"/>
    <cellStyle name="Migliaia 35 5" xfId="648" xr:uid="{A3AFB6BF-B475-40E6-85C8-3FF4FBF0A94C}"/>
    <cellStyle name="Migliaia 36" xfId="649" xr:uid="{83F3BF67-071C-484C-BED6-371650C46FA3}"/>
    <cellStyle name="Migliaia 36 2" xfId="650" xr:uid="{3FED23AF-A551-4F78-BECD-4F46771AFAFD}"/>
    <cellStyle name="Migliaia 36 2 2" xfId="2399" xr:uid="{AE2EE165-1DFF-481E-926F-D6E43E58B0AF}"/>
    <cellStyle name="Migliaia 36 2 2 2" xfId="3765" xr:uid="{809983CE-DBB8-4CD1-981A-42CFC72DA95A}"/>
    <cellStyle name="Migliaia 36 3" xfId="651" xr:uid="{AF8F2234-23FE-4985-A279-A8DCAB84F851}"/>
    <cellStyle name="Migliaia 36 3 2" xfId="652" xr:uid="{A80F7424-5C09-4524-A526-241895660C2E}"/>
    <cellStyle name="Migliaia 36 3 2 2" xfId="3766" xr:uid="{6CC361D0-F5C6-4DB7-B60C-0B41B8E48DA8}"/>
    <cellStyle name="Migliaia 36 3 2 3" xfId="3767" xr:uid="{93998029-2379-4836-8BB7-8E59DDD96F1C}"/>
    <cellStyle name="Migliaia 36 3 3" xfId="653" xr:uid="{4B6851F3-9593-4559-9045-4585A3BCAFE1}"/>
    <cellStyle name="Migliaia 36 3 3 2" xfId="2400" xr:uid="{69B2BB30-7A5B-4DFA-8991-30CDE35CB730}"/>
    <cellStyle name="Migliaia 36 3 4" xfId="2401" xr:uid="{98008CCF-E717-4797-B4F1-FB5B0BFC67C0}"/>
    <cellStyle name="Migliaia 36 4" xfId="654" xr:uid="{1FF848E2-ECB1-4AF8-B241-9E71D68CC0E6}"/>
    <cellStyle name="Migliaia 36 4 2" xfId="2402" xr:uid="{1C3DCEEC-53E2-4F7F-9027-665628F60BA3}"/>
    <cellStyle name="Migliaia 36 4 2 2" xfId="2403" xr:uid="{2EEA9FC8-41F8-479D-A0A3-C03DD31BDDA7}"/>
    <cellStyle name="Migliaia 36 4 2 3" xfId="3768" xr:uid="{F2CA9E0F-13DA-45A6-9A17-295F66A66386}"/>
    <cellStyle name="Migliaia 36 4 3" xfId="2404" xr:uid="{AE6EB855-7849-48C5-A15C-112A4CF78170}"/>
    <cellStyle name="Migliaia 36 5" xfId="655" xr:uid="{2A5BCCCE-8E0E-4F1D-A69B-41F4ED0E4043}"/>
    <cellStyle name="Migliaia 37" xfId="656" xr:uid="{C4EB9A06-A4BF-4DD8-B990-CC055AA4D9FD}"/>
    <cellStyle name="Migliaia 37 2" xfId="657" xr:uid="{F406C94C-288D-4224-9B7C-D735505396DB}"/>
    <cellStyle name="Migliaia 37 2 2" xfId="2405" xr:uid="{3BC11E58-55E1-4C09-B342-702074623152}"/>
    <cellStyle name="Migliaia 37 2 2 2" xfId="3769" xr:uid="{08EF9965-038D-408E-B10E-6B2D859D24AB}"/>
    <cellStyle name="Migliaia 37 3" xfId="658" xr:uid="{46DC8C66-E330-4F47-9029-B5884F1E8003}"/>
    <cellStyle name="Migliaia 37 3 2" xfId="659" xr:uid="{1BAEB115-742A-491A-BD2B-D6064916480A}"/>
    <cellStyle name="Migliaia 37 3 2 2" xfId="3770" xr:uid="{D013F05C-737B-423A-A6F2-D2644ADE85C7}"/>
    <cellStyle name="Migliaia 37 3 2 3" xfId="3771" xr:uid="{82CAF874-7CEF-42F5-8974-ECBA4BA0B207}"/>
    <cellStyle name="Migliaia 37 3 3" xfId="660" xr:uid="{B0DFEBB9-8C7F-4C0F-9C04-CF807DFDEDD8}"/>
    <cellStyle name="Migliaia 37 3 3 2" xfId="2406" xr:uid="{C35A913A-37CC-4978-8C54-DFF05BECF180}"/>
    <cellStyle name="Migliaia 37 3 4" xfId="2407" xr:uid="{85B4BA94-A897-4276-9E5F-480979A42073}"/>
    <cellStyle name="Migliaia 37 4" xfId="661" xr:uid="{CC3A35A4-00B6-4E1A-AE39-A8FDBB3FB1E5}"/>
    <cellStyle name="Migliaia 37 4 2" xfId="2408" xr:uid="{8D1D0C70-8123-412E-B07E-7DED3E084404}"/>
    <cellStyle name="Migliaia 37 4 2 2" xfId="2409" xr:uid="{988E55A3-E080-4789-9A0A-A89BC67EC583}"/>
    <cellStyle name="Migliaia 37 4 2 3" xfId="3772" xr:uid="{052BC179-BE8A-4EAC-B3F1-EACB4D81E9CF}"/>
    <cellStyle name="Migliaia 37 4 3" xfId="2410" xr:uid="{DE9F526E-E8C7-408D-A2FA-4CABA9B9E1F6}"/>
    <cellStyle name="Migliaia 37 5" xfId="662" xr:uid="{EC098D84-4ED7-49AA-BD52-69E28FBE2A5B}"/>
    <cellStyle name="Migliaia 38" xfId="663" xr:uid="{70774D69-7A23-4A66-AE75-AF50C2AF12C6}"/>
    <cellStyle name="Migliaia 38 2" xfId="664" xr:uid="{FAB3BFAF-3436-4FF6-909C-663953056609}"/>
    <cellStyle name="Migliaia 38 2 2" xfId="2411" xr:uid="{DE75BC08-3C6F-40C8-A37C-4D2ADA6B18CF}"/>
    <cellStyle name="Migliaia 38 2 2 2" xfId="3773" xr:uid="{AE5C9248-DAC4-479E-8BBE-714B686B9C5A}"/>
    <cellStyle name="Migliaia 38 3" xfId="665" xr:uid="{A8014FC7-521B-4CDF-B6E2-2885995420A3}"/>
    <cellStyle name="Migliaia 38 3 2" xfId="666" xr:uid="{B0FDE18A-4CC3-49CD-AE76-F7D9B8C9E108}"/>
    <cellStyle name="Migliaia 38 3 2 2" xfId="3774" xr:uid="{888346F3-7836-4DD0-82E8-4DA5A197FC69}"/>
    <cellStyle name="Migliaia 38 3 2 3" xfId="3775" xr:uid="{45A74745-9843-4E77-BAC7-67D65FF260FD}"/>
    <cellStyle name="Migliaia 38 3 3" xfId="667" xr:uid="{A95757F0-9EF9-4052-98A2-8A27BFA4CB2B}"/>
    <cellStyle name="Migliaia 38 3 3 2" xfId="2412" xr:uid="{94DBD073-AD7C-4C20-8853-30AB8D0B18E3}"/>
    <cellStyle name="Migliaia 38 3 4" xfId="2413" xr:uid="{56899C6B-876F-45CE-B770-816E2E91D0F2}"/>
    <cellStyle name="Migliaia 38 4" xfId="668" xr:uid="{0EC3EB18-DEE0-43B4-9B97-A9FC36B126EC}"/>
    <cellStyle name="Migliaia 38 4 2" xfId="2414" xr:uid="{632F9FC3-2AB5-4BEE-82B6-7194204BDCAC}"/>
    <cellStyle name="Migliaia 38 4 2 2" xfId="2415" xr:uid="{197223A9-8E37-4C6B-A270-0214FC0969E8}"/>
    <cellStyle name="Migliaia 38 4 2 3" xfId="3776" xr:uid="{6A98C9C1-A42D-4599-B2E3-C0DCC76D5AA5}"/>
    <cellStyle name="Migliaia 38 4 3" xfId="2416" xr:uid="{9D884D98-8464-4277-B9F5-91B6088A4094}"/>
    <cellStyle name="Migliaia 38 5" xfId="669" xr:uid="{8A6C8A91-BA85-455B-B782-B7B142E8CA6A}"/>
    <cellStyle name="Migliaia 39" xfId="670" xr:uid="{04CA967C-4054-40B0-9EB9-E2ACD3F3AF2D}"/>
    <cellStyle name="Migliaia 39 2" xfId="671" xr:uid="{1306D353-A793-45E3-A376-496FE4F6CC96}"/>
    <cellStyle name="Migliaia 39 2 2" xfId="2417" xr:uid="{FFFC3EDC-055F-4963-AC8F-8CF145CAC37A}"/>
    <cellStyle name="Migliaia 39 2 2 2" xfId="3777" xr:uid="{6004EF3D-60D7-4AD1-8B1B-BAAB84F6F0F0}"/>
    <cellStyle name="Migliaia 39 3" xfId="672" xr:uid="{19634106-D431-47DB-A913-42EB10642577}"/>
    <cellStyle name="Migliaia 39 3 2" xfId="673" xr:uid="{F8D404FB-8C0E-43AB-80A2-2646F3383DB4}"/>
    <cellStyle name="Migliaia 39 3 2 2" xfId="3778" xr:uid="{3227222E-AF9C-4D84-94EB-2EE92C452579}"/>
    <cellStyle name="Migliaia 39 3 2 3" xfId="3779" xr:uid="{5584A2B8-A712-4EC2-BF04-C24CA608F0A8}"/>
    <cellStyle name="Migliaia 39 3 3" xfId="674" xr:uid="{4C4B704C-E09E-41EE-9718-C8DDD2E07592}"/>
    <cellStyle name="Migliaia 39 3 3 2" xfId="2418" xr:uid="{A54D1C1C-3DF4-4251-95DA-6A246A3B6DA8}"/>
    <cellStyle name="Migliaia 39 3 4" xfId="2419" xr:uid="{D0DB5009-055A-444C-8440-FE266FB2CA26}"/>
    <cellStyle name="Migliaia 39 4" xfId="675" xr:uid="{080342D5-EC10-4DD1-9386-6A1B6F93E625}"/>
    <cellStyle name="Migliaia 39 4 2" xfId="2420" xr:uid="{54A4E3D3-DC57-4892-B57E-D0FF84F6C5E9}"/>
    <cellStyle name="Migliaia 39 4 2 2" xfId="2421" xr:uid="{D4B085B6-3471-4E97-8EE1-9B6D188AC8E5}"/>
    <cellStyle name="Migliaia 39 4 2 3" xfId="3780" xr:uid="{A155AADD-CBB3-4823-BDC0-EE2FAE80E4CC}"/>
    <cellStyle name="Migliaia 39 4 3" xfId="2422" xr:uid="{83AB44AB-947B-478A-ABCC-1A9D80A0738D}"/>
    <cellStyle name="Migliaia 39 5" xfId="676" xr:uid="{0B5B4C6B-BB3B-48F6-961A-388ADE6ABDE4}"/>
    <cellStyle name="Migliaia 4" xfId="677" xr:uid="{2BE2259C-E115-4473-BAEA-28AE02A964AF}"/>
    <cellStyle name="Migliaia 4 2" xfId="678" xr:uid="{C3A5E8A5-4019-47FB-B10D-6C8DD79DFA52}"/>
    <cellStyle name="Migliaia 4 2 2" xfId="2423" xr:uid="{02553C01-7759-4B87-A70F-F065899C070E}"/>
    <cellStyle name="Migliaia 4 2 2 2" xfId="3781" xr:uid="{50BD62D6-EC62-48FA-8B3F-D2E13E73D062}"/>
    <cellStyle name="Migliaia 4 3" xfId="679" xr:uid="{4635A793-E3D9-45CF-924A-B50A3248ADA7}"/>
    <cellStyle name="Migliaia 4 3 2" xfId="680" xr:uid="{3398569A-A730-4949-9A43-8859A5D0FFAD}"/>
    <cellStyle name="Migliaia 4 3 2 2" xfId="3782" xr:uid="{C7DAF41B-83C6-46D4-AAC1-9C08797E559E}"/>
    <cellStyle name="Migliaia 4 3 2 3" xfId="3783" xr:uid="{23FDAA88-8C82-4EB7-9F60-8A1F79EF85D3}"/>
    <cellStyle name="Migliaia 4 3 3" xfId="681" xr:uid="{E98F7610-0242-46FF-A48D-1FB474DE691B}"/>
    <cellStyle name="Migliaia 4 3 3 2" xfId="2424" xr:uid="{F6E26E98-E1FC-488D-B543-BC2AE8ADE2C5}"/>
    <cellStyle name="Migliaia 4 3 4" xfId="2425" xr:uid="{7A885EB1-D84D-4D5C-AAC3-965C522AA3E7}"/>
    <cellStyle name="Migliaia 4 4" xfId="682" xr:uid="{DE21DEC4-3261-40CE-B371-FDA498F0BCFA}"/>
    <cellStyle name="Migliaia 4 4 2" xfId="2426" xr:uid="{655D2E22-0B6C-4F39-8B53-0E8F6F21FA37}"/>
    <cellStyle name="Migliaia 4 4 2 2" xfId="2427" xr:uid="{419EA364-CD5B-4319-8C67-DA242554766C}"/>
    <cellStyle name="Migliaia 4 4 2 3" xfId="3784" xr:uid="{4F5D2631-2C0B-409C-ACF8-882FA98CCF1D}"/>
    <cellStyle name="Migliaia 4 4 3" xfId="2428" xr:uid="{593E894D-4328-424D-AE30-2C6584FF6B5F}"/>
    <cellStyle name="Migliaia 4 5" xfId="683" xr:uid="{3EFDA5B8-9CD7-4232-B7FB-9193BDDBB8BB}"/>
    <cellStyle name="Migliaia 40" xfId="684" xr:uid="{B2CC7548-1A11-44A3-964D-485521338569}"/>
    <cellStyle name="Migliaia 40 2" xfId="685" xr:uid="{FDCD96B4-2F16-4BD6-83E0-EA17E54C105F}"/>
    <cellStyle name="Migliaia 40 2 2" xfId="2429" xr:uid="{258382C8-B387-44EE-AC08-12551B2CA2EA}"/>
    <cellStyle name="Migliaia 40 2 2 2" xfId="3785" xr:uid="{8A6D0EEE-8386-4FB1-AE99-363BA5D41F33}"/>
    <cellStyle name="Migliaia 40 3" xfId="686" xr:uid="{60A6AFDF-003C-476A-9176-7E3F2D09138C}"/>
    <cellStyle name="Migliaia 40 3 2" xfId="687" xr:uid="{77FB6D7F-1389-4773-94DB-7017BEF2F9E1}"/>
    <cellStyle name="Migliaia 40 3 2 2" xfId="3786" xr:uid="{3DDB7296-FA03-4F5D-89CF-22162A3241BE}"/>
    <cellStyle name="Migliaia 40 3 2 3" xfId="3787" xr:uid="{2F061DA8-5730-47F5-83B7-F81F3F825C8F}"/>
    <cellStyle name="Migliaia 40 3 3" xfId="688" xr:uid="{FEF4E625-7C77-43FB-9112-4BCDD1D4CC6A}"/>
    <cellStyle name="Migliaia 40 3 3 2" xfId="2430" xr:uid="{6B3FE840-CD1D-4968-A497-DC77B5D3D7A8}"/>
    <cellStyle name="Migliaia 40 3 4" xfId="2431" xr:uid="{CCDAFAA6-1555-4AF2-BCAA-C5FD685AA678}"/>
    <cellStyle name="Migliaia 40 4" xfId="689" xr:uid="{56D5C67C-1E7F-4595-80D0-84C72872FC64}"/>
    <cellStyle name="Migliaia 40 4 2" xfId="2432" xr:uid="{A7764DD6-4D82-4F06-A252-48CDFD3073BF}"/>
    <cellStyle name="Migliaia 40 4 2 2" xfId="2433" xr:uid="{6ABE49BA-FDC6-4BC2-85D6-D411A1D0EE6D}"/>
    <cellStyle name="Migliaia 40 4 2 3" xfId="3788" xr:uid="{709CC70B-40D0-486B-A38E-67EE5CCB7E97}"/>
    <cellStyle name="Migliaia 40 4 3" xfId="2434" xr:uid="{B712535D-469E-4BE9-9CAD-011E2F6685A1}"/>
    <cellStyle name="Migliaia 40 5" xfId="690" xr:uid="{C5A8B97F-2360-405C-9F07-D7265D842973}"/>
    <cellStyle name="Migliaia 41" xfId="691" xr:uid="{794E63A5-E6E7-4204-8A65-04B4ED5777A4}"/>
    <cellStyle name="Migliaia 41 2" xfId="692" xr:uid="{53551E09-8988-4E6D-9D47-70D92324CD36}"/>
    <cellStyle name="Migliaia 41 2 2" xfId="2435" xr:uid="{C4B6544D-5780-4F22-B558-65A4795553BB}"/>
    <cellStyle name="Migliaia 41 2 2 2" xfId="3789" xr:uid="{8E0CA58F-C33D-4E8A-BBC5-F4D97EB6FCCA}"/>
    <cellStyle name="Migliaia 41 3" xfId="693" xr:uid="{E8E853F7-B62F-4D9E-93C0-39B9FE48225A}"/>
    <cellStyle name="Migliaia 41 3 2" xfId="694" xr:uid="{A3171DA4-B7B0-4EFA-ABCF-75B3395EBBC7}"/>
    <cellStyle name="Migliaia 41 3 2 2" xfId="3790" xr:uid="{69A5E549-69BB-4E23-8C05-D42AA8EB9738}"/>
    <cellStyle name="Migliaia 41 3 2 3" xfId="3791" xr:uid="{4074C240-2DAA-4C1F-82F5-A1760500395E}"/>
    <cellStyle name="Migliaia 41 3 3" xfId="695" xr:uid="{C35D9173-7BB7-48AF-A24E-9486EB791FA9}"/>
    <cellStyle name="Migliaia 41 3 3 2" xfId="2436" xr:uid="{A0FFB1B9-1DB4-4685-BD0B-E1E58B8386B9}"/>
    <cellStyle name="Migliaia 41 3 4" xfId="2437" xr:uid="{6A4F3BDE-806D-4B0F-8A2F-DE2085153615}"/>
    <cellStyle name="Migliaia 41 4" xfId="696" xr:uid="{6AE8FBCB-FCAF-484F-AC1B-D693EF0EFE33}"/>
    <cellStyle name="Migliaia 41 4 2" xfId="2438" xr:uid="{EA53C41E-9260-4CE0-8ACB-0F978041A15A}"/>
    <cellStyle name="Migliaia 41 4 2 2" xfId="2439" xr:uid="{4ADB349C-6820-4E54-B3CE-EB388DA036F8}"/>
    <cellStyle name="Migliaia 41 4 2 3" xfId="3792" xr:uid="{AB7D5720-61BD-4657-BFFD-77DBC3CA81BE}"/>
    <cellStyle name="Migliaia 41 4 3" xfId="2440" xr:uid="{1FE32266-B704-425F-8F6D-D641A37D84FA}"/>
    <cellStyle name="Migliaia 41 5" xfId="697" xr:uid="{EA51B86A-4D43-458B-B9DE-226470EB7057}"/>
    <cellStyle name="Migliaia 42" xfId="698" xr:uid="{885C3EEC-479F-4DAF-8060-1F58D494B694}"/>
    <cellStyle name="Migliaia 42 2" xfId="699" xr:uid="{F3C93F35-6221-434C-896F-895517F0698D}"/>
    <cellStyle name="Migliaia 42 2 2" xfId="2441" xr:uid="{3B3A2A01-5BAD-4399-86E3-59A4A908CCDA}"/>
    <cellStyle name="Migliaia 42 2 2 2" xfId="3793" xr:uid="{8360044B-C8AE-4E5B-9D81-829D2C9F8D5E}"/>
    <cellStyle name="Migliaia 42 3" xfId="700" xr:uid="{37CD2511-2B07-48F7-AE7C-590B4C5251A6}"/>
    <cellStyle name="Migliaia 42 3 2" xfId="701" xr:uid="{44C929B0-5DBB-4DCF-B6D4-B9E6DD0F09EF}"/>
    <cellStyle name="Migliaia 42 3 2 2" xfId="3794" xr:uid="{F2CBE7FA-593F-4CD1-8A89-5CDAEED7590B}"/>
    <cellStyle name="Migliaia 42 3 2 3" xfId="3795" xr:uid="{54F7E58E-7CE3-4E0F-9C56-6F558C36F6A8}"/>
    <cellStyle name="Migliaia 42 3 3" xfId="702" xr:uid="{2F589AE3-C99C-44F6-BDDF-076F6090376C}"/>
    <cellStyle name="Migliaia 42 3 3 2" xfId="2442" xr:uid="{01B11A35-5EAC-4E18-A657-9827888703D7}"/>
    <cellStyle name="Migliaia 42 3 4" xfId="2443" xr:uid="{3E3B8667-88BC-445A-B374-15E764D7BCD4}"/>
    <cellStyle name="Migliaia 42 4" xfId="703" xr:uid="{76D952AB-04E8-4196-AE7C-59136FE0D470}"/>
    <cellStyle name="Migliaia 42 4 2" xfId="2444" xr:uid="{9B894302-A308-4BD2-B6F6-E2B84E30C081}"/>
    <cellStyle name="Migliaia 42 4 2 2" xfId="2445" xr:uid="{DE32F076-7B61-40B1-818E-06CF7934BAB9}"/>
    <cellStyle name="Migliaia 42 4 2 3" xfId="3796" xr:uid="{7C7E5AC0-B0C7-48D3-AD8C-3D400A62D378}"/>
    <cellStyle name="Migliaia 42 4 3" xfId="2446" xr:uid="{2686D716-8D2A-4891-A566-01EDE188C5E1}"/>
    <cellStyle name="Migliaia 42 5" xfId="704" xr:uid="{290BD388-04EF-488E-ACA8-C8AE3792B285}"/>
    <cellStyle name="Migliaia 43" xfId="705" xr:uid="{5448DE5E-B9A3-40E5-BC24-3E00DB5A73FE}"/>
    <cellStyle name="Migliaia 43 2" xfId="706" xr:uid="{ECBFF49A-F6D6-4D92-B5BB-F8D5D33BC920}"/>
    <cellStyle name="Migliaia 43 2 2" xfId="2447" xr:uid="{93EE4EA2-D6EA-4829-8B2D-F563D3055CE7}"/>
    <cellStyle name="Migliaia 43 2 2 2" xfId="3797" xr:uid="{7FC0DD81-3A34-4A6F-9FC3-AC78F4A73ED9}"/>
    <cellStyle name="Migliaia 43 3" xfId="707" xr:uid="{80564D79-60F5-491D-9F89-06F5AF99B4AE}"/>
    <cellStyle name="Migliaia 43 3 2" xfId="708" xr:uid="{5C4E89A3-BD22-4982-9D91-B66DA18260DF}"/>
    <cellStyle name="Migliaia 43 3 2 2" xfId="3798" xr:uid="{BC78FFE4-3BD4-43BF-B16B-7F0C9CEE4B3D}"/>
    <cellStyle name="Migliaia 43 3 2 3" xfId="3799" xr:uid="{5299ED49-5DA1-4375-A5CC-A13133150CCE}"/>
    <cellStyle name="Migliaia 43 3 3" xfId="709" xr:uid="{3A5FB1DF-C9A9-49FF-87AF-57D1E10C5981}"/>
    <cellStyle name="Migliaia 43 3 3 2" xfId="2448" xr:uid="{2A417FEA-0D99-4988-98D6-185102056B74}"/>
    <cellStyle name="Migliaia 43 3 4" xfId="2449" xr:uid="{A0C09985-71BB-4F45-B1D5-4BAEB44F0145}"/>
    <cellStyle name="Migliaia 43 4" xfId="710" xr:uid="{9D13721D-12C0-4FB7-9F36-5EF31D1D4597}"/>
    <cellStyle name="Migliaia 43 4 2" xfId="2450" xr:uid="{07D0554C-893A-48FC-8BE5-AD893F87E9DE}"/>
    <cellStyle name="Migliaia 43 4 2 2" xfId="2451" xr:uid="{EF0E4B62-91F3-4CB7-A6FC-4A1B2CC03CDA}"/>
    <cellStyle name="Migliaia 43 4 2 3" xfId="3800" xr:uid="{171901D9-BA77-4E9D-BD0E-39E9C3E984E7}"/>
    <cellStyle name="Migliaia 43 4 3" xfId="2452" xr:uid="{B02A1EEB-7A15-4FFB-A937-9126B43FEDCB}"/>
    <cellStyle name="Migliaia 43 5" xfId="711" xr:uid="{8C1615B6-75DF-43FA-90CF-85F19641D72E}"/>
    <cellStyle name="Migliaia 44" xfId="712" xr:uid="{9BA8C281-D8AB-4F05-830E-1D3E0054956C}"/>
    <cellStyle name="Migliaia 44 2" xfId="713" xr:uid="{8B7CBD68-8D18-4902-A68E-8E22F89C2167}"/>
    <cellStyle name="Migliaia 44 2 2" xfId="2453" xr:uid="{49EF7755-D918-4235-9A76-D3B4D68F051F}"/>
    <cellStyle name="Migliaia 44 2 2 2" xfId="3801" xr:uid="{49C0116A-03D3-47D2-9503-2E850ADECDE9}"/>
    <cellStyle name="Migliaia 44 3" xfId="714" xr:uid="{478D5920-9D4B-4340-88F0-E65F491BD907}"/>
    <cellStyle name="Migliaia 44 3 2" xfId="715" xr:uid="{4249A384-5928-453D-837F-DB1A43F754E0}"/>
    <cellStyle name="Migliaia 44 3 2 2" xfId="3802" xr:uid="{527B566C-B676-4A80-A198-00E915B241C5}"/>
    <cellStyle name="Migliaia 44 3 2 3" xfId="3803" xr:uid="{A6547958-79B4-43FC-BDEB-8BA5592D40B5}"/>
    <cellStyle name="Migliaia 44 3 3" xfId="716" xr:uid="{7C121B9E-90C7-44B3-9B32-FB4B25B885C2}"/>
    <cellStyle name="Migliaia 44 3 3 2" xfId="2454" xr:uid="{D9D031E7-514C-4B25-90A0-6B813CFC4EA1}"/>
    <cellStyle name="Migliaia 44 3 4" xfId="2455" xr:uid="{4F51FB9E-371C-483B-92C7-FABE5738F171}"/>
    <cellStyle name="Migliaia 44 4" xfId="717" xr:uid="{E13B75D6-EB5C-4754-8EC5-FC64A612BF89}"/>
    <cellStyle name="Migliaia 44 4 2" xfId="2456" xr:uid="{ED71B894-A41E-4195-B1D0-5EBEAAE2AA80}"/>
    <cellStyle name="Migliaia 44 4 2 2" xfId="2457" xr:uid="{DF042811-E5D3-4B7F-8963-15733ECC65AE}"/>
    <cellStyle name="Migliaia 44 4 2 3" xfId="3804" xr:uid="{A53D911F-5C00-4E89-A66E-3752560C9F68}"/>
    <cellStyle name="Migliaia 44 4 3" xfId="2458" xr:uid="{5DE07565-F871-4B6C-84DC-565B8F566F9D}"/>
    <cellStyle name="Migliaia 44 5" xfId="718" xr:uid="{EA3B093C-E386-40F2-BD43-1953552689F0}"/>
    <cellStyle name="Migliaia 45" xfId="719" xr:uid="{C5035507-282E-475A-B1F8-3E2ECC6DBD27}"/>
    <cellStyle name="Migliaia 45 2" xfId="720" xr:uid="{83BDA70C-C25F-458F-849D-30C6B8B84003}"/>
    <cellStyle name="Migliaia 45 2 2" xfId="2459" xr:uid="{A0B4DDED-C4EC-4EF3-92AB-FC08BFBA25C3}"/>
    <cellStyle name="Migliaia 45 2 2 2" xfId="3805" xr:uid="{EDF9DF74-CADD-47F9-B2FC-5437FC42BE83}"/>
    <cellStyle name="Migliaia 45 3" xfId="721" xr:uid="{FDC1553D-6F5A-4EB5-B776-296EDC006CC9}"/>
    <cellStyle name="Migliaia 45 3 2" xfId="722" xr:uid="{2074009D-C7A4-4B0A-9A25-C37608116371}"/>
    <cellStyle name="Migliaia 45 3 2 2" xfId="3806" xr:uid="{F1AE268D-EC01-4619-AB7E-7BFB59EABE6A}"/>
    <cellStyle name="Migliaia 45 3 2 3" xfId="3807" xr:uid="{BD74F4C5-E056-466A-AE1A-27551AE3CADA}"/>
    <cellStyle name="Migliaia 45 3 3" xfId="723" xr:uid="{E5F491BB-07A7-4488-855A-62C7B1DF1B76}"/>
    <cellStyle name="Migliaia 45 3 3 2" xfId="2460" xr:uid="{1BE9D5FE-C5D4-4DF3-8E24-E9EB60AFA737}"/>
    <cellStyle name="Migliaia 45 3 4" xfId="2461" xr:uid="{3ADAF000-E462-4B6F-B130-C9794E2D20E6}"/>
    <cellStyle name="Migliaia 45 4" xfId="724" xr:uid="{1C9FEAC0-B284-47A8-AE78-EB2B54999AE6}"/>
    <cellStyle name="Migliaia 45 4 2" xfId="2462" xr:uid="{1A46340B-A6EB-4A0A-B7DA-5F2EDDDC1CA0}"/>
    <cellStyle name="Migliaia 45 4 2 2" xfId="2463" xr:uid="{C7F7F793-6D02-44A7-8236-C70CAAC1E9A0}"/>
    <cellStyle name="Migliaia 45 4 2 3" xfId="3808" xr:uid="{97B2E72A-C297-4618-9699-CAEB96F636A6}"/>
    <cellStyle name="Migliaia 45 4 3" xfId="2464" xr:uid="{5819A436-3F14-455C-B9D9-CADC23A63F08}"/>
    <cellStyle name="Migliaia 45 5" xfId="725" xr:uid="{C83221CA-09E7-42DE-9D4E-7683DAF29C77}"/>
    <cellStyle name="Migliaia 46" xfId="726" xr:uid="{B17E310B-A28A-4134-B1FE-86F390F8BFE5}"/>
    <cellStyle name="Migliaia 46 2" xfId="727" xr:uid="{16193838-76F3-4649-AA34-2CECE199D3DE}"/>
    <cellStyle name="Migliaia 46 2 2" xfId="2465" xr:uid="{3E1D3360-766E-4512-9EF4-EB19AE13D19F}"/>
    <cellStyle name="Migliaia 46 2 2 2" xfId="3809" xr:uid="{D310B0E0-0C2B-4FE1-997D-07446D895342}"/>
    <cellStyle name="Migliaia 46 3" xfId="728" xr:uid="{9D6FF760-D09A-4AE6-9755-CA58BCAE500E}"/>
    <cellStyle name="Migliaia 46 3 2" xfId="729" xr:uid="{8FF69FBD-64A2-43DB-92C3-741D3765CE0C}"/>
    <cellStyle name="Migliaia 46 3 2 2" xfId="3810" xr:uid="{FC00CFDF-5998-4B60-A2FA-3F5B22029FBF}"/>
    <cellStyle name="Migliaia 46 3 2 3" xfId="3811" xr:uid="{05D6F374-BA72-4E6C-89F4-58F08E834605}"/>
    <cellStyle name="Migliaia 46 3 3" xfId="730" xr:uid="{57F5A799-9D36-434E-A227-13015E230B2E}"/>
    <cellStyle name="Migliaia 46 3 3 2" xfId="2466" xr:uid="{2763EEE5-8DB2-4C9E-A1EF-69A6BF165761}"/>
    <cellStyle name="Migliaia 46 3 4" xfId="2467" xr:uid="{EC5B6613-B420-4DBF-953C-238B86559D31}"/>
    <cellStyle name="Migliaia 46 4" xfId="731" xr:uid="{A2F5EAB2-A5CA-47BF-80A4-84EEA812DC46}"/>
    <cellStyle name="Migliaia 46 4 2" xfId="2468" xr:uid="{8BC77799-E4C3-46C4-88C0-FDAD37012FAD}"/>
    <cellStyle name="Migliaia 46 4 2 2" xfId="2469" xr:uid="{2D766B3D-6A77-4054-949F-39FCB863E30A}"/>
    <cellStyle name="Migliaia 46 4 2 3" xfId="3812" xr:uid="{5B8F786C-8D7E-4732-8292-A179E3EDE421}"/>
    <cellStyle name="Migliaia 46 4 3" xfId="2470" xr:uid="{EEECCDF8-C935-4ABE-8ADA-C10B91DB4A57}"/>
    <cellStyle name="Migliaia 46 5" xfId="732" xr:uid="{3D674DBF-0D76-48C6-A445-FEF7A08DEF51}"/>
    <cellStyle name="Migliaia 47" xfId="733" xr:uid="{75FF11F4-2176-4D30-BDD8-919B2BD782F0}"/>
    <cellStyle name="Migliaia 47 2" xfId="734" xr:uid="{4C8FB3F9-C323-4F00-9544-49E63B9A3221}"/>
    <cellStyle name="Migliaia 47 2 2" xfId="2471" xr:uid="{55E0477D-19F8-4A69-B028-38BF49C5CC68}"/>
    <cellStyle name="Migliaia 47 2 2 2" xfId="3813" xr:uid="{13E1AA58-2C48-49F6-9C0C-7F2DC5BA3E2C}"/>
    <cellStyle name="Migliaia 47 3" xfId="735" xr:uid="{1791BD18-F64B-4F58-9EE5-CD64703E2852}"/>
    <cellStyle name="Migliaia 47 3 2" xfId="736" xr:uid="{70D251E7-7C45-4141-A1B4-8CDD0DDF3E14}"/>
    <cellStyle name="Migliaia 47 3 2 2" xfId="3814" xr:uid="{C53C4831-C3B4-476C-8ACB-3A2D84C417D0}"/>
    <cellStyle name="Migliaia 47 3 2 3" xfId="3815" xr:uid="{1418CA54-9E98-43D8-B98A-F5C540469A82}"/>
    <cellStyle name="Migliaia 47 3 3" xfId="737" xr:uid="{2372D8D5-1BEB-4E4F-BE2E-97C7CE225796}"/>
    <cellStyle name="Migliaia 47 3 3 2" xfId="2472" xr:uid="{9009B7E6-A5C1-49FE-941D-A8122BCCD832}"/>
    <cellStyle name="Migliaia 47 3 4" xfId="2473" xr:uid="{BE113EC6-6D65-4356-9518-23FBBE6C9D86}"/>
    <cellStyle name="Migliaia 47 4" xfId="738" xr:uid="{E99114C7-3F52-4766-8402-BED5C3E4EEF9}"/>
    <cellStyle name="Migliaia 47 4 2" xfId="2474" xr:uid="{EAF86F80-3178-443D-B25D-C1A42A00AE75}"/>
    <cellStyle name="Migliaia 47 4 2 2" xfId="2475" xr:uid="{E5AC91B5-CE12-442F-A20F-96A745293330}"/>
    <cellStyle name="Migliaia 47 4 2 3" xfId="3816" xr:uid="{F1A26D32-418D-4C5F-9B1D-E13F1284A001}"/>
    <cellStyle name="Migliaia 47 4 3" xfId="2476" xr:uid="{CA8C5597-C7A2-48F4-8912-C7677C19562D}"/>
    <cellStyle name="Migliaia 47 5" xfId="739" xr:uid="{875A6B96-C734-4199-B6E1-E556705639B8}"/>
    <cellStyle name="Migliaia 48" xfId="740" xr:uid="{CAB98441-4667-4B31-AF17-90FDA6033763}"/>
    <cellStyle name="Migliaia 48 2" xfId="741" xr:uid="{91295104-FE4B-4B44-88AC-90143CA688DB}"/>
    <cellStyle name="Migliaia 48 2 2" xfId="2477" xr:uid="{16631361-89E4-47AD-BDAA-7F514A0260F0}"/>
    <cellStyle name="Migliaia 48 2 2 2" xfId="3817" xr:uid="{0591BF60-FA37-4211-B9D2-BF239AC73D94}"/>
    <cellStyle name="Migliaia 48 3" xfId="742" xr:uid="{93D3A760-65BA-427C-842F-574B3BDAA9F5}"/>
    <cellStyle name="Migliaia 48 3 2" xfId="743" xr:uid="{FCB53B28-172F-47A0-8C39-40CB624F8BB4}"/>
    <cellStyle name="Migliaia 48 3 2 2" xfId="3818" xr:uid="{9E5C7ACD-7FA6-4B31-BA2E-2414078C1B0E}"/>
    <cellStyle name="Migliaia 48 3 2 3" xfId="3819" xr:uid="{A224D0F5-B6F3-4192-8EE9-5918E12FEEBE}"/>
    <cellStyle name="Migliaia 48 3 3" xfId="744" xr:uid="{3B0FE118-A02E-4E28-BC5A-E53AD48ADF29}"/>
    <cellStyle name="Migliaia 48 3 3 2" xfId="2478" xr:uid="{0C2D98BF-0564-47B8-9BC5-E66999758726}"/>
    <cellStyle name="Migliaia 48 3 4" xfId="2479" xr:uid="{E221925E-FBAD-4CC5-9E99-1617E6A34210}"/>
    <cellStyle name="Migliaia 48 4" xfId="745" xr:uid="{5CE0FEFD-B723-44AB-9A9D-FF41EEF835BB}"/>
    <cellStyle name="Migliaia 48 4 2" xfId="2480" xr:uid="{CA28076E-4697-4505-839D-6FBB74FFC036}"/>
    <cellStyle name="Migliaia 48 4 2 2" xfId="2481" xr:uid="{39971784-3D20-4E31-8D68-314AAA8D8C3F}"/>
    <cellStyle name="Migliaia 48 4 2 3" xfId="3820" xr:uid="{2A74F18F-753D-4B99-A409-157C4998BD7B}"/>
    <cellStyle name="Migliaia 48 4 3" xfId="2482" xr:uid="{0AC2AA27-CD16-4C22-B90D-44BDBEA61968}"/>
    <cellStyle name="Migliaia 48 5" xfId="746" xr:uid="{F176D06A-7B4E-4573-902F-0B46170FDE73}"/>
    <cellStyle name="Migliaia 49" xfId="747" xr:uid="{8FFDB214-7539-41F0-A1D4-AE665BAD443A}"/>
    <cellStyle name="Migliaia 49 2" xfId="748" xr:uid="{5623D1C4-5C5E-4941-9404-88EF8A6AC2B4}"/>
    <cellStyle name="Migliaia 49 2 2" xfId="2483" xr:uid="{095238D1-2776-4C35-AFCF-DF0EC8A5A5BE}"/>
    <cellStyle name="Migliaia 49 2 2 2" xfId="3821" xr:uid="{5883965D-F340-4CFA-9B0C-FD40D64F5B88}"/>
    <cellStyle name="Migliaia 49 3" xfId="749" xr:uid="{0BC2C918-BACF-4DFF-867D-DB4DCE001705}"/>
    <cellStyle name="Migliaia 49 3 2" xfId="750" xr:uid="{AF0697BC-B734-422C-8DA9-489D884E383A}"/>
    <cellStyle name="Migliaia 49 3 2 2" xfId="3822" xr:uid="{74F2C2E1-EAC1-4DC2-ADE9-270B58C1392F}"/>
    <cellStyle name="Migliaia 49 3 2 3" xfId="3823" xr:uid="{CA9A77B9-6B5F-4725-BAE0-138C9EBB4D05}"/>
    <cellStyle name="Migliaia 49 3 3" xfId="751" xr:uid="{AFA5C20F-6762-4EBF-B980-01056600C5AC}"/>
    <cellStyle name="Migliaia 49 3 3 2" xfId="2484" xr:uid="{51955C18-C1E4-440C-8B9A-10C43CC9DAC1}"/>
    <cellStyle name="Migliaia 49 3 4" xfId="2485" xr:uid="{2E12803C-C7EC-4FBD-A597-59C140E41EF8}"/>
    <cellStyle name="Migliaia 49 4" xfId="752" xr:uid="{49B12DF5-93C2-4EE7-B087-802ABD493212}"/>
    <cellStyle name="Migliaia 49 4 2" xfId="2486" xr:uid="{C4CC46E6-45D9-4205-A54A-989CB0BDC7EA}"/>
    <cellStyle name="Migliaia 49 4 2 2" xfId="2487" xr:uid="{5580BA81-ED3B-4027-91F9-615B2CFDABAB}"/>
    <cellStyle name="Migliaia 49 4 2 3" xfId="3824" xr:uid="{4570327D-5B37-4E6F-9782-72EA30FDABE3}"/>
    <cellStyle name="Migliaia 49 4 3" xfId="2488" xr:uid="{4EB9900B-6B09-44B0-986D-6A90C6E0A296}"/>
    <cellStyle name="Migliaia 49 5" xfId="753" xr:uid="{5715E58B-BB90-4813-BAD9-843731977DC7}"/>
    <cellStyle name="Migliaia 5" xfId="754" xr:uid="{4CA68325-2CC5-4740-99D2-2E76A6E374E6}"/>
    <cellStyle name="Migliaia 5 2" xfId="755" xr:uid="{9797B60D-6580-4E15-89F3-07271A33E694}"/>
    <cellStyle name="Migliaia 5 2 2" xfId="2489" xr:uid="{AD36AF7E-5D97-4883-83B7-92EE63172A52}"/>
    <cellStyle name="Migliaia 5 2 2 2" xfId="3825" xr:uid="{A226A873-704E-4674-B6E3-35ADF808DE60}"/>
    <cellStyle name="Migliaia 5 3" xfId="756" xr:uid="{1D583A9A-61D8-46A0-9B3D-F45E6CA3D5CE}"/>
    <cellStyle name="Migliaia 5 3 2" xfId="757" xr:uid="{66954CDD-8030-4E02-9537-B48F5B523604}"/>
    <cellStyle name="Migliaia 5 3 2 2" xfId="3826" xr:uid="{3EFFBF2F-4329-4F3E-BFB0-1EE6E21B5E46}"/>
    <cellStyle name="Migliaia 5 3 2 3" xfId="3827" xr:uid="{C07CBE48-073A-4B7A-9FE2-E8C9A29F3D2B}"/>
    <cellStyle name="Migliaia 5 3 3" xfId="758" xr:uid="{75EA22E8-6530-4806-B096-6A7161911D7C}"/>
    <cellStyle name="Migliaia 5 3 3 2" xfId="2490" xr:uid="{A71955B5-A3E7-4B83-801D-0B614BCBFB07}"/>
    <cellStyle name="Migliaia 5 3 4" xfId="2491" xr:uid="{5D6FB9EB-A7B2-4462-BFB7-4DA6485AD2B3}"/>
    <cellStyle name="Migliaia 5 4" xfId="759" xr:uid="{9C96116E-D9E3-46EC-8AD7-B94B584AB2BF}"/>
    <cellStyle name="Migliaia 5 4 2" xfId="2492" xr:uid="{2B0490B9-E9BB-4C15-94CB-BF6CF06B3725}"/>
    <cellStyle name="Migliaia 5 4 2 2" xfId="2493" xr:uid="{AA751058-7399-4725-B32A-572C2C8AB601}"/>
    <cellStyle name="Migliaia 5 4 2 3" xfId="3828" xr:uid="{B30DDB1E-C915-4E56-BF75-22CA022F18FA}"/>
    <cellStyle name="Migliaia 5 4 3" xfId="2494" xr:uid="{18833EEE-287C-4FEC-BBD6-6DB17D37782E}"/>
    <cellStyle name="Migliaia 5 5" xfId="760" xr:uid="{DE6117BF-14F9-43A2-A518-BA765B31651E}"/>
    <cellStyle name="Migliaia 50" xfId="761" xr:uid="{D91E0DB0-374F-4E16-A995-FB5C5477422A}"/>
    <cellStyle name="Migliaia 50 2" xfId="762" xr:uid="{DCC83CFB-7DD9-49ED-9F62-5221336EFEFA}"/>
    <cellStyle name="Migliaia 50 2 2" xfId="2495" xr:uid="{C4C9D9B8-B4F2-493B-B7A9-75BE81CCAF79}"/>
    <cellStyle name="Migliaia 50 2 2 2" xfId="3829" xr:uid="{A83C13EE-DD87-4391-AD72-44DFCD760148}"/>
    <cellStyle name="Migliaia 50 3" xfId="763" xr:uid="{1F4EBF33-9EE9-405A-A258-2276D358FB18}"/>
    <cellStyle name="Migliaia 50 3 2" xfId="764" xr:uid="{4C1C0C3F-12D7-4B60-BB5D-63B25CF822CC}"/>
    <cellStyle name="Migliaia 50 3 2 2" xfId="3830" xr:uid="{28C7F0F6-7AC1-4782-ABCC-B59E3DCC1F97}"/>
    <cellStyle name="Migliaia 50 3 2 3" xfId="3831" xr:uid="{CFB25353-A088-418E-AAC7-CEAF95B742BE}"/>
    <cellStyle name="Migliaia 50 3 3" xfId="765" xr:uid="{D0539651-3857-465A-92AB-4E49F946EA29}"/>
    <cellStyle name="Migliaia 50 3 3 2" xfId="2496" xr:uid="{92098AFB-2177-4B84-84AA-588829AFBF33}"/>
    <cellStyle name="Migliaia 50 3 4" xfId="2497" xr:uid="{F14DA1DE-844B-49E0-84B5-AB7ECEE7C640}"/>
    <cellStyle name="Migliaia 50 4" xfId="766" xr:uid="{9E0E13C8-6C48-46FC-BCA8-E32F36ECF68B}"/>
    <cellStyle name="Migliaia 50 4 2" xfId="2498" xr:uid="{9B6ACB59-591C-4F87-9AE8-23EFFF14042A}"/>
    <cellStyle name="Migliaia 50 4 2 2" xfId="2499" xr:uid="{F836BA7A-7715-42EC-8D05-C2CB38CFC908}"/>
    <cellStyle name="Migliaia 50 4 2 3" xfId="3832" xr:uid="{D26DEE0D-6C09-479D-B832-020E74E8A99D}"/>
    <cellStyle name="Migliaia 50 4 3" xfId="2500" xr:uid="{1477F7A1-DED4-4495-A88E-1CD426B2CFA6}"/>
    <cellStyle name="Migliaia 50 5" xfId="767" xr:uid="{D2077B81-4741-4348-A5D1-16A2E154024D}"/>
    <cellStyle name="Migliaia 51" xfId="768" xr:uid="{7EAEE636-F3D0-44FA-942E-92F1A5900D0C}"/>
    <cellStyle name="Migliaia 51 2" xfId="769" xr:uid="{B975455B-B476-4C02-B1FA-8F88C77FB25D}"/>
    <cellStyle name="Migliaia 51 2 2" xfId="2501" xr:uid="{C226FCEB-85AD-47C2-8729-7DC933DBD06E}"/>
    <cellStyle name="Migliaia 51 2 2 2" xfId="3833" xr:uid="{24E3D059-3BAB-4CE5-ABF7-0EBCF7492639}"/>
    <cellStyle name="Migliaia 51 3" xfId="770" xr:uid="{21818B11-C5FC-4568-8CC0-C73A48F7468C}"/>
    <cellStyle name="Migliaia 51 3 2" xfId="771" xr:uid="{4827B0A0-468A-432A-B890-907C6E04895B}"/>
    <cellStyle name="Migliaia 51 3 2 2" xfId="3834" xr:uid="{8459F765-926C-4347-AFBA-84B01F1E911A}"/>
    <cellStyle name="Migliaia 51 3 2 3" xfId="3835" xr:uid="{62DE04DC-0DE2-4478-95EE-F7EC6EFFC1A7}"/>
    <cellStyle name="Migliaia 51 3 3" xfId="772" xr:uid="{8CC861FD-892C-4240-A725-25E350B5C8EE}"/>
    <cellStyle name="Migliaia 51 3 3 2" xfId="2502" xr:uid="{45AF3D6C-C3BA-4448-B005-3CFDC9DB9AFA}"/>
    <cellStyle name="Migliaia 51 3 4" xfId="2503" xr:uid="{334A92E8-6AB7-44FF-B851-29F5A3A92B3C}"/>
    <cellStyle name="Migliaia 51 4" xfId="773" xr:uid="{86BA07AB-BA09-4784-9310-CA8D71AD133D}"/>
    <cellStyle name="Migliaia 51 4 2" xfId="2504" xr:uid="{AA2A84F5-E0B1-4FCC-A70D-0920E474FF0A}"/>
    <cellStyle name="Migliaia 51 4 2 2" xfId="2505" xr:uid="{761FE191-02A2-4340-B562-319D087D2402}"/>
    <cellStyle name="Migliaia 51 4 2 3" xfId="3836" xr:uid="{B2456829-B357-4C12-8E89-16FB16E634C7}"/>
    <cellStyle name="Migliaia 51 4 3" xfId="2506" xr:uid="{5A32F72F-772E-467C-B968-E1F8CFE81BA3}"/>
    <cellStyle name="Migliaia 51 5" xfId="774" xr:uid="{5D1D41A4-23A6-4731-B5CF-FEB0CADFE772}"/>
    <cellStyle name="Migliaia 52" xfId="775" xr:uid="{D87F5DF7-CB2A-4C5F-94B2-29C314604C0C}"/>
    <cellStyle name="Migliaia 52 2" xfId="776" xr:uid="{F6F10092-59A6-46F6-8D4F-DB696ABF019B}"/>
    <cellStyle name="Migliaia 52 2 2" xfId="2507" xr:uid="{0350A71B-8C8B-465A-9814-258E7F77EB1D}"/>
    <cellStyle name="Migliaia 52 2 2 2" xfId="3837" xr:uid="{59680736-06C3-4B5F-95A6-8C4B9018A42C}"/>
    <cellStyle name="Migliaia 52 3" xfId="777" xr:uid="{BC0BCBDD-2444-40C7-9ADD-A3945BF07204}"/>
    <cellStyle name="Migliaia 52 3 2" xfId="778" xr:uid="{69E61C95-FF71-4B65-93CA-355BB736DBEE}"/>
    <cellStyle name="Migliaia 52 3 2 2" xfId="3838" xr:uid="{2FFB4FAC-5CA1-4622-928A-B8E4B4E8AD21}"/>
    <cellStyle name="Migliaia 52 3 2 3" xfId="3839" xr:uid="{AD0AF2AB-807F-4E54-8B80-BCFAA80EA258}"/>
    <cellStyle name="Migliaia 52 3 3" xfId="779" xr:uid="{998460A6-E329-449F-8385-C2C01E451FD4}"/>
    <cellStyle name="Migliaia 52 3 3 2" xfId="2508" xr:uid="{60B1D2AB-14B3-416F-95F7-001665290DF6}"/>
    <cellStyle name="Migliaia 52 3 4" xfId="2509" xr:uid="{F8208C84-A9CF-40D8-BC81-793EBC020656}"/>
    <cellStyle name="Migliaia 52 4" xfId="780" xr:uid="{5B4D77FB-F286-4EA7-B9E2-30A041343B65}"/>
    <cellStyle name="Migliaia 52 4 2" xfId="2510" xr:uid="{35A1A09D-35FF-4CED-9B80-0F1BC09FBDF3}"/>
    <cellStyle name="Migliaia 52 4 2 2" xfId="2511" xr:uid="{90DC1D0C-E213-4761-A4C2-7F0E2D07F5DA}"/>
    <cellStyle name="Migliaia 52 4 2 3" xfId="3840" xr:uid="{416C2F11-D46A-49F1-85F3-482E6F1974C3}"/>
    <cellStyle name="Migliaia 52 4 3" xfId="2512" xr:uid="{74F25B16-0D4E-4AD9-9DFB-BAE3EE49774D}"/>
    <cellStyle name="Migliaia 52 5" xfId="781" xr:uid="{CFE938A6-DE16-466A-A74A-FC7B360E18E7}"/>
    <cellStyle name="Migliaia 53" xfId="782" xr:uid="{73734FA5-7AE6-4BC9-8FCA-FAF9664EBC6A}"/>
    <cellStyle name="Migliaia 53 2" xfId="783" xr:uid="{B95A8D94-076F-4819-A632-94CEAC510DC3}"/>
    <cellStyle name="Migliaia 53 2 2" xfId="2513" xr:uid="{C1A9B965-9C83-4026-8D5E-6F9833C7F495}"/>
    <cellStyle name="Migliaia 53 2 2 2" xfId="3841" xr:uid="{C14A335C-1F98-4B8D-9CE5-E570A3A926FB}"/>
    <cellStyle name="Migliaia 53 3" xfId="784" xr:uid="{6B4F2D1A-FA1B-4ECA-9B67-A4E6DB09B766}"/>
    <cellStyle name="Migliaia 53 3 2" xfId="785" xr:uid="{5067FBF0-C00C-41EA-8C35-16E55D110346}"/>
    <cellStyle name="Migliaia 53 3 2 2" xfId="3842" xr:uid="{2D2B88E8-03ED-488B-A88D-0B844C8BE97F}"/>
    <cellStyle name="Migliaia 53 3 2 3" xfId="3843" xr:uid="{297692E9-56EA-4E5C-A0D9-1C92DFC2D02F}"/>
    <cellStyle name="Migliaia 53 3 3" xfId="786" xr:uid="{6EF005E0-EF71-4FE5-A5DC-0E6ABDA3BADA}"/>
    <cellStyle name="Migliaia 53 3 3 2" xfId="2514" xr:uid="{4CBCAC84-DCC4-4B79-B216-F7455A7E033A}"/>
    <cellStyle name="Migliaia 53 3 4" xfId="2515" xr:uid="{4FD11332-D70C-46C9-A3E9-049D07569525}"/>
    <cellStyle name="Migliaia 53 4" xfId="787" xr:uid="{0319BA34-B071-4632-BC09-5F6AD6C82063}"/>
    <cellStyle name="Migliaia 53 4 2" xfId="2516" xr:uid="{8F09E510-5964-4597-9BF0-EE10BD6DE344}"/>
    <cellStyle name="Migliaia 53 4 2 2" xfId="2517" xr:uid="{37EEA92C-EFAC-4B2E-9FEF-8DC59068D244}"/>
    <cellStyle name="Migliaia 53 4 2 3" xfId="3844" xr:uid="{B4078D94-A5B2-451C-ADD2-FB5861F3616D}"/>
    <cellStyle name="Migliaia 53 4 3" xfId="2518" xr:uid="{4929171D-368A-4FA1-A8B2-63D1E7BCC2F5}"/>
    <cellStyle name="Migliaia 53 5" xfId="788" xr:uid="{8CA9134B-B684-43BE-B6A5-314672A452DE}"/>
    <cellStyle name="Migliaia 54" xfId="789" xr:uid="{B2378BE1-F1BC-4589-BDE4-EB4122C5AE1B}"/>
    <cellStyle name="Migliaia 54 2" xfId="790" xr:uid="{555176BE-AB2C-4513-AFC7-B677A62830D5}"/>
    <cellStyle name="Migliaia 54 2 2" xfId="2519" xr:uid="{F29F672E-8F3A-4406-BB14-73450A8F74D3}"/>
    <cellStyle name="Migliaia 54 2 2 2" xfId="3845" xr:uid="{73535249-EFBD-4BFF-AF14-10BECD0F4BA5}"/>
    <cellStyle name="Migliaia 54 3" xfId="791" xr:uid="{FBF43FB6-D925-40C4-9F82-9AB118BA93CE}"/>
    <cellStyle name="Migliaia 54 3 2" xfId="792" xr:uid="{C7696AE1-C525-4682-8EFB-036D25DC7096}"/>
    <cellStyle name="Migliaia 54 3 2 2" xfId="3846" xr:uid="{723AB4EF-15EF-4615-A65F-3803BC25456F}"/>
    <cellStyle name="Migliaia 54 3 2 3" xfId="3847" xr:uid="{41F989FE-D0D0-4753-8295-7C846750FB54}"/>
    <cellStyle name="Migliaia 54 3 3" xfId="793" xr:uid="{EA3A556E-385E-4B3F-BC27-A52276B8364D}"/>
    <cellStyle name="Migliaia 54 3 3 2" xfId="2520" xr:uid="{39EF869D-788F-4B4B-98E3-67874AC55F64}"/>
    <cellStyle name="Migliaia 54 3 4" xfId="2521" xr:uid="{CAFEA365-756B-4496-85D6-DDA511394343}"/>
    <cellStyle name="Migliaia 54 4" xfId="794" xr:uid="{F62E3348-E73E-4690-BF98-61D11E7211AB}"/>
    <cellStyle name="Migliaia 54 4 2" xfId="2522" xr:uid="{32E9B980-0028-44AC-848D-64D8A593D234}"/>
    <cellStyle name="Migliaia 54 4 2 2" xfId="2523" xr:uid="{1B8F30D3-D2B8-4002-BAF3-EA1CA995937F}"/>
    <cellStyle name="Migliaia 54 4 2 3" xfId="3848" xr:uid="{B02778A0-EAE9-44AE-942F-F824DE009C7A}"/>
    <cellStyle name="Migliaia 54 4 3" xfId="2524" xr:uid="{D3933D21-B2C8-4354-A311-BA14DA3E8767}"/>
    <cellStyle name="Migliaia 54 5" xfId="795" xr:uid="{7D45D546-063B-4BA6-AA09-A330CCDF10F4}"/>
    <cellStyle name="Migliaia 55" xfId="796" xr:uid="{CCB9441E-89D0-4B7A-BF1A-236296DA770B}"/>
    <cellStyle name="Migliaia 55 2" xfId="797" xr:uid="{4E01B0B2-33DF-41CB-9708-2355CF06A11B}"/>
    <cellStyle name="Migliaia 55 2 2" xfId="2525" xr:uid="{A62992E8-7DB2-4EC9-B3D2-5C2261FE865C}"/>
    <cellStyle name="Migliaia 55 2 2 2" xfId="3849" xr:uid="{121FEFBF-6DE5-4040-8617-2EF7450C1AE7}"/>
    <cellStyle name="Migliaia 55 3" xfId="798" xr:uid="{C0B0811B-55E1-4009-B8A9-30CBD65D6904}"/>
    <cellStyle name="Migliaia 55 3 2" xfId="799" xr:uid="{755A0B05-597A-4D85-8682-22251B3E33B0}"/>
    <cellStyle name="Migliaia 55 3 2 2" xfId="3850" xr:uid="{304F8B80-88AA-406A-986A-569BC4BACFFC}"/>
    <cellStyle name="Migliaia 55 3 2 3" xfId="3851" xr:uid="{E09A85D1-F526-4E3A-853C-01B3B7E943B9}"/>
    <cellStyle name="Migliaia 55 3 3" xfId="800" xr:uid="{905013ED-2F59-44BA-A407-DE34D3E225B6}"/>
    <cellStyle name="Migliaia 55 3 3 2" xfId="2526" xr:uid="{FFA87FB4-A47D-4EDA-8643-B597705F0957}"/>
    <cellStyle name="Migliaia 55 3 4" xfId="2527" xr:uid="{2F499926-AED3-42A6-BF4C-50973BD5C3C1}"/>
    <cellStyle name="Migliaia 55 4" xfId="801" xr:uid="{1E353839-1B69-4A08-893F-C45AAC8DB0DE}"/>
    <cellStyle name="Migliaia 55 4 2" xfId="2528" xr:uid="{C36FEDDC-3272-4CBB-9299-6B56C0003098}"/>
    <cellStyle name="Migliaia 55 4 2 2" xfId="2529" xr:uid="{C7553DB5-3420-46EC-8CD4-69846A5FBB96}"/>
    <cellStyle name="Migliaia 55 4 2 3" xfId="3852" xr:uid="{C0A79BEE-A3E8-420B-99C9-3DB995E39E59}"/>
    <cellStyle name="Migliaia 55 4 3" xfId="2530" xr:uid="{02EADE49-93C2-4464-BEA4-3593C889BD6C}"/>
    <cellStyle name="Migliaia 55 5" xfId="802" xr:uid="{853A06DC-07BC-4877-9C28-6EAABFC132A4}"/>
    <cellStyle name="Migliaia 56" xfId="803" xr:uid="{7A1460C1-2972-442B-BB35-706E2F9595CE}"/>
    <cellStyle name="Migliaia 56 2" xfId="804" xr:uid="{724944F0-8DED-40AC-A5EC-E900A4336633}"/>
    <cellStyle name="Migliaia 56 2 2" xfId="2531" xr:uid="{143E372A-46F8-4387-BE8F-EB44DA921BE7}"/>
    <cellStyle name="Migliaia 56 2 2 2" xfId="3853" xr:uid="{D0FDC319-445C-4146-948B-0BF11E450FCA}"/>
    <cellStyle name="Migliaia 56 3" xfId="805" xr:uid="{4F3D335B-EFDA-47B9-99F9-1A8B62AC0FF2}"/>
    <cellStyle name="Migliaia 56 3 2" xfId="806" xr:uid="{D33AD2C1-6D2C-44A4-A23D-CBE9E24031A5}"/>
    <cellStyle name="Migliaia 56 3 2 2" xfId="3854" xr:uid="{9C298197-66E8-4A0E-ABDC-C39722C49962}"/>
    <cellStyle name="Migliaia 56 3 2 3" xfId="3855" xr:uid="{FF410E8A-CB7E-4983-B723-682A78C7F437}"/>
    <cellStyle name="Migliaia 56 3 3" xfId="807" xr:uid="{0E9503AC-08EC-4DC1-A954-1424D2288098}"/>
    <cellStyle name="Migliaia 56 3 3 2" xfId="2532" xr:uid="{D644A01C-CBE7-435F-85DB-DBD447C1508A}"/>
    <cellStyle name="Migliaia 56 3 4" xfId="2533" xr:uid="{80D5A4A2-DA1D-40A9-99C1-AFD9B38667B2}"/>
    <cellStyle name="Migliaia 56 4" xfId="808" xr:uid="{55523A9D-16FD-4752-A740-31FB4188305F}"/>
    <cellStyle name="Migliaia 56 4 2" xfId="2534" xr:uid="{576F792E-CFBF-43F0-B09B-16DFFEFB3560}"/>
    <cellStyle name="Migliaia 56 4 2 2" xfId="2535" xr:uid="{F03834AF-D1E0-46E0-9EA6-17F9303D94A3}"/>
    <cellStyle name="Migliaia 56 4 2 3" xfId="3856" xr:uid="{B6BB2CCA-5D12-47BB-B7AE-4D97AA9DEE33}"/>
    <cellStyle name="Migliaia 56 4 3" xfId="2536" xr:uid="{30731110-03BA-42D8-928C-AA28E63CDBD5}"/>
    <cellStyle name="Migliaia 56 5" xfId="809" xr:uid="{FBC1F879-438B-4282-AD2A-1B1DA6879D0C}"/>
    <cellStyle name="Migliaia 57" xfId="810" xr:uid="{1A417922-4D4E-47D7-AEB8-25208DD9CB5F}"/>
    <cellStyle name="Migliaia 57 2" xfId="811" xr:uid="{F6A2B20C-1E41-458A-BA81-C5E996D5713D}"/>
    <cellStyle name="Migliaia 57 2 2" xfId="2537" xr:uid="{DEB1C1DF-220F-4EE4-A051-152AC16D831E}"/>
    <cellStyle name="Migliaia 57 2 2 2" xfId="3857" xr:uid="{09D78531-F488-47A0-B404-938DB43F301C}"/>
    <cellStyle name="Migliaia 57 3" xfId="812" xr:uid="{2E48A399-B58C-410E-B82F-3086032793F7}"/>
    <cellStyle name="Migliaia 57 3 2" xfId="813" xr:uid="{96246DA0-DDB9-4591-B2AE-D56B513B3CA3}"/>
    <cellStyle name="Migliaia 57 3 2 2" xfId="3858" xr:uid="{C9FBCED2-5133-47CA-A542-206A84C69188}"/>
    <cellStyle name="Migliaia 57 3 2 3" xfId="3859" xr:uid="{003B5B48-2173-4B8B-A415-2FBD8E2215C9}"/>
    <cellStyle name="Migliaia 57 3 3" xfId="814" xr:uid="{223B8738-5F6D-47CC-AEF7-88E1E40AD1F1}"/>
    <cellStyle name="Migliaia 57 3 3 2" xfId="2538" xr:uid="{61DD519F-1640-4C2A-A2E7-E6B25E11ED3F}"/>
    <cellStyle name="Migliaia 57 3 4" xfId="2539" xr:uid="{D8BF21E6-8376-4F3E-96D3-AB241A656969}"/>
    <cellStyle name="Migliaia 57 4" xfId="815" xr:uid="{873E9F12-F036-4834-ABCC-526CF0B77FF8}"/>
    <cellStyle name="Migliaia 57 4 2" xfId="2540" xr:uid="{0826EA03-BE1C-4D20-9362-DC71BCC5BACF}"/>
    <cellStyle name="Migliaia 57 4 2 2" xfId="2541" xr:uid="{5D52F55E-2384-4A59-ADA4-2711A83F648F}"/>
    <cellStyle name="Migliaia 57 4 2 3" xfId="3860" xr:uid="{8CB1E119-1577-4C1C-B6D3-9C9363BFFA9C}"/>
    <cellStyle name="Migliaia 57 4 3" xfId="2542" xr:uid="{833F2266-5860-4F88-A78F-7144CCD192C6}"/>
    <cellStyle name="Migliaia 57 5" xfId="816" xr:uid="{FCBB6B93-A2E6-43EF-B250-2E8B573E1C6A}"/>
    <cellStyle name="Migliaia 58" xfId="817" xr:uid="{8BB65263-A869-46EA-AB6B-C4716B1058E7}"/>
    <cellStyle name="Migliaia 58 2" xfId="818" xr:uid="{4FC113D6-2605-4280-85FE-A75DF7DE6395}"/>
    <cellStyle name="Migliaia 58 2 2" xfId="2543" xr:uid="{5AE5B01D-D2BA-4920-9451-89C361FF73F1}"/>
    <cellStyle name="Migliaia 58 2 2 2" xfId="3861" xr:uid="{D7970BB9-3270-4A75-B8F9-A53DD88D165D}"/>
    <cellStyle name="Migliaia 58 3" xfId="819" xr:uid="{53C2E1FA-BDD3-4B21-AE92-15C09EB6117D}"/>
    <cellStyle name="Migliaia 58 3 2" xfId="820" xr:uid="{9C0BB65D-DD25-4877-923F-DC619419DEF8}"/>
    <cellStyle name="Migliaia 58 3 2 2" xfId="3862" xr:uid="{1EE05C10-3C4D-4382-9547-D027A5597B00}"/>
    <cellStyle name="Migliaia 58 3 2 3" xfId="3863" xr:uid="{137A1B06-48FF-485F-9FC7-423BF847C807}"/>
    <cellStyle name="Migliaia 58 3 3" xfId="821" xr:uid="{867FF446-711E-46B4-85FB-DA2A5A87A9C5}"/>
    <cellStyle name="Migliaia 58 3 3 2" xfId="2544" xr:uid="{7755B569-DF50-4E3E-8C10-75C9FC5B3457}"/>
    <cellStyle name="Migliaia 58 3 4" xfId="2545" xr:uid="{7EC353C8-6312-4EDB-9A5A-19A43AF1B60D}"/>
    <cellStyle name="Migliaia 58 4" xfId="822" xr:uid="{79C4D269-C044-4215-8FCD-C14332A5EF3C}"/>
    <cellStyle name="Migliaia 58 4 2" xfId="2546" xr:uid="{6E02EBD3-BF3E-41D7-80B8-D98247639948}"/>
    <cellStyle name="Migliaia 58 4 2 2" xfId="2547" xr:uid="{FF99A2A9-F415-4024-A1CE-D545BC21FB64}"/>
    <cellStyle name="Migliaia 58 4 2 3" xfId="3864" xr:uid="{F0E00695-72E1-4386-8357-AE5B096747CF}"/>
    <cellStyle name="Migliaia 58 4 3" xfId="2548" xr:uid="{6B32627D-AA50-4B59-975E-4D53A2A5C6CA}"/>
    <cellStyle name="Migliaia 58 5" xfId="823" xr:uid="{812E8107-1D39-4F0E-9F5B-155341239928}"/>
    <cellStyle name="Migliaia 59" xfId="824" xr:uid="{7F6CD66D-E230-4CF3-97A2-069418820872}"/>
    <cellStyle name="Migliaia 59 2" xfId="825" xr:uid="{49195CE9-5FC0-46EB-9ECF-80698A58779C}"/>
    <cellStyle name="Migliaia 59 2 2" xfId="2549" xr:uid="{8291C2B9-323F-454C-A191-A2B3F1951476}"/>
    <cellStyle name="Migliaia 59 2 2 2" xfId="3865" xr:uid="{C9A8062D-6F53-4949-B88C-AE70018B648B}"/>
    <cellStyle name="Migliaia 59 3" xfId="826" xr:uid="{0A79BB56-4905-43A8-8D8B-8D853B49476C}"/>
    <cellStyle name="Migliaia 59 3 2" xfId="827" xr:uid="{04A8E178-5545-472D-83CE-03AF114F4625}"/>
    <cellStyle name="Migliaia 59 3 2 2" xfId="3866" xr:uid="{6A980379-F64E-4405-86CA-87F3A0521BC9}"/>
    <cellStyle name="Migliaia 59 3 2 3" xfId="3867" xr:uid="{A6A941B5-BA73-484A-8808-D91F1963DEB3}"/>
    <cellStyle name="Migliaia 59 3 3" xfId="828" xr:uid="{0A5BC0C4-B6EE-483A-AFB4-ACDBEA069882}"/>
    <cellStyle name="Migliaia 59 3 3 2" xfId="2550" xr:uid="{A6267003-DC69-4B62-A061-3916B09B149A}"/>
    <cellStyle name="Migliaia 59 3 4" xfId="2551" xr:uid="{4C076269-3B55-4F6A-96D6-A0E527D0E2CC}"/>
    <cellStyle name="Migliaia 59 4" xfId="829" xr:uid="{D0465FB0-8D4A-4225-A2CF-4A3C6A775DFD}"/>
    <cellStyle name="Migliaia 59 4 2" xfId="2552" xr:uid="{2D5E1DEC-262E-4F53-B33A-DE12EAC990E6}"/>
    <cellStyle name="Migliaia 59 4 2 2" xfId="2553" xr:uid="{81ECA3A3-9E5F-4FA0-BDA2-0C34C91972A4}"/>
    <cellStyle name="Migliaia 59 4 2 3" xfId="3868" xr:uid="{2AF9AC60-EEDF-40AB-A77E-A559C0002863}"/>
    <cellStyle name="Migliaia 59 4 3" xfId="2554" xr:uid="{E80BB26A-9116-4306-9BED-C84D6FED7C5E}"/>
    <cellStyle name="Migliaia 59 5" xfId="830" xr:uid="{CA5A4450-BAAE-42AA-A2F2-CCB912FAC365}"/>
    <cellStyle name="Migliaia 6" xfId="831" xr:uid="{13E85890-6966-4318-832F-D8D0710F7421}"/>
    <cellStyle name="Migliaia 6 2" xfId="832" xr:uid="{626BDB78-7B1E-42CF-945F-C4999B3D6D2B}"/>
    <cellStyle name="Migliaia 6 2 2" xfId="2555" xr:uid="{A4704C6D-50A3-4D56-857B-B0E70F835447}"/>
    <cellStyle name="Migliaia 6 2 2 2" xfId="3869" xr:uid="{E862590C-E8E6-4192-A5C2-51BCCE759F76}"/>
    <cellStyle name="Migliaia 6 3" xfId="833" xr:uid="{D99A7E51-7CE1-4633-9E34-F2D4EB4579AC}"/>
    <cellStyle name="Migliaia 6 3 2" xfId="834" xr:uid="{013B06EB-1402-406F-9B83-92048FF45C0F}"/>
    <cellStyle name="Migliaia 6 3 2 2" xfId="3870" xr:uid="{8D9518B4-6947-43DA-BCB1-AF63670674D8}"/>
    <cellStyle name="Migliaia 6 3 2 3" xfId="3871" xr:uid="{D9FDBCEB-DEC8-4B0A-B223-FA7E10554C61}"/>
    <cellStyle name="Migliaia 6 3 3" xfId="835" xr:uid="{783B822B-3771-4357-BEF7-9E6294260B1C}"/>
    <cellStyle name="Migliaia 6 3 3 2" xfId="2556" xr:uid="{61C856AF-AD3F-4399-B57F-3D6CC2D4A432}"/>
    <cellStyle name="Migliaia 6 3 4" xfId="2557" xr:uid="{0485EC8D-80B3-4A70-9899-016CCD6A98DD}"/>
    <cellStyle name="Migliaia 6 4" xfId="836" xr:uid="{6CFD180F-8EFA-4B9B-BCF7-72DA9AA53495}"/>
    <cellStyle name="Migliaia 6 4 2" xfId="2558" xr:uid="{8E87EAA0-E972-40DB-8B7E-8D0D9C384D4C}"/>
    <cellStyle name="Migliaia 6 4 2 2" xfId="2559" xr:uid="{2037FB89-828A-4749-91F5-CDE9C8EE9791}"/>
    <cellStyle name="Migliaia 6 4 2 3" xfId="3872" xr:uid="{AA4462BC-5FE9-4FA0-A010-50942AA0CEE1}"/>
    <cellStyle name="Migliaia 6 4 3" xfId="2560" xr:uid="{125A1271-7298-42FA-BA7D-162FE0C30689}"/>
    <cellStyle name="Migliaia 6 5" xfId="837" xr:uid="{6349765F-75BA-49C1-A0E9-8B7B4EB5CA4A}"/>
    <cellStyle name="Migliaia 60" xfId="838" xr:uid="{E7F7456D-8942-4892-8E1C-F8078D8642A2}"/>
    <cellStyle name="Migliaia 60 2" xfId="839" xr:uid="{8DD6C985-729D-41F4-9C19-019ABF62C877}"/>
    <cellStyle name="Migliaia 60 2 2" xfId="2561" xr:uid="{1139B3B0-DE73-4AF5-A758-2ECD9447ED57}"/>
    <cellStyle name="Migliaia 60 2 2 2" xfId="3873" xr:uid="{529CA0C7-3B8C-4ECA-92B5-3F20858562C9}"/>
    <cellStyle name="Migliaia 60 3" xfId="840" xr:uid="{9580DEFC-223C-413A-8B19-4A02CBAD0CF0}"/>
    <cellStyle name="Migliaia 60 3 2" xfId="841" xr:uid="{DAB8D3A8-F271-4074-8A0A-7FAA687D7E8A}"/>
    <cellStyle name="Migliaia 60 3 2 2" xfId="3874" xr:uid="{8931B5EA-E5E1-4534-8F7D-CCC25A8C42D1}"/>
    <cellStyle name="Migliaia 60 3 2 3" xfId="3875" xr:uid="{9EAC1522-DA0B-4190-AA67-D75F1A8DC960}"/>
    <cellStyle name="Migliaia 60 3 3" xfId="842" xr:uid="{418AC0FB-D1D8-4E74-8EE6-51697ACFA9AA}"/>
    <cellStyle name="Migliaia 60 3 3 2" xfId="2562" xr:uid="{B05E70FD-1165-41AB-B4F4-6C782E7E1F00}"/>
    <cellStyle name="Migliaia 60 3 4" xfId="2563" xr:uid="{E2AFA5A5-3026-4E03-9CBE-0B1D28CFC791}"/>
    <cellStyle name="Migliaia 60 4" xfId="843" xr:uid="{B6CC0EB4-1350-4574-9A9F-9414D23C0281}"/>
    <cellStyle name="Migliaia 60 4 2" xfId="2564" xr:uid="{27A837D0-0D6E-481A-BF90-F37A53D888B7}"/>
    <cellStyle name="Migliaia 60 4 2 2" xfId="2565" xr:uid="{E99D6C52-336A-4626-94B8-158DA769512D}"/>
    <cellStyle name="Migliaia 60 4 2 3" xfId="3876" xr:uid="{FE442AAC-CF29-49AB-AA29-2A9C6D6781DC}"/>
    <cellStyle name="Migliaia 60 4 3" xfId="2566" xr:uid="{B6ABFA96-5B14-47E2-879C-46A681D77750}"/>
    <cellStyle name="Migliaia 60 5" xfId="844" xr:uid="{CB311BD8-8A5E-468F-9DB5-3093FC6294E6}"/>
    <cellStyle name="Migliaia 61" xfId="845" xr:uid="{CE7FFA83-8AA2-4BF1-AAD4-093F3496B66F}"/>
    <cellStyle name="Migliaia 61 2" xfId="846" xr:uid="{13428307-9255-4D1F-A19E-7A04B3E1D12D}"/>
    <cellStyle name="Migliaia 61 2 2" xfId="2567" xr:uid="{06AAC025-DE26-4E1F-8A91-9E0D4B3C81C3}"/>
    <cellStyle name="Migliaia 61 2 2 2" xfId="3877" xr:uid="{18051D52-5E45-4F28-A021-C81E347C7380}"/>
    <cellStyle name="Migliaia 61 3" xfId="847" xr:uid="{B5C0D963-B523-477A-AE9B-6A1D8F7F026D}"/>
    <cellStyle name="Migliaia 61 3 2" xfId="848" xr:uid="{7EC7509A-AC4A-4715-9173-6A294A5806F0}"/>
    <cellStyle name="Migliaia 61 3 2 2" xfId="3878" xr:uid="{BD29F0C3-57F5-4A2B-87FA-B1997576B35C}"/>
    <cellStyle name="Migliaia 61 3 2 3" xfId="3879" xr:uid="{0BFAEE73-7F52-4A4B-9F50-71AA6B6227E7}"/>
    <cellStyle name="Migliaia 61 3 3" xfId="849" xr:uid="{71607699-5607-4EEC-87EE-514711CDA5DC}"/>
    <cellStyle name="Migliaia 61 3 3 2" xfId="2568" xr:uid="{84EC85DF-A446-4B71-90F4-34E3736F7624}"/>
    <cellStyle name="Migliaia 61 3 4" xfId="2569" xr:uid="{2E83EBB2-9C9B-44F7-B3FA-845B58C6ED40}"/>
    <cellStyle name="Migliaia 61 4" xfId="850" xr:uid="{326A2FAC-B8F9-4C22-98EC-0B4C419D07C5}"/>
    <cellStyle name="Migliaia 61 4 2" xfId="2570" xr:uid="{6696CDCB-5C1A-41D0-BA4B-9268C7C738C9}"/>
    <cellStyle name="Migliaia 61 4 2 2" xfId="2571" xr:uid="{D253F089-005B-4C98-B35B-8F60F91B7CAB}"/>
    <cellStyle name="Migliaia 61 4 2 3" xfId="3880" xr:uid="{9024C3C3-5372-4A87-AEAC-248014B8385C}"/>
    <cellStyle name="Migliaia 61 4 3" xfId="2572" xr:uid="{9993E545-758D-4FC6-8AAF-DD164E83F2EB}"/>
    <cellStyle name="Migliaia 61 5" xfId="851" xr:uid="{EEE9DE09-6CB1-4C25-AAE8-831401EF2B69}"/>
    <cellStyle name="Migliaia 7" xfId="852" xr:uid="{72531B3F-C6D9-4F32-9076-7731D60E04AE}"/>
    <cellStyle name="Migliaia 7 2" xfId="853" xr:uid="{7142E442-9206-426C-B2EF-37FFEA08CEB5}"/>
    <cellStyle name="Migliaia 7 2 2" xfId="2573" xr:uid="{C7FC2FD3-30A2-4B1C-A528-0CAF50D906C5}"/>
    <cellStyle name="Migliaia 7 2 2 2" xfId="3881" xr:uid="{5EC985D5-3B8D-475A-BA91-170AFAFD56FA}"/>
    <cellStyle name="Migliaia 7 3" xfId="854" xr:uid="{E3FC26E5-D6C9-43A3-ACC3-C6AD800D4C61}"/>
    <cellStyle name="Migliaia 7 3 2" xfId="855" xr:uid="{9DC97D83-8933-49D6-BBFF-E4A27969E02E}"/>
    <cellStyle name="Migliaia 7 3 2 2" xfId="3882" xr:uid="{1EB8327F-681D-498E-9FC4-E0AF1190D431}"/>
    <cellStyle name="Migliaia 7 3 2 3" xfId="3883" xr:uid="{BC9DECE4-79B4-4E9D-93CD-CCAD740739BE}"/>
    <cellStyle name="Migliaia 7 3 3" xfId="856" xr:uid="{2AC16D68-F92A-4166-9F27-3BF654474E34}"/>
    <cellStyle name="Migliaia 7 3 3 2" xfId="2574" xr:uid="{CB0030F7-98F9-4AE2-A725-9E5349E56A17}"/>
    <cellStyle name="Migliaia 7 3 4" xfId="2575" xr:uid="{9C9DC06F-576B-460F-9448-219314F68B46}"/>
    <cellStyle name="Migliaia 7 4" xfId="857" xr:uid="{C9E31741-9D2D-40D1-B5CF-C34B7AB5D642}"/>
    <cellStyle name="Migliaia 7 4 2" xfId="2576" xr:uid="{5007F973-1DEF-4302-AD66-0FEEB6D5F38F}"/>
    <cellStyle name="Migliaia 7 4 2 2" xfId="2577" xr:uid="{B12E2188-7E1B-41A1-87A7-E6334561A3BF}"/>
    <cellStyle name="Migliaia 7 4 2 3" xfId="3884" xr:uid="{5CEF3FB0-D4AB-4135-8F60-D06BC16AC9EA}"/>
    <cellStyle name="Migliaia 7 4 3" xfId="2578" xr:uid="{D4D9474E-ED27-43F2-8F25-D8314F62F46D}"/>
    <cellStyle name="Migliaia 7 5" xfId="858" xr:uid="{D2CCBAA5-C5AB-4DA0-9A92-2BF73C0E948C}"/>
    <cellStyle name="Migliaia 8" xfId="859" xr:uid="{C658E20C-4403-4F24-A336-1DFA73A050EE}"/>
    <cellStyle name="Migliaia 8 2" xfId="860" xr:uid="{BF08ACCD-4AF2-4D85-92F3-3D8F704EEF5C}"/>
    <cellStyle name="Migliaia 8 2 2" xfId="2579" xr:uid="{CCCF3300-60F1-413B-A555-5F771749F6A2}"/>
    <cellStyle name="Migliaia 8 2 2 2" xfId="3885" xr:uid="{14F40A6D-49FD-44D6-9F19-719854FD3945}"/>
    <cellStyle name="Migliaia 8 3" xfId="861" xr:uid="{50041FD3-2D83-4447-A82F-8FA63737339B}"/>
    <cellStyle name="Migliaia 8 3 2" xfId="862" xr:uid="{93156CEF-5C3A-421C-9D1A-E28D483A552E}"/>
    <cellStyle name="Migliaia 8 3 2 2" xfId="3886" xr:uid="{E2802CBE-161B-4035-887F-E5FC7FC41D5E}"/>
    <cellStyle name="Migliaia 8 3 2 3" xfId="3887" xr:uid="{9BE07AED-6A18-4C46-B3DA-6407E4168223}"/>
    <cellStyle name="Migliaia 8 3 3" xfId="863" xr:uid="{852D5124-87FF-4BE0-B702-955A80D649D9}"/>
    <cellStyle name="Migliaia 8 3 3 2" xfId="2580" xr:uid="{1BB6F5AC-2879-42FF-85CF-EBC5FB8E4B37}"/>
    <cellStyle name="Migliaia 8 3 4" xfId="2581" xr:uid="{EB98448D-A90D-482F-A0AC-ACF0306261FA}"/>
    <cellStyle name="Migliaia 8 4" xfId="864" xr:uid="{3D83D989-B2E7-4C96-A6A9-755DEBD6B764}"/>
    <cellStyle name="Migliaia 8 4 2" xfId="2582" xr:uid="{1FF9F3A5-B088-4D1F-A452-976D75EBDC85}"/>
    <cellStyle name="Migliaia 8 4 2 2" xfId="2583" xr:uid="{8E97D3CE-002C-47DE-AF62-2665FC096671}"/>
    <cellStyle name="Migliaia 8 4 2 3" xfId="3888" xr:uid="{03CAE5CB-5DEC-448D-8ECF-7E2404F4737F}"/>
    <cellStyle name="Migliaia 8 4 3" xfId="2584" xr:uid="{59B50626-944C-41EF-8C9A-368274C7492D}"/>
    <cellStyle name="Migliaia 8 5" xfId="865" xr:uid="{9C3A3EA1-027B-42CE-8192-A1952155A737}"/>
    <cellStyle name="Migliaia 9" xfId="866" xr:uid="{F9F64A25-D3E4-43A8-9A57-E5CFA4B20A4A}"/>
    <cellStyle name="Migliaia 9 2" xfId="867" xr:uid="{30270573-851A-46D3-9BEF-503512DFB996}"/>
    <cellStyle name="Migliaia 9 2 2" xfId="2585" xr:uid="{D261FD3B-00BB-4614-9C11-B2D58B4F628B}"/>
    <cellStyle name="Migliaia 9 2 2 2" xfId="3889" xr:uid="{D0BC3386-6DF1-4A0C-90D3-37EDBD4680D6}"/>
    <cellStyle name="Migliaia 9 3" xfId="868" xr:uid="{0E913DC2-0BD0-48FE-B91C-0D93FC007D91}"/>
    <cellStyle name="Migliaia 9 3 2" xfId="869" xr:uid="{C7E1855C-DAA1-491C-896A-7F45940E967B}"/>
    <cellStyle name="Migliaia 9 3 2 2" xfId="3890" xr:uid="{37A6F994-31EC-4AB3-B8CE-5289829DD2BD}"/>
    <cellStyle name="Migliaia 9 3 2 3" xfId="3891" xr:uid="{15992946-4BF2-41FB-9D20-ECC33C093C4F}"/>
    <cellStyle name="Migliaia 9 3 3" xfId="870" xr:uid="{639A714E-B948-4721-B09C-C46D314E506E}"/>
    <cellStyle name="Migliaia 9 3 3 2" xfId="2586" xr:uid="{317EEFA5-3596-41D5-9BD0-C18E01364FB3}"/>
    <cellStyle name="Migliaia 9 3 4" xfId="2587" xr:uid="{7E1337C1-705D-4B65-866E-61E4718A7FCB}"/>
    <cellStyle name="Migliaia 9 4" xfId="871" xr:uid="{F6B44EB4-BCE3-403B-A82F-F8B8434D3AB1}"/>
    <cellStyle name="Migliaia 9 4 2" xfId="2588" xr:uid="{8D98E59C-233B-4471-98FB-0BA9F782BFE5}"/>
    <cellStyle name="Migliaia 9 4 2 2" xfId="2589" xr:uid="{E6534353-7D3F-43E6-879E-91656F02E4CB}"/>
    <cellStyle name="Migliaia 9 4 2 3" xfId="3892" xr:uid="{7C774E29-7682-43AA-B26D-86925152AFE6}"/>
    <cellStyle name="Migliaia 9 4 3" xfId="2590" xr:uid="{7DBEA8A9-C3A2-4275-A651-C877B97B0208}"/>
    <cellStyle name="Migliaia 9 5" xfId="872" xr:uid="{2D599D75-1903-47C0-9453-7F908CC068A3}"/>
    <cellStyle name="Neutral 2" xfId="3893" xr:uid="{C3CDB764-CDDC-425F-B1E8-CAEC9DC46A8E}"/>
    <cellStyle name="Neutrale" xfId="873" xr:uid="{32AB52F1-DF19-4375-8CAF-2DEA5B7CB8E6}"/>
    <cellStyle name="Normal" xfId="0" builtinId="0"/>
    <cellStyle name="Normal 10" xfId="874" xr:uid="{6F8AD8F6-14D4-449F-A69F-B6DB2C17CAA5}"/>
    <cellStyle name="Normal 10 2" xfId="9" xr:uid="{171ADF01-56EE-4225-9DEB-233005F026EB}"/>
    <cellStyle name="Normal 11" xfId="7" xr:uid="{31E4091F-3886-4631-996E-2F4E1F0695C4}"/>
    <cellStyle name="Normal 11 2" xfId="2591" xr:uid="{166E72E8-4F42-403D-9DB7-EF0C9E354C63}"/>
    <cellStyle name="Normal 11 3" xfId="3894" xr:uid="{9755D1C8-6408-4A1B-9953-FC4E33159B0D}"/>
    <cellStyle name="Normal 12" xfId="2592" xr:uid="{64B09C32-85DF-4A45-B0F3-76A042A1932F}"/>
    <cellStyle name="Normal 12 2" xfId="3895" xr:uid="{5C5203F8-A03F-4F0D-ACE2-D0565708BE21}"/>
    <cellStyle name="Normal 13" xfId="2593" xr:uid="{440DBDEA-055E-4A09-8966-46DAD9715651}"/>
    <cellStyle name="Normal 14" xfId="3367" xr:uid="{6C0E2A4B-DF8B-44BF-89A0-E764BCD4E1CF}"/>
    <cellStyle name="Normal 14 2" xfId="3896" xr:uid="{4004D4AB-CACE-4145-8EC9-A34A25F88BCA}"/>
    <cellStyle name="Normal 15" xfId="3897" xr:uid="{848AAF44-A5FB-421F-B8CF-C1C53D336BAB}"/>
    <cellStyle name="Normal 16" xfId="3898" xr:uid="{75D603E3-2D23-420E-B9A0-7C137D0CB4D7}"/>
    <cellStyle name="Normal 16 2" xfId="3899" xr:uid="{7B0B6334-7217-4971-8C44-5629CEE565DA}"/>
    <cellStyle name="Normal 16 3" xfId="3900" xr:uid="{CD008D30-94B1-42F3-BC05-7A275F32FB8B}"/>
    <cellStyle name="Normal 17" xfId="3901" xr:uid="{5D9DE7D0-E490-458B-B6D0-4EF3B87B581B}"/>
    <cellStyle name="Normal 17 2" xfId="3902" xr:uid="{797723E4-C89F-4F53-A2FD-309BE6579006}"/>
    <cellStyle name="Normal 18" xfId="3903" xr:uid="{B76D9CF7-743C-42A1-9CC5-61728A249FEE}"/>
    <cellStyle name="Normal 18 2" xfId="3904" xr:uid="{5D3B0170-F41D-4E18-BBD5-578318FE86EC}"/>
    <cellStyle name="Normal 19" xfId="3905" xr:uid="{C1DC2C2D-8561-4F9D-A9E9-A1DB3F3B61F8}"/>
    <cellStyle name="Normal 19 2" xfId="3906" xr:uid="{EA10D3DF-1F1F-489B-AB95-7A96A729C6C4}"/>
    <cellStyle name="Normal 19 3" xfId="3907" xr:uid="{884E0281-B275-4717-9E5B-3122F723B5CE}"/>
    <cellStyle name="Normal 2" xfId="4" xr:uid="{63E5FFC3-AB3F-41FB-9E91-FBE85B968BFD}"/>
    <cellStyle name="Normal 2 2" xfId="875" xr:uid="{758F2D2E-E15B-44DC-A9E8-FA92F87FE7B5}"/>
    <cellStyle name="Normal 2 2 2" xfId="2594" xr:uid="{82B4202B-CAC4-4F2B-A700-6AE20A038781}"/>
    <cellStyle name="Normal 2 2 2 2" xfId="2595" xr:uid="{8EEB0706-133D-4A2F-B973-019E018B5B8B}"/>
    <cellStyle name="Normal 2 2 2 2 2" xfId="3908" xr:uid="{EC240B1A-5EDD-4080-98D9-238F9BEC501C}"/>
    <cellStyle name="Normal 2 2 2 2 2 2" xfId="3909" xr:uid="{3879B8A2-7538-4F4F-B452-D7703574D5E7}"/>
    <cellStyle name="Normal 2 2 2 2 3" xfId="3910" xr:uid="{BC072062-464E-4CE3-9A61-AC5A98345941}"/>
    <cellStyle name="Normal 2 2 2 2 4" xfId="3911" xr:uid="{BDE31E47-A25C-4B71-9D37-80FC76B3DBBD}"/>
    <cellStyle name="Normal 2 2 2 3" xfId="8" xr:uid="{A25E3FE6-E60E-410E-A4F7-BC42033B4018}"/>
    <cellStyle name="Normal 2 2 2 3 4" xfId="4381" xr:uid="{923BE075-6132-400A-8212-0D3BCC3F4C47}"/>
    <cellStyle name="Normal 2 2 3" xfId="3912" xr:uid="{FF7B675A-374C-4F9D-AEF1-9C7928606CB8}"/>
    <cellStyle name="Normal 2 2 3 2" xfId="3913" xr:uid="{7DB2CF17-7C2D-45DA-A72E-81EF66E9A14B}"/>
    <cellStyle name="Normal 2 2 3 2 2" xfId="3914" xr:uid="{61AD49D5-B992-4B3D-83EB-49969FE46EBB}"/>
    <cellStyle name="Normal 2 2 3 3" xfId="3915" xr:uid="{35A2C0EF-1211-4700-BC82-23FD4FCEB359}"/>
    <cellStyle name="Normal 2 2 4" xfId="3916" xr:uid="{3CD19E6D-32F1-4E52-9391-E1D68FA4FE7D}"/>
    <cellStyle name="Normal 2 2 4 2" xfId="3917" xr:uid="{E7011677-31F2-4CC8-83E4-676D7026B691}"/>
    <cellStyle name="Normal 2 2 5" xfId="3918" xr:uid="{5F855F4B-9791-4F5B-9793-518332014575}"/>
    <cellStyle name="Normal 2 3" xfId="876" xr:uid="{4FE50A52-3504-43E4-B5F6-B1EEB87C7C80}"/>
    <cellStyle name="Normal 2 3 2" xfId="3369" xr:uid="{62D02491-A52E-4755-B5F2-AD5FB5CAA5EB}"/>
    <cellStyle name="Normal 2 4" xfId="877" xr:uid="{39A7A714-4FF6-4052-99FA-785304CE45E9}"/>
    <cellStyle name="Normal 2 4 2" xfId="2596" xr:uid="{8163C8AF-E8ED-4394-BEFF-CE5FB1001D79}"/>
    <cellStyle name="Normal 2 4 2 2" xfId="3919" xr:uid="{1448E1FE-BB66-496A-AF4C-337767CA6D93}"/>
    <cellStyle name="Normal 2 4 2 3" xfId="3920" xr:uid="{C9AFE9FD-E598-4D9E-B12A-DDA3A7F27218}"/>
    <cellStyle name="Normal 2 4 3" xfId="3921" xr:uid="{61B10E82-618C-4709-AC77-66E6F4D939DF}"/>
    <cellStyle name="Normal 2 5" xfId="2597" xr:uid="{4944F7A5-E0EE-45DE-A11D-FF0F8FA5CA8D}"/>
    <cellStyle name="Normal 2 6" xfId="4347" xr:uid="{794B891C-8027-498C-BEFC-3B6D1185E303}"/>
    <cellStyle name="Normal 2_Plants" xfId="3922" xr:uid="{8A395E65-EF95-4210-84DC-F4073D6FDF2C}"/>
    <cellStyle name="Normal 20" xfId="3923" xr:uid="{105C1E17-70D3-4E37-8954-09A233D98B07}"/>
    <cellStyle name="Normal 21" xfId="3924" xr:uid="{0DE68AAD-053A-4227-836E-ADEBCAAA6A99}"/>
    <cellStyle name="Normal 22" xfId="3925" xr:uid="{6F39041D-5B49-403E-8B7B-AE7E52F795D4}"/>
    <cellStyle name="Normal 23" xfId="3926" xr:uid="{539D9AE2-D509-4975-8FC1-8C7A693E9A61}"/>
    <cellStyle name="Normal 24" xfId="3927" xr:uid="{E710BFBA-3AED-42ED-96A5-62576107B286}"/>
    <cellStyle name="Normal 25" xfId="3928" xr:uid="{39B06E89-845B-42F6-86D0-762ACEE2BD45}"/>
    <cellStyle name="Normal 26" xfId="3929" xr:uid="{A7A5F099-3F5E-42F3-84D7-AE467849FAE1}"/>
    <cellStyle name="Normal 27" xfId="3930" xr:uid="{AF12506B-A414-4D46-9828-3C39632EE371}"/>
    <cellStyle name="Normal 28" xfId="3931" xr:uid="{48DDA213-920F-4088-B5F2-A598B381C01C}"/>
    <cellStyle name="Normal 29" xfId="3932" xr:uid="{7C239378-3D05-4118-87DF-EADF2B4BA03A}"/>
    <cellStyle name="Normal 29 2" xfId="3933" xr:uid="{78262CCB-3D7C-4140-B870-DF6BBE952E02}"/>
    <cellStyle name="Normal 3" xfId="878" xr:uid="{6226721F-09A7-4BFD-9CDE-3958D480896A}"/>
    <cellStyle name="Normal 3 10" xfId="3934" xr:uid="{AE668AAF-0991-4EAD-9D0F-C697D39E5993}"/>
    <cellStyle name="Normal 3 11" xfId="3935" xr:uid="{B0ED3716-D401-40CA-83FA-4B754420A1C0}"/>
    <cellStyle name="Normal 3 12" xfId="3936" xr:uid="{7A4C54FC-C933-4B21-AB0D-1C65870AFBE2}"/>
    <cellStyle name="Normal 3 13" xfId="3937" xr:uid="{A33B2A64-3232-4F5E-AAB3-8ED0F448C05F}"/>
    <cellStyle name="Normal 3 14" xfId="3938" xr:uid="{03895A50-3A6B-43D3-BAA2-B399D0CEDCE7}"/>
    <cellStyle name="Normal 3 15" xfId="3939" xr:uid="{757514EA-EC9D-4321-AEBB-D817F75B2259}"/>
    <cellStyle name="Normal 3 16" xfId="3940" xr:uid="{355C426A-0F65-4B29-8008-8DF82D0EC891}"/>
    <cellStyle name="Normal 3 17" xfId="3941" xr:uid="{923874BC-58D3-49ED-B51B-0BBF54F4051D}"/>
    <cellStyle name="Normal 3 2" xfId="879" xr:uid="{1ED88AAA-83E1-4A58-A406-CCB2405AF66C}"/>
    <cellStyle name="Normal 3 2 2" xfId="2598" xr:uid="{BAE406B7-95EC-4E7C-96A3-1E96612C49CE}"/>
    <cellStyle name="Normal 3 2 2 2" xfId="2599" xr:uid="{B072724C-E7BF-464F-810F-036760BE54AD}"/>
    <cellStyle name="Normal 3 2 2 3" xfId="3942" xr:uid="{D3C85B30-F91D-489A-8C90-8EE951517086}"/>
    <cellStyle name="Normal 3 2 2 3 2" xfId="3943" xr:uid="{B3184310-FE72-431E-9C84-FCD281D91786}"/>
    <cellStyle name="Normal 3 2 2 4" xfId="3944" xr:uid="{6CE7AFA8-AB0C-4932-988E-39C86F8E3BA7}"/>
    <cellStyle name="Normal 3 2 3" xfId="2600" xr:uid="{E6672BF1-D796-4D52-8953-4C090D0F8E77}"/>
    <cellStyle name="Normal 3 2 3 2" xfId="3945" xr:uid="{0265D453-207B-4354-86CB-9153F97E318D}"/>
    <cellStyle name="Normal 3 2 3 2 2" xfId="3946" xr:uid="{BD69C24D-9C2D-493A-802E-0CF0E022F184}"/>
    <cellStyle name="Normal 3 2 3 3" xfId="3947" xr:uid="{74A18D0C-24F7-4DDD-A5AF-6D8FE6C1ACE7}"/>
    <cellStyle name="Normal 3 2 3 4" xfId="3948" xr:uid="{F3FFA5BD-33E8-4681-AA9E-63FDF3DC4157}"/>
    <cellStyle name="Normal 3 2 4" xfId="3949" xr:uid="{A6933B48-E723-4FA4-BB15-E236B123F6FB}"/>
    <cellStyle name="Normal 3 2 4 2" xfId="3950" xr:uid="{F8254A02-6AA3-4F9C-A6BC-69D7FF965E22}"/>
    <cellStyle name="Normal 3 2 5" xfId="3951" xr:uid="{D37593A0-296D-4EBD-90A8-F988285EB132}"/>
    <cellStyle name="Normal 3 2 6" xfId="3952" xr:uid="{0B3E21E6-697C-42C7-B064-FF0B2D76D412}"/>
    <cellStyle name="Normal 3 3" xfId="880" xr:uid="{636B5EF7-C3B0-4358-AA0F-D9937CF462F5}"/>
    <cellStyle name="Normal 3 3 2" xfId="2601" xr:uid="{56144B43-0048-469F-BAE0-F17E77704429}"/>
    <cellStyle name="Normal 3 3 2 2" xfId="3953" xr:uid="{98809825-EF29-4DF3-B42E-242EF621F5CC}"/>
    <cellStyle name="Normal 3 3 2 2 2" xfId="3954" xr:uid="{5ED0B140-5FDE-4820-B235-F517CA1F6D40}"/>
    <cellStyle name="Normal 3 3 2 3" xfId="3955" xr:uid="{FFA49B77-BF4A-46F1-9F4D-8A9CF7E88D62}"/>
    <cellStyle name="Normal 3 3 2 4" xfId="3956" xr:uid="{545DC390-E70E-43E0-85F2-4228371784EA}"/>
    <cellStyle name="Normal 3 3 3" xfId="3957" xr:uid="{A5C84EA4-BE43-4509-8A6B-DF78D69E02F3}"/>
    <cellStyle name="Normal 3 3 3 2" xfId="3958" xr:uid="{4097207E-D3A2-456E-A7CD-08EE261FA52F}"/>
    <cellStyle name="Normal 3 3 4" xfId="3959" xr:uid="{4C26622B-31B1-498D-AC90-F30DCE81320A}"/>
    <cellStyle name="Normal 3 3 5" xfId="3960" xr:uid="{F27B7D5A-A588-4C2C-94DD-2F1426C5846D}"/>
    <cellStyle name="Normal 3 4" xfId="3961" xr:uid="{D7DDCCDD-57E1-4D39-A1F2-AEC1319769D4}"/>
    <cellStyle name="Normal 3 4 2" xfId="3962" xr:uid="{A246E5D6-B74A-4414-A28C-93023D42E143}"/>
    <cellStyle name="Normal 3 5" xfId="3963" xr:uid="{9AC934BE-3B90-4F83-81BA-0FD272CDBD6C}"/>
    <cellStyle name="Normal 3 6" xfId="3964" xr:uid="{F1903574-FA56-4405-80AB-25ECB6C38F85}"/>
    <cellStyle name="Normal 3 6 2" xfId="3965" xr:uid="{EFA02841-7216-4CA1-AECB-DA35177550FF}"/>
    <cellStyle name="Normal 3 7" xfId="3966" xr:uid="{E6DEFA24-8168-4072-AED9-4C416A3BCB8C}"/>
    <cellStyle name="Normal 3 8" xfId="3967" xr:uid="{26537FFF-2E38-4BE2-A49E-0868CEF373AA}"/>
    <cellStyle name="Normal 3 9" xfId="3968" xr:uid="{C467E4A7-06FB-4D6E-8E3B-5274331AA449}"/>
    <cellStyle name="Normal 30" xfId="3969" xr:uid="{8AFC2F8C-9631-42B7-B04C-265C46E92CF9}"/>
    <cellStyle name="Normal 31" xfId="3970" xr:uid="{2DAC2185-1DE2-423D-BEC2-42DC24313E53}"/>
    <cellStyle name="Normal 32" xfId="3971" xr:uid="{8C7448F8-B754-44E1-938A-92225B9A91E5}"/>
    <cellStyle name="Normal 33" xfId="3972" xr:uid="{E2166D53-3D16-420F-9AD3-9DE93CF1109F}"/>
    <cellStyle name="Normal 34" xfId="3973" xr:uid="{2BC0A6C8-5DFD-4E2D-88FC-6D593FACFD91}"/>
    <cellStyle name="Normal 35" xfId="4340" xr:uid="{403AB5DE-4D48-4302-9297-29351C8B9243}"/>
    <cellStyle name="Normal 36" xfId="4341" xr:uid="{0EA0A2E3-A35F-4252-9788-A88545F1617E}"/>
    <cellStyle name="Normal 37" xfId="4342" xr:uid="{0DB61A5F-72C1-47F7-BC8B-4446270BBE51}"/>
    <cellStyle name="Normal 38" xfId="4343" xr:uid="{D5B1C1AB-BCB2-4353-B239-7BC97E6E9226}"/>
    <cellStyle name="Normal 39" xfId="4344" xr:uid="{0C50F1A7-5F28-4902-9BF1-60DBC6F1D8AD}"/>
    <cellStyle name="Normal 4" xfId="881" xr:uid="{BAFBD459-60BD-4FA9-9DAF-E46200AB31FF}"/>
    <cellStyle name="Normal 4 10" xfId="3974" xr:uid="{56FCF5B3-3675-4804-94AB-76353CCCCC18}"/>
    <cellStyle name="Normal 4 11" xfId="3975" xr:uid="{F6E79ED8-5B1B-487A-BA86-714F1632F2F7}"/>
    <cellStyle name="Normal 4 12" xfId="3976" xr:uid="{702E7670-4CF8-42EB-ABF5-78FB06D15BCB}"/>
    <cellStyle name="Normal 4 13" xfId="3977" xr:uid="{5E6FAC22-D2C1-4B78-BDF1-01A77E650360}"/>
    <cellStyle name="Normal 4 14" xfId="3978" xr:uid="{F06F9266-18EC-474D-9879-822A42E65CB3}"/>
    <cellStyle name="Normal 4 15" xfId="3979" xr:uid="{33A32169-B2AB-4C00-B76B-FBFCCCF0106A}"/>
    <cellStyle name="Normal 4 2" xfId="2602" xr:uid="{5DA9D724-6CEF-4C58-A56C-D4B41282A6ED}"/>
    <cellStyle name="Normal 4 2 2" xfId="2603" xr:uid="{5655C029-4B2A-49C5-AECB-B4491A50D5D1}"/>
    <cellStyle name="Normal 4 3" xfId="3980" xr:uid="{FDC1CF4B-1E54-4298-BBE6-4F2E389EB3C3}"/>
    <cellStyle name="Normal 4 4" xfId="3981" xr:uid="{27D22AC0-CC02-43F2-BF6F-2C7D2DDF9302}"/>
    <cellStyle name="Normal 4 5" xfId="3982" xr:uid="{55AF5359-4315-41F6-BFF7-A9A109C69FD9}"/>
    <cellStyle name="Normal 4 6" xfId="3983" xr:uid="{1920E628-CD49-4B8E-B121-BB5E422E27AD}"/>
    <cellStyle name="Normal 4 7" xfId="3984" xr:uid="{12FC1AAD-C5C8-44A2-9DED-0B3710F565BF}"/>
    <cellStyle name="Normal 4 8" xfId="3985" xr:uid="{455AB2DA-F1C2-409A-85D2-D81C99CC9D3D}"/>
    <cellStyle name="Normal 4 9" xfId="3986" xr:uid="{CA35FD84-3927-47A2-9B36-CBB291A1503F}"/>
    <cellStyle name="Normal 40" xfId="4345" xr:uid="{19A020D6-CE8B-4269-BC4F-E7894F11FB47}"/>
    <cellStyle name="Normal 41" xfId="2" xr:uid="{235F0FD8-131B-4971-B215-CAA5AC1622EC}"/>
    <cellStyle name="Normal 42" xfId="4354" xr:uid="{370FD740-DC38-467E-BD03-580050F16D2B}"/>
    <cellStyle name="Normal 43" xfId="4382" xr:uid="{AF4B8FC6-4B24-4576-B8DA-9BBE3897D3A9}"/>
    <cellStyle name="Normal 5" xfId="882" xr:uid="{35D46452-D6A9-41D0-8EB4-FB3BD4007C89}"/>
    <cellStyle name="Normal 5 2" xfId="2604" xr:uid="{A7ED0E03-CF24-4C1C-AC31-CEF1845050FC}"/>
    <cellStyle name="Normal 5 2 2" xfId="2605" xr:uid="{D9638B78-CAE4-4FFC-8568-A408CF47BFD3}"/>
    <cellStyle name="Normal 5 2 2 2" xfId="2606" xr:uid="{00AC7D21-01C4-4AB7-A129-071E67156E88}"/>
    <cellStyle name="Normal 5 2 2 3" xfId="3987" xr:uid="{32ACF8BF-5E29-4A91-971D-F45FD8DB775C}"/>
    <cellStyle name="Normal 5 2 3" xfId="3988" xr:uid="{1B40ACD4-6310-46C7-8937-D1317DE70341}"/>
    <cellStyle name="Normal 5 2 3 2" xfId="3989" xr:uid="{F17CFE9B-F49E-4EA9-9E50-8F55B157600F}"/>
    <cellStyle name="Normal 5 3" xfId="3990" xr:uid="{E76EEB95-3F24-4760-816F-C6CB6BEFF2E0}"/>
    <cellStyle name="Normal 5 4" xfId="4384" xr:uid="{2E602203-E760-4EF7-A9F9-9A7B0A021B6E}"/>
    <cellStyle name="Normal 6" xfId="883" xr:uid="{24A1EEDB-1965-4C6F-9D75-BBFC77EFECAA}"/>
    <cellStyle name="Normal 6 2" xfId="2607" xr:uid="{62FA4E52-6E53-40D7-9EF6-88F2897743FF}"/>
    <cellStyle name="Normal 6 2 2" xfId="2608" xr:uid="{C2E3CB21-5365-4FCD-B65A-88FA434BFF25}"/>
    <cellStyle name="Normal 6 2 3" xfId="3991" xr:uid="{F55DF438-F59E-441E-B546-81D0F01B0FA6}"/>
    <cellStyle name="Normal 6 2 3 2" xfId="3992" xr:uid="{E6E46573-0B0E-4C81-90B9-D76589776373}"/>
    <cellStyle name="Normal 6 2 4" xfId="3993" xr:uid="{30E59A4F-40B9-416A-8109-ED39310AE628}"/>
    <cellStyle name="Normal 6 3" xfId="2609" xr:uid="{9FF426D4-A791-4054-BF9C-BD7035A7759E}"/>
    <cellStyle name="Normal 6 3 2" xfId="3994" xr:uid="{8947DE04-2FC1-4525-8469-20F5DB7B12CF}"/>
    <cellStyle name="Normal 6 3 2 2" xfId="3995" xr:uid="{02CDBB40-2B1C-45F5-B009-F59F6C042BE7}"/>
    <cellStyle name="Normal 6 3 2 2 2" xfId="3996" xr:uid="{504EFFC2-4D06-4B45-82F9-878F7184F367}"/>
    <cellStyle name="Normal 6 3 2 3" xfId="3997" xr:uid="{9EDAA58C-FC69-422E-831A-5A0D5543A963}"/>
    <cellStyle name="Normal 6 3 3" xfId="3998" xr:uid="{C6EA195F-3584-4521-9747-1A0B60050B7A}"/>
    <cellStyle name="Normal 6 4" xfId="3999" xr:uid="{17AFDF63-1133-4F3B-8F62-000897E65D3D}"/>
    <cellStyle name="Normal 6 4 2" xfId="4000" xr:uid="{2CAE855C-4F5E-4110-8B51-866AD3149FB0}"/>
    <cellStyle name="Normal 6 5" xfId="4001" xr:uid="{DC2A2D55-82B0-410D-A497-6FF3D41444BA}"/>
    <cellStyle name="Normal 6 6" xfId="4002" xr:uid="{AE0870EB-911A-481F-BA54-0096F11A9C33}"/>
    <cellStyle name="Normal 7" xfId="884" xr:uid="{0DD2B43C-C917-449B-BF76-A574B8BBDA13}"/>
    <cellStyle name="Normal 7 2" xfId="2610" xr:uid="{B5C0A23E-7E7A-4BE9-B59D-0B6AE32AD203}"/>
    <cellStyle name="Normal 7 3" xfId="4003" xr:uid="{EF62D668-8F85-4F99-B67C-E3CD8AC47B4F}"/>
    <cellStyle name="Normal 7 3 2" xfId="4004" xr:uid="{53CEE077-D3C6-4111-953D-627B2A017016}"/>
    <cellStyle name="Normal 7 3 2 2" xfId="4005" xr:uid="{1514269F-0693-46CD-9D1D-90BE6BFD1964}"/>
    <cellStyle name="Normal 7 3 3" xfId="4006" xr:uid="{E113A705-B284-4B6E-AD0D-A4E04B779ECF}"/>
    <cellStyle name="Normal 8" xfId="6" xr:uid="{1612607B-B702-4C1F-A9A7-E90FA5369423}"/>
    <cellStyle name="Normal 8 2" xfId="2611" xr:uid="{8601C085-EC22-4DB6-8B93-BB80D0BE6E05}"/>
    <cellStyle name="Normal 8 2 2" xfId="2612" xr:uid="{4DF83D64-2186-42F0-9E57-EDA968B35922}"/>
    <cellStyle name="Normal 8 2 2 2" xfId="4007" xr:uid="{DDF3C524-AECB-4A65-83A0-1D99963DDACD}"/>
    <cellStyle name="Normal 8 2 2 2 2" xfId="4008" xr:uid="{480461BD-FF75-4128-B19A-469A52FE6095}"/>
    <cellStyle name="Normal 8 2 2 3" xfId="4009" xr:uid="{CE8881A0-695F-46BF-9746-76E1F717AD5E}"/>
    <cellStyle name="Normal 8 2 2 4" xfId="4010" xr:uid="{2D943660-8108-4296-B9BD-9B3B467517A7}"/>
    <cellStyle name="Normal 8 2 3" xfId="4011" xr:uid="{295603F7-4E5C-4518-8089-D940B14304AA}"/>
    <cellStyle name="Normal 8 3" xfId="4012" xr:uid="{D571C2F9-7FB8-4508-AAA0-386994231785}"/>
    <cellStyle name="Normal 8 4" xfId="4013" xr:uid="{A2C5728D-1298-4417-B4E5-48959AD5120A}"/>
    <cellStyle name="Normal 8 5" xfId="4014" xr:uid="{5BDE7E18-26AA-434F-9DCF-3816031833DB}"/>
    <cellStyle name="Normal 9" xfId="885" xr:uid="{D76EED3D-D52A-4E2C-BD27-ECDF540E1FD8}"/>
    <cellStyle name="Normal 9 2" xfId="4015" xr:uid="{E8A17572-3A39-45C8-96D7-0E76C3B50874}"/>
    <cellStyle name="Normal 9 2 2" xfId="4016" xr:uid="{76400B92-D0C9-4A41-8E51-42F2A73BFBC4}"/>
    <cellStyle name="Normal 9 3" xfId="4017" xr:uid="{9546F216-1504-4B5D-B425-89C6A6FFAB7A}"/>
    <cellStyle name="Normal GHG Numbers (0.00)" xfId="886" xr:uid="{277917FD-AAF7-4801-8F51-A7209904133E}"/>
    <cellStyle name="Normal GHG Numbers (0.00) 2" xfId="887" xr:uid="{FC764660-8826-4C90-9811-A9C5ACB9603F}"/>
    <cellStyle name="Normal GHG Numbers (0.00) 2 2" xfId="4018" xr:uid="{87AF4122-A17E-4808-BC30-1416640D0E54}"/>
    <cellStyle name="Normal GHG Numbers (0.00) 3" xfId="4019" xr:uid="{2BE7A9F3-55F4-4404-A6B5-410E342FB100}"/>
    <cellStyle name="Normal GHG Numbers (0.00) 4" xfId="4020" xr:uid="{78A717E9-7B9E-486E-860E-60FF7D8EBE6B}"/>
    <cellStyle name="Normal GHG Textfiels Bold" xfId="888" xr:uid="{22BF6C7C-EDB4-4E3B-9FFF-51B806E3A323}"/>
    <cellStyle name="Normal GHG-Shade" xfId="889" xr:uid="{ED353B22-B670-493E-9CC5-AF557BAFDE30}"/>
    <cellStyle name="Normal GHG-Shade 2" xfId="2613" xr:uid="{45BB00C3-005D-4115-B7BE-4F902628409D}"/>
    <cellStyle name="Normale 10" xfId="890" xr:uid="{907BCF94-795A-47B4-B56C-6379DF550596}"/>
    <cellStyle name="Normale 10 2" xfId="891" xr:uid="{F063CD61-6A60-45FC-95DA-06F1A2EC648B}"/>
    <cellStyle name="Normale 10 2 2" xfId="2614" xr:uid="{AF9C3D8E-A4AD-40EF-9356-806369A05C39}"/>
    <cellStyle name="Normale 10 3" xfId="892" xr:uid="{D81313B1-7F80-4AB6-9C8E-75A187D16D17}"/>
    <cellStyle name="Normale 10 3 2" xfId="2615" xr:uid="{6C70780C-744E-4A06-8A83-68DCE0F3DFCC}"/>
    <cellStyle name="Normale 10 4" xfId="2616" xr:uid="{D3FA34BA-2676-4D21-98C6-27B833A3CF8C}"/>
    <cellStyle name="Normale 10_EDEN industria 2008 rev" xfId="893" xr:uid="{EC387AF6-4F1C-450B-A034-CF2458DD8B52}"/>
    <cellStyle name="Normale 11" xfId="894" xr:uid="{067C79DF-3993-4425-9AFD-6F6906215482}"/>
    <cellStyle name="Normale 11 2" xfId="895" xr:uid="{79D2B46B-D3F3-4E5B-92D4-AFA4883F9512}"/>
    <cellStyle name="Normale 11 2 2" xfId="2617" xr:uid="{8A056214-4069-4E2B-AFBA-D8D18ADD7899}"/>
    <cellStyle name="Normale 11 3" xfId="896" xr:uid="{D0A6A40A-6696-4B80-A197-F12D65D0DD8A}"/>
    <cellStyle name="Normale 11 3 2" xfId="2618" xr:uid="{1A557A00-23E9-44D1-B079-220051D8B0C0}"/>
    <cellStyle name="Normale 11 4" xfId="2619" xr:uid="{4E0C37C8-CF25-4990-B402-650AB0BD329E}"/>
    <cellStyle name="Normale 11_EDEN industria 2008 rev" xfId="897" xr:uid="{A88BAF4B-4B08-4BF2-BEFF-A40C34ABFCDA}"/>
    <cellStyle name="Normale 12" xfId="898" xr:uid="{2450ED68-F722-4DEB-8E4F-D8B14C43351B}"/>
    <cellStyle name="Normale 12 2" xfId="899" xr:uid="{5368156A-D105-4B51-93AB-BD483FAA4241}"/>
    <cellStyle name="Normale 12 2 2" xfId="2620" xr:uid="{065413B4-353E-467E-88A0-90BAA13F17CF}"/>
    <cellStyle name="Normale 12 3" xfId="900" xr:uid="{E8CB86C4-27CE-4F1F-AC2A-D08CD22B3847}"/>
    <cellStyle name="Normale 12 3 2" xfId="2621" xr:uid="{D638A9D4-A787-40EE-A513-EE3961A48AEA}"/>
    <cellStyle name="Normale 12 4" xfId="2622" xr:uid="{6D1FD80D-2C75-4836-88A1-EE869B25DBD5}"/>
    <cellStyle name="Normale 12_EDEN industria 2008 rev" xfId="901" xr:uid="{68CFF57F-75C6-4209-AA11-907C1186FB49}"/>
    <cellStyle name="Normale 13" xfId="902" xr:uid="{6BD9A806-AB05-406B-BBBB-1BB2E35EF705}"/>
    <cellStyle name="Normale 13 2" xfId="903" xr:uid="{712DEA72-19B5-41E6-BFCD-5015B310C2F7}"/>
    <cellStyle name="Normale 13 2 2" xfId="2623" xr:uid="{F0423C18-1DFB-433D-9661-9FD660CF9B67}"/>
    <cellStyle name="Normale 13 3" xfId="904" xr:uid="{2C940EF4-03A7-46C9-93DA-D132E36CA493}"/>
    <cellStyle name="Normale 13 3 2" xfId="2624" xr:uid="{671BD1B1-2B4C-4C60-B3BC-6420F331645B}"/>
    <cellStyle name="Normale 13 4" xfId="2625" xr:uid="{D638845E-BC45-436B-8B97-4FC8798BD097}"/>
    <cellStyle name="Normale 13_EDEN industria 2008 rev" xfId="905" xr:uid="{11DF8DE8-93B3-4364-9EBB-30CC7AF3753D}"/>
    <cellStyle name="Normale 14" xfId="906" xr:uid="{D6A55E84-26E5-4E06-A4FA-CC09979642D6}"/>
    <cellStyle name="Normale 14 2" xfId="907" xr:uid="{04D8DA69-7EC0-4077-A98D-571C456F3646}"/>
    <cellStyle name="Normale 14 2 2" xfId="2626" xr:uid="{AECF3F03-BE6E-4BD2-B6CE-8D2AD3746B03}"/>
    <cellStyle name="Normale 14 3" xfId="908" xr:uid="{7D0024D0-637A-4CA1-B2D2-0A44DD741A0E}"/>
    <cellStyle name="Normale 14 3 2" xfId="2627" xr:uid="{971E910A-A2AF-43C0-BD44-59E27BE9099E}"/>
    <cellStyle name="Normale 14 4" xfId="2628" xr:uid="{69262EA0-D2DC-47C0-8CFF-11E07B3561CA}"/>
    <cellStyle name="Normale 14_EDEN industria 2008 rev" xfId="909" xr:uid="{238903AB-69B7-4334-B885-845982F1AA8C}"/>
    <cellStyle name="Normale 15" xfId="910" xr:uid="{D04280CE-EE77-46F2-8645-C2E4BEEC5927}"/>
    <cellStyle name="Normale 15 2" xfId="911" xr:uid="{9B6E439C-5A86-4EB2-A8BB-4A279ABA88C3}"/>
    <cellStyle name="Normale 15 2 2" xfId="2629" xr:uid="{800D569A-F720-4DE4-8AAD-E766C8CFDBC5}"/>
    <cellStyle name="Normale 15 3" xfId="912" xr:uid="{A7A30CB2-4455-45F8-9336-A079C0E9F6FE}"/>
    <cellStyle name="Normale 15 3 2" xfId="2630" xr:uid="{B43CE837-93C1-4608-B68E-09E895A0AF1E}"/>
    <cellStyle name="Normale 15 4" xfId="2631" xr:uid="{1BF9456D-111F-4BD5-9FDB-AC3C18A0683D}"/>
    <cellStyle name="Normale 15_EDEN industria 2008 rev" xfId="913" xr:uid="{CE34AC21-3F80-4362-862D-54F680CCCF19}"/>
    <cellStyle name="Normale 16" xfId="914" xr:uid="{008678E9-DF91-4174-A673-6950B7A3C3EC}"/>
    <cellStyle name="Normale 16 2" xfId="2632" xr:uid="{20588CCD-FED7-42C9-893B-EAED5D8AD69F}"/>
    <cellStyle name="Normale 17" xfId="915" xr:uid="{EA7694BE-7D67-4437-A0DB-EF188B4FF346}"/>
    <cellStyle name="Normale 17 2" xfId="2633" xr:uid="{ECB5D058-598F-44A8-AE01-E249CF3D67A7}"/>
    <cellStyle name="Normale 18" xfId="916" xr:uid="{27725C00-9991-46DF-8DB2-AEFC91C41F48}"/>
    <cellStyle name="Normale 18 2" xfId="4021" xr:uid="{56330DB2-7D99-4B9F-9937-37836057055C}"/>
    <cellStyle name="Normale 19" xfId="917" xr:uid="{07E4F79E-6518-48BC-BF8E-F18CDE9BA2A4}"/>
    <cellStyle name="Normale 19 2" xfId="4022" xr:uid="{AD264CAC-CA83-4D3F-B433-1CF61A367C98}"/>
    <cellStyle name="Normale 2" xfId="918" xr:uid="{D492E5CE-87B1-495F-AB47-66A851BB10F6}"/>
    <cellStyle name="Normale 2 2" xfId="919" xr:uid="{6AE8063E-25AA-4182-BAA3-2B026525B596}"/>
    <cellStyle name="Normale 2 2 2" xfId="2634" xr:uid="{9A075FBD-0007-4AC8-852B-56D4AD90E229}"/>
    <cellStyle name="Normale 2 3" xfId="2635" xr:uid="{5EB1D344-C93F-4546-A6EB-67B489186ECB}"/>
    <cellStyle name="Normale 2_EDEN industria 2008 rev" xfId="920" xr:uid="{2F046B0B-F9D9-4BAB-A9AD-15A9102D8B01}"/>
    <cellStyle name="Normale 20" xfId="921" xr:uid="{A553F602-89C3-4D0B-9D9A-8A1434B1A914}"/>
    <cellStyle name="Normale 20 2" xfId="2636" xr:uid="{AA902E56-CBFE-4483-9683-BA67DE3E3A74}"/>
    <cellStyle name="Normale 21" xfId="922" xr:uid="{DD3A849E-D30B-47F4-BA45-4D90CCF63A7A}"/>
    <cellStyle name="Normale 21 2" xfId="2637" xr:uid="{A0D4CB15-2CB2-46A1-AB1F-7F204BCAA0A2}"/>
    <cellStyle name="Normale 22" xfId="923" xr:uid="{0159FED2-25C4-4917-9681-A5DC214425C0}"/>
    <cellStyle name="Normale 22 2" xfId="2638" xr:uid="{B3D5F343-3C6A-4DD2-B762-55F57F2E81C9}"/>
    <cellStyle name="Normale 23" xfId="924" xr:uid="{35D463FC-6BC3-49C9-A47F-8AF9E8EF9081}"/>
    <cellStyle name="Normale 23 2" xfId="2639" xr:uid="{A5BFFF83-1C9E-4493-8EBB-B23142CB4673}"/>
    <cellStyle name="Normale 24" xfId="925" xr:uid="{CFEE1A1A-DFC9-42D5-8FF3-D162DB03C844}"/>
    <cellStyle name="Normale 24 2" xfId="2640" xr:uid="{DF4CF581-CCDC-4027-B472-8E2165EC15DA}"/>
    <cellStyle name="Normale 25" xfId="926" xr:uid="{430BFEFE-5737-4BE8-9C8F-720906C91A44}"/>
    <cellStyle name="Normale 25 2" xfId="2641" xr:uid="{681B129B-EFE6-4ABE-92B3-C17C3782445D}"/>
    <cellStyle name="Normale 26" xfId="927" xr:uid="{06CE9D69-7DA8-4B51-AE19-5F2F835CE2F5}"/>
    <cellStyle name="Normale 26 2" xfId="2642" xr:uid="{1670ABA1-5B2E-453E-8BC1-291DF2A6249D}"/>
    <cellStyle name="Normale 27" xfId="928" xr:uid="{18F2A7D2-7552-4BDB-8138-AAA34FB2A2F3}"/>
    <cellStyle name="Normale 27 2" xfId="2643" xr:uid="{D3BF93D1-F736-4662-9F82-A72DF8334989}"/>
    <cellStyle name="Normale 28" xfId="929" xr:uid="{061E8E62-307E-4765-8929-563083D72475}"/>
    <cellStyle name="Normale 28 2" xfId="2644" xr:uid="{0811A8E8-1955-491B-A53F-07433D79482E}"/>
    <cellStyle name="Normale 29" xfId="930" xr:uid="{E313B2A7-20E4-4011-A99F-077BB461EBB5}"/>
    <cellStyle name="Normale 29 2" xfId="2645" xr:uid="{42513184-0732-4A6F-B114-11B22D5298E9}"/>
    <cellStyle name="Normale 3" xfId="931" xr:uid="{8C4C93E0-826F-406E-B482-C27748C4D104}"/>
    <cellStyle name="Normale 3 2" xfId="932" xr:uid="{84EAC794-B1B9-47BD-AE1B-A5CC5847F670}"/>
    <cellStyle name="Normale 3 2 2" xfId="2646" xr:uid="{3A0DC3EF-5604-4C02-9804-FF008573AD09}"/>
    <cellStyle name="Normale 3 3" xfId="933" xr:uid="{A6135187-1EB2-4914-BD19-9C127D7BCF5B}"/>
    <cellStyle name="Normale 3 3 2" xfId="2647" xr:uid="{B430CD8E-9B28-4570-91C1-D5B73C277584}"/>
    <cellStyle name="Normale 3 4" xfId="2648" xr:uid="{172BE113-E2AA-4CCB-86CF-C75393B5BB32}"/>
    <cellStyle name="Normale 3_EDEN industria 2008 rev" xfId="934" xr:uid="{656E82E7-CD54-4333-B332-C585A4B6EA0F}"/>
    <cellStyle name="Normale 30" xfId="935" xr:uid="{FA075162-CF9C-484E-BE11-D9AAB259F518}"/>
    <cellStyle name="Normale 30 2" xfId="2649" xr:uid="{67A06B34-2D6B-41D3-81DD-068C741BD67B}"/>
    <cellStyle name="Normale 31" xfId="936" xr:uid="{5B3684CE-C302-4813-AD43-441177E4E681}"/>
    <cellStyle name="Normale 31 2" xfId="2650" xr:uid="{8A305786-BBED-4FB6-B098-CBBA89801767}"/>
    <cellStyle name="Normale 32" xfId="937" xr:uid="{1A426117-267A-48AB-A4E7-A312078A5E76}"/>
    <cellStyle name="Normale 32 2" xfId="2651" xr:uid="{24069E33-3EC1-471F-BC17-42047F607313}"/>
    <cellStyle name="Normale 33" xfId="938" xr:uid="{410D0A1A-6B1F-4F43-AD48-44D5D61FEEAB}"/>
    <cellStyle name="Normale 33 2" xfId="2652" xr:uid="{EF12B155-E8A5-4550-93EF-69F6BDD7A96F}"/>
    <cellStyle name="Normale 34" xfId="939" xr:uid="{91B66E82-B3F5-4C6A-99F2-EF1BB9C6DFB4}"/>
    <cellStyle name="Normale 34 2" xfId="2653" xr:uid="{9BAB7913-2993-4C5A-A337-A6D8C1B9CC1C}"/>
    <cellStyle name="Normale 35" xfId="940" xr:uid="{B2E88374-E7F9-477A-B1BA-17E72872FB63}"/>
    <cellStyle name="Normale 35 2" xfId="2654" xr:uid="{C0D5275B-C503-4016-8F7C-3CCDF9662A5D}"/>
    <cellStyle name="Normale 36" xfId="941" xr:uid="{6148284B-F023-4982-8655-07DEE5DEED78}"/>
    <cellStyle name="Normale 36 2" xfId="2655" xr:uid="{30536757-EC4C-41AC-8E53-70D7010197E8}"/>
    <cellStyle name="Normale 37" xfId="942" xr:uid="{4D9BFFBE-78A2-4D78-B1C8-1566D38B1C7C}"/>
    <cellStyle name="Normale 37 2" xfId="2656" xr:uid="{C4AFD245-890A-45FF-BF3E-2EB72C6BC6AC}"/>
    <cellStyle name="Normale 38" xfId="943" xr:uid="{D5F368D6-B63C-4B57-8F5C-6A72CE750EB1}"/>
    <cellStyle name="Normale 38 2" xfId="2657" xr:uid="{8158EA31-A115-4AF5-ACEE-ADA10E15CA73}"/>
    <cellStyle name="Normale 39" xfId="944" xr:uid="{430EBAAE-423C-4105-A09E-DFED41E8D6E1}"/>
    <cellStyle name="Normale 39 2" xfId="2658" xr:uid="{DBE2E4B7-D93A-4B38-918E-741EBDDFEA0B}"/>
    <cellStyle name="Normale 4" xfId="945" xr:uid="{16306DAC-C598-4436-9630-84D57EAF7808}"/>
    <cellStyle name="Normale 4 2" xfId="946" xr:uid="{48CDBA33-177E-40E7-82B5-A1AB87DA14CD}"/>
    <cellStyle name="Normale 4 2 2" xfId="2659" xr:uid="{45DC1827-A9EF-4B4E-B134-CED87BE774E4}"/>
    <cellStyle name="Normale 4 3" xfId="947" xr:uid="{3FE438A9-AA94-4EF3-9627-AE6FE612DDC1}"/>
    <cellStyle name="Normale 4 3 2" xfId="2660" xr:uid="{24FF98CF-255E-4B25-A3CE-DD93611889AD}"/>
    <cellStyle name="Normale 4 4" xfId="2661" xr:uid="{F6B4B1EC-3D61-4B6C-9CE5-52F0BEC32906}"/>
    <cellStyle name="Normale 4_EDEN industria 2008 rev" xfId="948" xr:uid="{6D8A0114-08D3-4F3B-A3EB-23DCFAA30F06}"/>
    <cellStyle name="Normale 40" xfId="949" xr:uid="{A342DBC2-B4A4-4B53-BCFA-8735BA3AFFBD}"/>
    <cellStyle name="Normale 40 2" xfId="2662" xr:uid="{61D83A18-49A0-49DE-B7B8-32CA2B1383DD}"/>
    <cellStyle name="Normale 41" xfId="950" xr:uid="{BE42FFEC-370D-457B-924F-147483E17E6F}"/>
    <cellStyle name="Normale 41 2" xfId="2663" xr:uid="{0D339C91-5A6B-4027-A309-6DCD2F9D5D43}"/>
    <cellStyle name="Normale 42" xfId="951" xr:uid="{40AF50F6-0BD8-4430-AF8A-B6ABFAABA6F8}"/>
    <cellStyle name="Normale 42 2" xfId="2664" xr:uid="{AD872E9C-B47C-430C-B060-C2333E6723D8}"/>
    <cellStyle name="Normale 43" xfId="952" xr:uid="{4B4934D0-EA07-466D-8026-F8D865E08D67}"/>
    <cellStyle name="Normale 43 2" xfId="2665" xr:uid="{DD597A1B-A93F-4FEE-9837-5C53273E24EB}"/>
    <cellStyle name="Normale 44" xfId="953" xr:uid="{23C0E03E-36C5-45D2-ADDA-0C9D616A9DAF}"/>
    <cellStyle name="Normale 44 2" xfId="2666" xr:uid="{80F6C64C-5B60-4D74-A3FF-BEB4AB885924}"/>
    <cellStyle name="Normale 45" xfId="954" xr:uid="{CA863ED4-E784-4264-9A30-65ED4DD912AE}"/>
    <cellStyle name="Normale 45 2" xfId="2667" xr:uid="{4FEB55CD-4EC2-449E-AF69-084FF093FBFF}"/>
    <cellStyle name="Normale 46" xfId="955" xr:uid="{76267CD8-16AF-48C8-A746-1223535F63A3}"/>
    <cellStyle name="Normale 46 2" xfId="2668" xr:uid="{22055C98-6B12-42CD-B5C1-10F2B0E24C14}"/>
    <cellStyle name="Normale 47" xfId="956" xr:uid="{F3C54FB2-5077-4F30-B30A-8B8B2CC2C838}"/>
    <cellStyle name="Normale 47 2" xfId="2669" xr:uid="{5EF948C5-FA29-41D8-BCB4-E81217432102}"/>
    <cellStyle name="Normale 48" xfId="957" xr:uid="{0FF4EB17-69EC-435A-97F9-7BD76CB0C179}"/>
    <cellStyle name="Normale 48 2" xfId="2670" xr:uid="{91592E85-57F9-4F80-B9C0-F87A791F0E6E}"/>
    <cellStyle name="Normale 49" xfId="958" xr:uid="{63A2A0A1-222D-4148-8787-FA32EADF93F4}"/>
    <cellStyle name="Normale 49 2" xfId="2671" xr:uid="{22023B12-E675-456F-B22F-FAE3AA3D4C61}"/>
    <cellStyle name="Normale 5" xfId="959" xr:uid="{B11A9D81-43D6-4FDD-87AC-66EF1483CB14}"/>
    <cellStyle name="Normale 5 2" xfId="960" xr:uid="{F24E63A4-1C74-42A4-907A-98BB8B0AB199}"/>
    <cellStyle name="Normale 5 2 2" xfId="2672" xr:uid="{050BA5C1-F4FA-4A27-B170-A9BC084422B4}"/>
    <cellStyle name="Normale 5 3" xfId="961" xr:uid="{8C730917-F578-4F66-8FBB-72FB5BF8C7D7}"/>
    <cellStyle name="Normale 5 3 2" xfId="2673" xr:uid="{E960AA42-4AB9-4426-9557-99DA15BC89AB}"/>
    <cellStyle name="Normale 5 4" xfId="2674" xr:uid="{430DB458-48C5-49E1-809D-3E6F5B722F20}"/>
    <cellStyle name="Normale 5_EDEN industria 2008 rev" xfId="962" xr:uid="{92B91188-D02E-4A16-BC9B-05B50598BA08}"/>
    <cellStyle name="Normale 50" xfId="963" xr:uid="{D0882A64-9691-404A-AE8F-242A1FCF8678}"/>
    <cellStyle name="Normale 50 2" xfId="2675" xr:uid="{8F871C35-DC1C-44FF-85CF-074F27E55471}"/>
    <cellStyle name="Normale 51" xfId="964" xr:uid="{7F5FF739-11E9-48A6-A93E-1849A0D476AF}"/>
    <cellStyle name="Normale 51 2" xfId="2676" xr:uid="{5BDF380D-2E50-4FFB-905C-D94D16B12654}"/>
    <cellStyle name="Normale 52" xfId="965" xr:uid="{29A01CB0-E781-471B-8A0A-9EA753F65429}"/>
    <cellStyle name="Normale 52 2" xfId="2677" xr:uid="{4254E57E-D153-4042-8A86-A80E5DB227C8}"/>
    <cellStyle name="Normale 53" xfId="966" xr:uid="{6FEA9DD6-9784-41CB-B731-10B39FADD9D9}"/>
    <cellStyle name="Normale 53 2" xfId="2678" xr:uid="{80305758-28CC-4982-A0E1-AA3AF88FC31B}"/>
    <cellStyle name="Normale 54" xfId="967" xr:uid="{BD036CA7-737E-48CD-95E6-981E7F78499E}"/>
    <cellStyle name="Normale 54 2" xfId="2679" xr:uid="{1A18DFFB-F9C1-40B6-B23A-5D770775EC5C}"/>
    <cellStyle name="Normale 55" xfId="968" xr:uid="{A678FFAD-D2A4-4249-95C8-5F09D8E42B64}"/>
    <cellStyle name="Normale 55 2" xfId="2680" xr:uid="{D96FFAAE-6230-4035-B236-F3181F339428}"/>
    <cellStyle name="Normale 56" xfId="969" xr:uid="{3BC00863-01EB-4A44-B7E5-9392F4555620}"/>
    <cellStyle name="Normale 56 2" xfId="2681" xr:uid="{C5D8FE63-2034-4868-8791-CF057BE0895D}"/>
    <cellStyle name="Normale 57" xfId="970" xr:uid="{BFC3D608-6158-4EC8-AB7C-CBB3EFD5E884}"/>
    <cellStyle name="Normale 57 2" xfId="2682" xr:uid="{056DD99B-B858-4B01-99E7-4BBAC65332FB}"/>
    <cellStyle name="Normale 58" xfId="971" xr:uid="{1EC429E9-B597-46AB-8A3D-45FA69177839}"/>
    <cellStyle name="Normale 58 2" xfId="2683" xr:uid="{ADB949FB-D842-4AFB-8F9D-954F8FA4D62C}"/>
    <cellStyle name="Normale 59" xfId="972" xr:uid="{D7BF2CE4-F370-40DF-982E-A7D4C97DAA59}"/>
    <cellStyle name="Normale 59 2" xfId="2684" xr:uid="{D7012C0D-E15D-4B91-B6A8-00210C567225}"/>
    <cellStyle name="Normale 6" xfId="973" xr:uid="{48B1083A-043B-4CB3-B8FA-E06BA4F36AF0}"/>
    <cellStyle name="Normale 6 2" xfId="974" xr:uid="{E62F26CF-E6FF-42AF-88C9-A6CF25146209}"/>
    <cellStyle name="Normale 6 2 2" xfId="2685" xr:uid="{707DBA59-4266-41A0-9948-0E58FD0C9930}"/>
    <cellStyle name="Normale 6 3" xfId="975" xr:uid="{143EA8BC-6654-42E7-988A-D394F9FF21C0}"/>
    <cellStyle name="Normale 6 3 2" xfId="2686" xr:uid="{2CD6795F-B606-4D7E-8A73-ECCFCEC23FC7}"/>
    <cellStyle name="Normale 6 4" xfId="2687" xr:uid="{BB2B09B8-0B6D-4378-B707-7E45E1A56C91}"/>
    <cellStyle name="Normale 6_EDEN industria 2008 rev" xfId="976" xr:uid="{1FFD7B34-3A00-4F50-AABE-1DF55FDDDD22}"/>
    <cellStyle name="Normale 60" xfId="977" xr:uid="{F85403E1-2A17-46B8-99FC-564FC0CE3603}"/>
    <cellStyle name="Normale 60 2" xfId="2688" xr:uid="{C2730864-4FC9-4E0A-B768-40492A428395}"/>
    <cellStyle name="Normale 61" xfId="978" xr:uid="{3A781091-E9B4-470D-82B2-E6257D30E90D}"/>
    <cellStyle name="Normale 61 2" xfId="2689" xr:uid="{ED2153B6-4AE0-4D9D-9FD3-E6B6236422E2}"/>
    <cellStyle name="Normale 62" xfId="979" xr:uid="{8EE36081-C5A9-420A-917A-1A731C45BD2E}"/>
    <cellStyle name="Normale 62 2" xfId="2690" xr:uid="{A0DD79EE-B57E-4BAD-8D42-C40D60C53B36}"/>
    <cellStyle name="Normale 63" xfId="980" xr:uid="{9777C17A-7E8A-41F6-AC8C-013FB44D5F34}"/>
    <cellStyle name="Normale 63 2" xfId="2691" xr:uid="{8252AAB7-B92E-4AE1-8912-315847AC971B}"/>
    <cellStyle name="Normale 64" xfId="981" xr:uid="{3CB03F85-9A8C-4718-9F58-1005C38EF38A}"/>
    <cellStyle name="Normale 64 2" xfId="2692" xr:uid="{C3869BC2-FE7B-4EAE-8A2D-D2D2EEEDDBFB}"/>
    <cellStyle name="Normale 65" xfId="982" xr:uid="{E7F7B7D4-B2A2-47A9-BCA2-C1CB02E3EFEC}"/>
    <cellStyle name="Normale 65 2" xfId="2693" xr:uid="{D94B8FCE-AB09-43DB-B363-E49277F6C1E1}"/>
    <cellStyle name="Normale 7" xfId="983" xr:uid="{7C005FD7-47A2-4A94-B707-8D4443DF7E11}"/>
    <cellStyle name="Normale 7 2" xfId="984" xr:uid="{B8A2CF80-ED29-40B5-BBE7-A2257CD862EF}"/>
    <cellStyle name="Normale 7 2 2" xfId="2694" xr:uid="{B8F482F9-126D-49B5-88AA-273C541427AF}"/>
    <cellStyle name="Normale 7 3" xfId="985" xr:uid="{C8E89124-6B0C-487A-BC72-CE8CEB9026BC}"/>
    <cellStyle name="Normale 7 3 2" xfId="2695" xr:uid="{E708A336-D4C8-4A61-911B-57C512C3FACA}"/>
    <cellStyle name="Normale 7 4" xfId="2696" xr:uid="{4CBCF510-0C88-49F1-A3BF-43820D1FF9BE}"/>
    <cellStyle name="Normale 7_EDEN industria 2008 rev" xfId="986" xr:uid="{14189BE9-8DC8-4930-B550-0B59ADD65355}"/>
    <cellStyle name="Normale 8" xfId="987" xr:uid="{C4C2C606-C545-458D-BA19-28E484F158D6}"/>
    <cellStyle name="Normale 8 2" xfId="988" xr:uid="{DB4DBC46-A28B-4FC1-B0AA-AC05C9753081}"/>
    <cellStyle name="Normale 8 2 2" xfId="2697" xr:uid="{1C75F443-4349-4502-894E-F695D1A5A710}"/>
    <cellStyle name="Normale 8 3" xfId="989" xr:uid="{5D50F7A0-D076-4CDF-A345-F8F3305EA3A7}"/>
    <cellStyle name="Normale 8 3 2" xfId="2698" xr:uid="{34B95A0F-9DF0-4153-A957-E673862EA5A7}"/>
    <cellStyle name="Normale 8 4" xfId="2699" xr:uid="{9C1664F6-6E2D-4D94-A87D-96CFAACCF997}"/>
    <cellStyle name="Normale 8_EDEN industria 2008 rev" xfId="990" xr:uid="{34465AC3-6D11-4A16-AFA8-2EFB48E113C3}"/>
    <cellStyle name="Normale 9" xfId="991" xr:uid="{BA83A008-6F1B-4AD2-AED0-8C5A521CA6E9}"/>
    <cellStyle name="Normale 9 2" xfId="992" xr:uid="{042DE2B4-2545-490B-B2B5-F24A0E9A3E02}"/>
    <cellStyle name="Normale 9 2 2" xfId="2700" xr:uid="{2DD659CA-98F2-48F5-A7EA-217E005F6EB7}"/>
    <cellStyle name="Normale 9 3" xfId="993" xr:uid="{9A47534C-99F3-49F8-A138-E0503D0C3EFF}"/>
    <cellStyle name="Normale 9 3 2" xfId="2701" xr:uid="{780DA615-EDAC-4701-946B-EE6A62100BE7}"/>
    <cellStyle name="Normale 9 4" xfId="2702" xr:uid="{BE448C39-F2F5-4665-B9D3-F274F5A47CF9}"/>
    <cellStyle name="Normale 9_EDEN industria 2008 rev" xfId="994" xr:uid="{6BADBB57-9C51-4B21-873C-AC2DBE14FD57}"/>
    <cellStyle name="Normale_B2020" xfId="995" xr:uid="{698C88D1-FF14-4345-BCA4-002362814C0E}"/>
    <cellStyle name="Nota" xfId="996" xr:uid="{1704009F-239E-4FF7-A3BE-40DCAB8C1799}"/>
    <cellStyle name="Nota 10" xfId="997" xr:uid="{ADC7CE2D-7E19-43D7-B152-16A26D0006CF}"/>
    <cellStyle name="Nota 11" xfId="4023" xr:uid="{FF1DF92F-FE39-485A-9B1A-5258237F00CE}"/>
    <cellStyle name="Nota 2" xfId="998" xr:uid="{4173A643-919E-4BA2-98C2-1E3FCD17C55B}"/>
    <cellStyle name="Nota 2 2" xfId="999" xr:uid="{FD13AE9E-DDC8-4AF4-8AC3-67460E1CDE53}"/>
    <cellStyle name="Nota 2 2 2" xfId="4024" xr:uid="{1208CFEE-BEF3-4969-837C-85CB4CBAAC6A}"/>
    <cellStyle name="Nota 2 3" xfId="1000" xr:uid="{CCE79150-4D88-4E78-A68C-914E5F748C9D}"/>
    <cellStyle name="Nota 2 4" xfId="1001" xr:uid="{451923BB-B309-46DA-828E-81F94CB84AE0}"/>
    <cellStyle name="Nota 2 5" xfId="1002" xr:uid="{89966E85-ED8D-4CB9-B686-A7FC17436E6F}"/>
    <cellStyle name="Nota 2 6" xfId="1003" xr:uid="{386C299F-F98D-48C1-8595-91603F726B35}"/>
    <cellStyle name="Nota 2 7" xfId="4025" xr:uid="{9E44809D-52FE-4B32-AC9B-736E4610229C}"/>
    <cellStyle name="Nota 3" xfId="1004" xr:uid="{BFEBFD5E-72DB-4BFA-B1F8-4FFBCCED30DE}"/>
    <cellStyle name="Nota 3 2" xfId="1005" xr:uid="{881F3CF5-6401-4C2A-A708-B397DB19C8DA}"/>
    <cellStyle name="Nota 3 2 2" xfId="1006" xr:uid="{C65A8D18-B163-41D1-BD19-8256FA0E80D8}"/>
    <cellStyle name="Nota 3 2 2 2" xfId="4026" xr:uid="{368B54D6-14DA-4C42-A3B2-CCA2BF7C987F}"/>
    <cellStyle name="Nota 3 2 2 3" xfId="4027" xr:uid="{18419E23-F7CD-41AE-B7C0-41640612CD31}"/>
    <cellStyle name="Nota 3 2 3" xfId="1007" xr:uid="{9422CB16-D948-4CDC-BA7F-0682605ED671}"/>
    <cellStyle name="Nota 3 2 3 2" xfId="4028" xr:uid="{C9A27DA9-CC35-4E0F-842F-9464DE6CC13A}"/>
    <cellStyle name="Nota 3 2 4" xfId="1008" xr:uid="{4C7B165F-AAC5-4AC0-ACD9-775E55A1AA1D}"/>
    <cellStyle name="Nota 3 2 5" xfId="1009" xr:uid="{22F91C05-E8EE-41CC-A4BE-14A895C1B212}"/>
    <cellStyle name="Nota 3 2 6" xfId="1010" xr:uid="{E81A7CB6-6495-4DA1-AE72-63146192C570}"/>
    <cellStyle name="Nota 3 2 7" xfId="4029" xr:uid="{4789364C-6930-40E1-B401-4785E7E8E5E8}"/>
    <cellStyle name="Nota 3 3" xfId="1011" xr:uid="{5B16A212-A283-4D29-A824-308B5AE78FB5}"/>
    <cellStyle name="Nota 3 3 2" xfId="2703" xr:uid="{E8DEBBE7-8280-4AFD-998F-0511CDA3C24C}"/>
    <cellStyle name="Nota 3 3 2 2" xfId="4368" xr:uid="{835BFF1B-CB41-4B86-AC0E-0E8FB679EFF0}"/>
    <cellStyle name="Nota 3 3 3" xfId="4030" xr:uid="{B9ADC5F5-84EE-45B0-909A-6FEF45109CD8}"/>
    <cellStyle name="Nota 3 4" xfId="1012" xr:uid="{4BF0A150-3573-4C2D-8199-F57487D047B5}"/>
    <cellStyle name="Nota 3 5" xfId="1013" xr:uid="{A1A67E6C-4083-4372-9AFB-E8C19268023D}"/>
    <cellStyle name="Nota 3 6" xfId="1014" xr:uid="{11012D42-B973-4489-A2BB-C6D742D74E04}"/>
    <cellStyle name="Nota 3 7" xfId="1015" xr:uid="{D686AFB1-5503-463E-9EEE-4F9F40FFD606}"/>
    <cellStyle name="Nota 3 8" xfId="4031" xr:uid="{5D19AC50-31FB-4815-A087-B2D797B3B6C8}"/>
    <cellStyle name="Nota 4" xfId="1016" xr:uid="{55479492-9BBA-474B-9097-C04339CE34D0}"/>
    <cellStyle name="Nota 4 2" xfId="1017" xr:uid="{8657C53C-4056-453C-8EF5-DE94EACB6679}"/>
    <cellStyle name="Nota 4 2 2" xfId="2704" xr:uid="{1D4F32C8-9009-4D98-9410-0C8393AFB184}"/>
    <cellStyle name="Nota 4 2 2 2" xfId="4032" xr:uid="{17EBDED0-4A09-4C8D-81FB-0D6DAFBA13A5}"/>
    <cellStyle name="Nota 4 2 3" xfId="4033" xr:uid="{6381F6A9-B75A-4156-BC97-553996FB4EA8}"/>
    <cellStyle name="Nota 4 3" xfId="1018" xr:uid="{1FBD6EFA-F320-459B-B739-AFA9B28893FC}"/>
    <cellStyle name="Nota 4 3 2" xfId="4034" xr:uid="{9F0722F7-74B7-4DF4-A620-FABC622B4141}"/>
    <cellStyle name="Nota 4 4" xfId="1019" xr:uid="{1A49F413-7D23-480D-8CF9-DB13C0C60799}"/>
    <cellStyle name="Nota 4 5" xfId="1020" xr:uid="{E597DF9D-8035-4968-813E-E71AB481385E}"/>
    <cellStyle name="Nota 4 6" xfId="1021" xr:uid="{1C86CF31-F837-432F-920D-3373E047A50C}"/>
    <cellStyle name="Nota 4 7" xfId="4035" xr:uid="{835B65BB-DFE5-452D-81A0-888F5F6223FB}"/>
    <cellStyle name="Nota 5" xfId="1022" xr:uid="{6563C58C-D5D4-4225-A7D4-45EDE0AB9D01}"/>
    <cellStyle name="Nota 5 2" xfId="1023" xr:uid="{8E636B45-A72E-4C37-AF0D-E852E72C5F79}"/>
    <cellStyle name="Nota 5 2 2" xfId="4036" xr:uid="{89D05579-9546-4D9C-ADEB-FBB010F56ABF}"/>
    <cellStyle name="Nota 5 3" xfId="1024" xr:uid="{9B0A5201-A0F8-454C-96EF-D119F2A11251}"/>
    <cellStyle name="Nota 5 4" xfId="1025" xr:uid="{86785AA0-68D5-414C-ACA4-4CE39F6CF987}"/>
    <cellStyle name="Nota 5 5" xfId="1026" xr:uid="{9BDAAD22-C892-4979-A1EA-A99E85E2598F}"/>
    <cellStyle name="Nota 5 6" xfId="1027" xr:uid="{DD5D70BC-1C43-4D0E-896E-686BF7D2B9AE}"/>
    <cellStyle name="Nota 5 7" xfId="4037" xr:uid="{AAD57522-AFB9-4A4D-9EBF-B8CE48E83BF7}"/>
    <cellStyle name="Nota 6" xfId="1028" xr:uid="{24D1850D-9A96-4FB4-A643-35D5BE91C4AD}"/>
    <cellStyle name="Nota 6 2" xfId="4038" xr:uid="{8AE5CE45-1A43-4A48-99CD-E16B4900517F}"/>
    <cellStyle name="Nota 7" xfId="1029" xr:uid="{BF420BDD-0B0D-4D9C-B8B3-3E6FE15DD27D}"/>
    <cellStyle name="Nota 8" xfId="1030" xr:uid="{6EE06EB7-C9AA-4724-8F66-629341E8247F}"/>
    <cellStyle name="Nota 9" xfId="1031" xr:uid="{8A5917ED-94ED-4C09-BF29-37C99EE6E567}"/>
    <cellStyle name="Note 2" xfId="4039" xr:uid="{1A575BB7-0B18-4158-B6FA-272961D025B8}"/>
    <cellStyle name="Note 2 2" xfId="4040" xr:uid="{B18694BF-E63A-490C-A26A-32A39952955A}"/>
    <cellStyle name="Note 2 2 2" xfId="4041" xr:uid="{0FE9E417-7A56-497F-8C21-B685D11AF7FD}"/>
    <cellStyle name="Note 2 3" xfId="4042" xr:uid="{6408C0C7-5FA5-49D1-ABBD-7DBCDB8EB44E}"/>
    <cellStyle name="Nuovo" xfId="1032" xr:uid="{17017706-1195-4442-B025-D8EBF5BDEA01}"/>
    <cellStyle name="Nuovo 10" xfId="1033" xr:uid="{7C91C547-A2F9-48C4-9BF3-FC74524BD3CB}"/>
    <cellStyle name="Nuovo 10 2" xfId="1034" xr:uid="{5490B592-7DCD-4F5A-A9E3-E3F1CA299494}"/>
    <cellStyle name="Nuovo 10 2 2" xfId="2705" xr:uid="{00B61007-82C5-44BB-8279-516B50EB5A35}"/>
    <cellStyle name="Nuovo 10 3" xfId="1035" xr:uid="{D453D0FA-25E5-489E-B031-25A488A24BC5}"/>
    <cellStyle name="Nuovo 10 3 2" xfId="1036" xr:uid="{6A2254E8-1C63-4C98-B19B-4AB8C0FF1F07}"/>
    <cellStyle name="Nuovo 10 3 2 2" xfId="4043" xr:uid="{F48C7A29-AA4D-4B1E-8EA2-65F74AC335BE}"/>
    <cellStyle name="Nuovo 10 3 2 3" xfId="4044" xr:uid="{B5BCD7E9-449F-47F0-BF24-FAB4FE564C22}"/>
    <cellStyle name="Nuovo 10 3 3" xfId="1037" xr:uid="{2A8AA730-C9A2-487D-ABB6-78BB29DE1683}"/>
    <cellStyle name="Nuovo 10 3 3 2" xfId="2706" xr:uid="{8F46094D-9586-4809-8C4B-7DE0EFF4F40B}"/>
    <cellStyle name="Nuovo 10 3 4" xfId="2707" xr:uid="{2523885C-B037-4129-A3F9-F848228A9A9A}"/>
    <cellStyle name="Nuovo 10 4" xfId="1038" xr:uid="{5A5B4C41-58ED-4767-8ECC-9EF8A551815E}"/>
    <cellStyle name="Nuovo 10 4 2" xfId="2708" xr:uid="{C20DFB69-280C-44CC-8E45-1F48070B92E3}"/>
    <cellStyle name="Nuovo 10 4 2 2" xfId="2709" xr:uid="{49A98887-A371-42A6-949E-4C8604793532}"/>
    <cellStyle name="Nuovo 10 4 3" xfId="2710" xr:uid="{9A5A0C89-34A8-4211-912F-1E2C13D5CE39}"/>
    <cellStyle name="Nuovo 10 5" xfId="1039" xr:uid="{56CE8593-3B73-46F2-858E-64AB242A86AD}"/>
    <cellStyle name="Nuovo 11" xfId="1040" xr:uid="{C4E2A5F8-4D2D-45FC-937E-3D0D8DECD860}"/>
    <cellStyle name="Nuovo 11 2" xfId="1041" xr:uid="{4896914E-15E7-4063-8B80-0FC76217B0DD}"/>
    <cellStyle name="Nuovo 11 2 2" xfId="2711" xr:uid="{A999D9FF-AC3B-40AD-87BB-EBA780C5846E}"/>
    <cellStyle name="Nuovo 11 3" xfId="1042" xr:uid="{910833A9-F9E3-4A85-AEAD-75E71222115E}"/>
    <cellStyle name="Nuovo 11 3 2" xfId="1043" xr:uid="{7BA011D2-81A2-473C-A70C-45CA2223ED3E}"/>
    <cellStyle name="Nuovo 11 3 2 2" xfId="4045" xr:uid="{8AD52E89-F8E3-45B1-8A33-1E4161CF8C52}"/>
    <cellStyle name="Nuovo 11 3 2 3" xfId="4046" xr:uid="{05CBE9DF-7948-483C-88DA-B0B72F8EFBD8}"/>
    <cellStyle name="Nuovo 11 3 3" xfId="1044" xr:uid="{EA5D11D4-27D9-457C-A63A-BF9BA32A4FFF}"/>
    <cellStyle name="Nuovo 11 3 3 2" xfId="2712" xr:uid="{99A07AE1-0B8F-4AAA-8571-DE7AC39D56E0}"/>
    <cellStyle name="Nuovo 11 3 4" xfId="2713" xr:uid="{515E5DFC-8BAE-4B33-AAEE-C443563FA3BF}"/>
    <cellStyle name="Nuovo 11 4" xfId="1045" xr:uid="{38E77084-16A7-47DE-99D4-F104C9F613FC}"/>
    <cellStyle name="Nuovo 11 4 2" xfId="2714" xr:uid="{3C8187D2-D939-4DC5-A925-B5468AE91420}"/>
    <cellStyle name="Nuovo 11 4 2 2" xfId="2715" xr:uid="{D213CCCC-2845-49EE-906D-733CE93642DD}"/>
    <cellStyle name="Nuovo 11 4 3" xfId="2716" xr:uid="{29F19496-1B55-41D2-842A-28BA9283FE34}"/>
    <cellStyle name="Nuovo 11 5" xfId="1046" xr:uid="{6830CF90-6724-49C9-9B0F-C277141BFD39}"/>
    <cellStyle name="Nuovo 12" xfId="1047" xr:uid="{669E6756-087A-45C8-857E-EF1E01A8D2EB}"/>
    <cellStyle name="Nuovo 12 2" xfId="1048" xr:uid="{043A575D-0FD4-479A-AC5A-5DBF923DB1C2}"/>
    <cellStyle name="Nuovo 12 2 2" xfId="2717" xr:uid="{4E114D7F-5730-4240-B229-B1229C60A868}"/>
    <cellStyle name="Nuovo 12 3" xfId="1049" xr:uid="{159DBA0A-A220-4026-B07C-CA8AE13C12CE}"/>
    <cellStyle name="Nuovo 12 3 2" xfId="1050" xr:uid="{92E45468-D791-4262-9509-B2A2FF7B1A0E}"/>
    <cellStyle name="Nuovo 12 3 2 2" xfId="4047" xr:uid="{3250B6CD-CB70-47CF-A99B-22C5CA53A6AC}"/>
    <cellStyle name="Nuovo 12 3 2 3" xfId="4048" xr:uid="{95159223-5A38-4B73-B281-4EAAAF680251}"/>
    <cellStyle name="Nuovo 12 3 3" xfId="1051" xr:uid="{F62D5ECB-BD2E-43A2-A29F-97AFAE5AE54E}"/>
    <cellStyle name="Nuovo 12 3 3 2" xfId="2718" xr:uid="{1DB1B26B-3751-4552-AB52-F67391FF4603}"/>
    <cellStyle name="Nuovo 12 3 4" xfId="2719" xr:uid="{B9AA8C19-B25F-4CA8-9D33-3D34CB29A84C}"/>
    <cellStyle name="Nuovo 12 4" xfId="1052" xr:uid="{77277F51-2B3F-40AE-85C1-08C4087D9085}"/>
    <cellStyle name="Nuovo 12 4 2" xfId="2720" xr:uid="{2D66FD06-7694-4089-98AC-D139493369BA}"/>
    <cellStyle name="Nuovo 12 4 2 2" xfId="2721" xr:uid="{1BEEF5CE-4F24-4E56-9256-0D495745E2AC}"/>
    <cellStyle name="Nuovo 12 4 3" xfId="2722" xr:uid="{F8DD0723-1C5A-402E-9063-BD2039B75A56}"/>
    <cellStyle name="Nuovo 12 5" xfId="1053" xr:uid="{F2DD5B9C-2E1B-4EE6-9772-81EB9126FB32}"/>
    <cellStyle name="Nuovo 13" xfId="1054" xr:uid="{426E2E87-9AFF-4143-A303-10A76DF4212B}"/>
    <cellStyle name="Nuovo 13 2" xfId="1055" xr:uid="{9EDF830E-86FC-41B0-8A23-01C793AD9431}"/>
    <cellStyle name="Nuovo 13 2 2" xfId="2723" xr:uid="{6B5AC144-AB2F-404B-ACD1-524D0D793C17}"/>
    <cellStyle name="Nuovo 13 3" xfId="1056" xr:uid="{B1D03649-F1D1-4FE0-8205-6E7EEB5AD095}"/>
    <cellStyle name="Nuovo 13 3 2" xfId="1057" xr:uid="{E34BBE1F-BCBA-4EDE-94B7-1400C0615CFA}"/>
    <cellStyle name="Nuovo 13 3 2 2" xfId="4049" xr:uid="{46579926-BCC3-445A-824C-256940A1078C}"/>
    <cellStyle name="Nuovo 13 3 2 3" xfId="4050" xr:uid="{7FE5B966-E51D-4EB5-9204-5D2C823D2650}"/>
    <cellStyle name="Nuovo 13 3 3" xfId="1058" xr:uid="{EF4B2746-CA5B-4FE6-9F2A-460C5E73BD57}"/>
    <cellStyle name="Nuovo 13 3 3 2" xfId="2724" xr:uid="{DADFAF49-55A5-497A-BF30-68AB2DD115CF}"/>
    <cellStyle name="Nuovo 13 3 4" xfId="2725" xr:uid="{11AF50CD-92D8-4765-AE92-131E5C3D9E83}"/>
    <cellStyle name="Nuovo 13 4" xfId="1059" xr:uid="{93F903F3-B03E-4A37-ABE7-F106BF6752BF}"/>
    <cellStyle name="Nuovo 13 4 2" xfId="2726" xr:uid="{4D2F7AA0-80C3-4FA0-B5E8-3B7926562A58}"/>
    <cellStyle name="Nuovo 13 4 2 2" xfId="2727" xr:uid="{0DF9DAB6-004E-4CC3-B5BD-12831CBBD8C2}"/>
    <cellStyle name="Nuovo 13 4 3" xfId="2728" xr:uid="{8E3D9CA5-E4CF-4F50-8E24-EAFC872FE1A7}"/>
    <cellStyle name="Nuovo 13 5" xfId="1060" xr:uid="{BB8BF996-4B65-4CB9-ADF1-EC15FCEC0B09}"/>
    <cellStyle name="Nuovo 14" xfId="1061" xr:uid="{A43A52DA-EE7B-4C36-8835-E51E25596B3C}"/>
    <cellStyle name="Nuovo 14 2" xfId="1062" xr:uid="{125804ED-C8C4-407F-85AE-F11A7B68D4DC}"/>
    <cellStyle name="Nuovo 14 2 2" xfId="2729" xr:uid="{CB28BCEE-D263-484E-8016-7AFB4BE50726}"/>
    <cellStyle name="Nuovo 14 3" xfId="1063" xr:uid="{5508A233-F7FE-49C2-9C0F-E7D6A9EB2839}"/>
    <cellStyle name="Nuovo 14 3 2" xfId="1064" xr:uid="{59D1E468-F0D5-4C2D-90BE-07B5460D20C3}"/>
    <cellStyle name="Nuovo 14 3 2 2" xfId="4051" xr:uid="{094D43CB-2E40-4C28-A4A8-ABCA250E8782}"/>
    <cellStyle name="Nuovo 14 3 2 3" xfId="4052" xr:uid="{2A19B293-BD8F-4238-BB61-2E4A50C0E312}"/>
    <cellStyle name="Nuovo 14 3 3" xfId="1065" xr:uid="{DC3F9357-77CA-469E-97A9-BA9B2D8DBA36}"/>
    <cellStyle name="Nuovo 14 3 3 2" xfId="2730" xr:uid="{ED8DB53E-793F-42C5-9D98-17D8BDC4364B}"/>
    <cellStyle name="Nuovo 14 3 4" xfId="2731" xr:uid="{B8A0BACC-987B-4217-88EB-A75397FD1212}"/>
    <cellStyle name="Nuovo 14 4" xfId="1066" xr:uid="{6BD3F0A2-71F7-48F9-81CF-275555371DD0}"/>
    <cellStyle name="Nuovo 14 4 2" xfId="2732" xr:uid="{0F663596-BDE8-471D-BCE9-ACB7549AFA52}"/>
    <cellStyle name="Nuovo 14 4 2 2" xfId="2733" xr:uid="{F2CEC470-58F0-410E-B27C-558FDC4D3AAD}"/>
    <cellStyle name="Nuovo 14 4 3" xfId="2734" xr:uid="{1DDF27F7-D159-43C9-A519-8E4E793ADEAC}"/>
    <cellStyle name="Nuovo 14 5" xfId="1067" xr:uid="{CB475B86-24FC-473A-93E6-19EB92FF3879}"/>
    <cellStyle name="Nuovo 15" xfId="1068" xr:uid="{78B8E234-08E1-43D0-86FD-5414109CE2EA}"/>
    <cellStyle name="Nuovo 15 2" xfId="1069" xr:uid="{9E6D1937-E617-4E66-8E88-31520F9D4298}"/>
    <cellStyle name="Nuovo 15 2 2" xfId="2735" xr:uid="{AD7571AE-00F3-4C6C-9B9E-BA83AEEFF2F9}"/>
    <cellStyle name="Nuovo 15 3" xfId="1070" xr:uid="{84F28508-89E5-43FB-8159-5E18E148B9CE}"/>
    <cellStyle name="Nuovo 15 3 2" xfId="1071" xr:uid="{9721C0DA-9EFF-476C-9548-96AF1FA7F9CD}"/>
    <cellStyle name="Nuovo 15 3 2 2" xfId="4053" xr:uid="{66346EC4-9C03-491F-A688-82BF9AC80CBD}"/>
    <cellStyle name="Nuovo 15 3 2 3" xfId="4054" xr:uid="{17CFA32C-BB83-4373-857C-EBDF38EE9BD1}"/>
    <cellStyle name="Nuovo 15 3 3" xfId="1072" xr:uid="{5AA3607D-1976-4DC9-8497-E1592E5BD246}"/>
    <cellStyle name="Nuovo 15 3 3 2" xfId="2736" xr:uid="{1D02073F-3813-4678-965F-1B5A918C732C}"/>
    <cellStyle name="Nuovo 15 3 4" xfId="2737" xr:uid="{86F1B0B2-25A5-4FC1-A6A9-6D0358ACB535}"/>
    <cellStyle name="Nuovo 15 4" xfId="1073" xr:uid="{501C1DFE-D435-44A1-90AA-69DCACBAC820}"/>
    <cellStyle name="Nuovo 15 4 2" xfId="2738" xr:uid="{FFE1FCC6-38EB-420C-B32B-58A58E255B93}"/>
    <cellStyle name="Nuovo 15 4 2 2" xfId="2739" xr:uid="{0716D6F9-9A95-41EE-AD98-F90D70CED2C0}"/>
    <cellStyle name="Nuovo 15 4 3" xfId="2740" xr:uid="{BE8B97AC-D392-42E9-9491-5970DB507B4C}"/>
    <cellStyle name="Nuovo 15 5" xfId="1074" xr:uid="{D946C718-DF37-49FE-96BA-3BC85DF48CB8}"/>
    <cellStyle name="Nuovo 16" xfId="1075" xr:uid="{92148BB5-599D-4950-A149-F2E4F6B800DB}"/>
    <cellStyle name="Nuovo 16 2" xfId="1076" xr:uid="{05915B53-AEAC-4EEE-AE85-A8DF0B1CD8C2}"/>
    <cellStyle name="Nuovo 16 2 2" xfId="2741" xr:uid="{FE4F74F1-AF79-4C9B-B840-3DDB5FA0F87D}"/>
    <cellStyle name="Nuovo 16 3" xfId="1077" xr:uid="{B462329C-2CEB-49B8-B0E4-A8E15535F74D}"/>
    <cellStyle name="Nuovo 16 3 2" xfId="1078" xr:uid="{5B05361C-0614-4FA5-A276-D313B30294BE}"/>
    <cellStyle name="Nuovo 16 3 2 2" xfId="4055" xr:uid="{0B5F4BCC-B042-4A85-AF6B-B41667090450}"/>
    <cellStyle name="Nuovo 16 3 2 3" xfId="4056" xr:uid="{D5CDCE67-82D4-4751-84FE-3DE962BA1FF6}"/>
    <cellStyle name="Nuovo 16 3 3" xfId="1079" xr:uid="{8276E8FC-C515-4F1C-8F23-5CF57A21713B}"/>
    <cellStyle name="Nuovo 16 3 3 2" xfId="2742" xr:uid="{2B0CB4D4-7341-446B-B646-8D78B33ABFCC}"/>
    <cellStyle name="Nuovo 16 3 4" xfId="2743" xr:uid="{AB704C0E-269F-41A5-87BE-D88346D24126}"/>
    <cellStyle name="Nuovo 16 4" xfId="1080" xr:uid="{32D86611-2F4C-4227-9C74-19BF0A367474}"/>
    <cellStyle name="Nuovo 16 4 2" xfId="2744" xr:uid="{82932C33-A7AB-4C88-9ED9-0ECCE76823F6}"/>
    <cellStyle name="Nuovo 16 4 2 2" xfId="2745" xr:uid="{0A90A441-36D7-4A86-86C7-3AE80DF384B9}"/>
    <cellStyle name="Nuovo 16 4 3" xfId="2746" xr:uid="{52797CCF-2D19-47F6-86BF-B744B0D57C0C}"/>
    <cellStyle name="Nuovo 16 5" xfId="1081" xr:uid="{B9E62779-1102-4B02-ABEA-AF7ED7ECFBC7}"/>
    <cellStyle name="Nuovo 17" xfId="1082" xr:uid="{C9642F86-27EE-4060-86E9-177C0D42F022}"/>
    <cellStyle name="Nuovo 17 2" xfId="1083" xr:uid="{508DA136-B5B1-4A9B-B94E-79FE11D58B97}"/>
    <cellStyle name="Nuovo 17 2 2" xfId="2747" xr:uid="{541AA1D3-05D7-462C-9E8E-1BFBCAFC66B8}"/>
    <cellStyle name="Nuovo 17 3" xfId="1084" xr:uid="{17ED2CDC-0674-4130-8901-4ABA0E96FA0C}"/>
    <cellStyle name="Nuovo 17 3 2" xfId="1085" xr:uid="{8DA55CE8-6ADA-4875-ABFB-734809F3B6CD}"/>
    <cellStyle name="Nuovo 17 3 2 2" xfId="4057" xr:uid="{9DA3ED3A-F5B5-4A7B-80F4-D2C0E5100412}"/>
    <cellStyle name="Nuovo 17 3 2 3" xfId="4058" xr:uid="{64B96596-F04A-4207-8292-65623D9B4A0B}"/>
    <cellStyle name="Nuovo 17 3 3" xfId="1086" xr:uid="{2575D892-348E-4451-9961-1EB565F5A0A0}"/>
    <cellStyle name="Nuovo 17 3 3 2" xfId="2748" xr:uid="{3FDE1D1D-C788-4002-9C72-E4C128BBB70C}"/>
    <cellStyle name="Nuovo 17 3 4" xfId="2749" xr:uid="{0FCDE23E-9567-492B-AA7E-D7E524352CF3}"/>
    <cellStyle name="Nuovo 17 4" xfId="1087" xr:uid="{6C5619DE-5397-480C-92C4-85A09228D477}"/>
    <cellStyle name="Nuovo 17 4 2" xfId="2750" xr:uid="{EB0E088B-35DD-4363-AECA-F5684635E92A}"/>
    <cellStyle name="Nuovo 17 4 2 2" xfId="2751" xr:uid="{42F1DE64-FE8E-4DD4-AA79-F870080310F0}"/>
    <cellStyle name="Nuovo 17 4 3" xfId="2752" xr:uid="{52E1F36B-2EA4-434E-B911-15F094030921}"/>
    <cellStyle name="Nuovo 17 5" xfId="1088" xr:uid="{A569C73F-542C-4600-A3D7-E20C5124B2C7}"/>
    <cellStyle name="Nuovo 18" xfId="1089" xr:uid="{30854CD2-36BE-4C2B-A8A2-9AF4663B96B6}"/>
    <cellStyle name="Nuovo 18 2" xfId="1090" xr:uid="{8068CAC6-7636-43CC-848A-371CDFF25992}"/>
    <cellStyle name="Nuovo 18 2 2" xfId="2753" xr:uid="{443869B3-E934-44AA-B682-2A076AE51057}"/>
    <cellStyle name="Nuovo 18 3" xfId="1091" xr:uid="{CA84AA37-4EAC-4A5C-8B6D-941291F510A1}"/>
    <cellStyle name="Nuovo 18 3 2" xfId="1092" xr:uid="{98E17E90-B1B7-408E-9850-8C1E57402758}"/>
    <cellStyle name="Nuovo 18 3 2 2" xfId="4059" xr:uid="{9EF93CAD-677C-45DE-AAC3-5DF09B0D0008}"/>
    <cellStyle name="Nuovo 18 3 2 3" xfId="4060" xr:uid="{567379AD-B962-4118-ACE7-F60A015329E3}"/>
    <cellStyle name="Nuovo 18 3 3" xfId="1093" xr:uid="{A806AA56-0356-414F-9FAB-9A2CABB30E2C}"/>
    <cellStyle name="Nuovo 18 3 3 2" xfId="2754" xr:uid="{3C19A259-0E9A-4F04-9E92-BEFFA5D32F0C}"/>
    <cellStyle name="Nuovo 18 3 4" xfId="2755" xr:uid="{C4489A8F-0B6B-49FD-9861-9B152A6769D1}"/>
    <cellStyle name="Nuovo 18 4" xfId="1094" xr:uid="{3B057A2A-6155-487B-9D8B-1076FEC99977}"/>
    <cellStyle name="Nuovo 18 4 2" xfId="2756" xr:uid="{790D4EE0-F54A-4D4E-A826-6E53AED3A564}"/>
    <cellStyle name="Nuovo 18 4 2 2" xfId="2757" xr:uid="{79E48B44-DD0F-4E4B-94CC-F0E8BDD39466}"/>
    <cellStyle name="Nuovo 18 4 3" xfId="2758" xr:uid="{83222046-EDAD-46C5-831F-470AAC9AE1A6}"/>
    <cellStyle name="Nuovo 18 5" xfId="1095" xr:uid="{611A5660-EB3C-4114-9EA5-236597F55EE8}"/>
    <cellStyle name="Nuovo 19" xfId="1096" xr:uid="{536BB142-C351-417B-864C-872521EEAAC0}"/>
    <cellStyle name="Nuovo 19 2" xfId="1097" xr:uid="{32C262D6-0110-4A46-B33F-8DB61F1F64D1}"/>
    <cellStyle name="Nuovo 19 2 2" xfId="2759" xr:uid="{2217EE18-CFFD-4B6B-8185-F71017FCB8CF}"/>
    <cellStyle name="Nuovo 19 3" xfId="1098" xr:uid="{EB59B673-BCD0-4F5A-8BDD-436040B82B45}"/>
    <cellStyle name="Nuovo 19 3 2" xfId="1099" xr:uid="{4EA185C9-EB62-4057-A51A-F559095EE581}"/>
    <cellStyle name="Nuovo 19 3 2 2" xfId="4061" xr:uid="{83EE6372-43FD-4F84-805D-ADDD41B708BD}"/>
    <cellStyle name="Nuovo 19 3 2 3" xfId="4062" xr:uid="{95FD51EF-1B34-4F20-BEA7-7BC0F9261DD7}"/>
    <cellStyle name="Nuovo 19 3 3" xfId="1100" xr:uid="{71D4FD05-ACCF-44FE-969C-B0160880DBC5}"/>
    <cellStyle name="Nuovo 19 3 3 2" xfId="2760" xr:uid="{F3B1F815-2259-48E1-90A3-68228CF27621}"/>
    <cellStyle name="Nuovo 19 3 4" xfId="2761" xr:uid="{EF05FC1B-81FD-4815-ABC1-540C61D894A7}"/>
    <cellStyle name="Nuovo 19 4" xfId="1101" xr:uid="{1120DA0F-0E46-493B-9C4C-0770134F3A63}"/>
    <cellStyle name="Nuovo 19 4 2" xfId="2762" xr:uid="{90EFE241-6EA1-41B4-8576-FC5997920F2A}"/>
    <cellStyle name="Nuovo 19 4 2 2" xfId="2763" xr:uid="{29CFD795-8E52-4696-B2D9-46A49E7DC896}"/>
    <cellStyle name="Nuovo 19 4 3" xfId="2764" xr:uid="{7BFA3A21-EC91-4925-B9EE-D3521A9DCF48}"/>
    <cellStyle name="Nuovo 19 5" xfId="1102" xr:uid="{B4659921-8395-491A-B27E-5A10E8FB1EB7}"/>
    <cellStyle name="Nuovo 2" xfId="1103" xr:uid="{727CF637-03C0-4E28-8E2F-415BA96244C6}"/>
    <cellStyle name="Nuovo 2 2" xfId="1104" xr:uid="{8CD261CB-CAC9-4E89-9E49-AD10DB11AFAF}"/>
    <cellStyle name="Nuovo 2 2 2" xfId="2765" xr:uid="{4048D4D0-22CF-471C-A6A3-B7630CAE3E4C}"/>
    <cellStyle name="Nuovo 2 3" xfId="1105" xr:uid="{3D253A96-E029-4211-A7DF-63E8DEF137B6}"/>
    <cellStyle name="Nuovo 2 3 2" xfId="1106" xr:uid="{35B2F249-1853-4A58-AD28-11A27BFFB93D}"/>
    <cellStyle name="Nuovo 2 3 2 2" xfId="4063" xr:uid="{D1F49F48-DAE1-4721-B82C-CBCB901A5D1D}"/>
    <cellStyle name="Nuovo 2 3 2 3" xfId="4064" xr:uid="{6F6AA57C-8687-42E6-AF23-299B985D34EC}"/>
    <cellStyle name="Nuovo 2 3 3" xfId="1107" xr:uid="{4F75784F-7C70-4BCE-B64C-2BB040D8D9EB}"/>
    <cellStyle name="Nuovo 2 3 3 2" xfId="2766" xr:uid="{F4DE6E28-9168-4A59-8138-021FAF7D2C1D}"/>
    <cellStyle name="Nuovo 2 3 4" xfId="2767" xr:uid="{880296E3-04B2-4730-8803-5359018757E5}"/>
    <cellStyle name="Nuovo 2 4" xfId="1108" xr:uid="{0041BDDC-A620-4C05-BE64-BF9341AC40A8}"/>
    <cellStyle name="Nuovo 2 4 2" xfId="2768" xr:uid="{5FA90A29-AE76-4010-960B-5124CA392CD6}"/>
    <cellStyle name="Nuovo 2 4 2 2" xfId="2769" xr:uid="{BD0D3C57-981D-4591-8967-273009E3475D}"/>
    <cellStyle name="Nuovo 2 4 3" xfId="2770" xr:uid="{03D31C46-38BE-4D34-8407-FB7034627DD4}"/>
    <cellStyle name="Nuovo 2 5" xfId="1109" xr:uid="{99E79B62-3E03-482E-A2DF-A8ED11ED66B0}"/>
    <cellStyle name="Nuovo 20" xfId="1110" xr:uid="{5AE06E5E-A68F-4905-92F2-F91D83E1D41E}"/>
    <cellStyle name="Nuovo 20 2" xfId="1111" xr:uid="{0702DCAA-48D2-4011-8F68-97CCEC584341}"/>
    <cellStyle name="Nuovo 20 2 2" xfId="2771" xr:uid="{BAB86AC3-6818-4808-97FF-BE8A204AAC8F}"/>
    <cellStyle name="Nuovo 20 3" xfId="1112" xr:uid="{E6F3CB35-1389-4FC7-A364-8C08BB2207FC}"/>
    <cellStyle name="Nuovo 20 3 2" xfId="1113" xr:uid="{6B614016-AB38-486E-9CFE-E321DD2C29D2}"/>
    <cellStyle name="Nuovo 20 3 2 2" xfId="4065" xr:uid="{CBF1436E-27CF-4CF2-9AFE-628E08312CEC}"/>
    <cellStyle name="Nuovo 20 3 2 3" xfId="4066" xr:uid="{C8156214-164D-4104-9332-77C0331997BC}"/>
    <cellStyle name="Nuovo 20 3 3" xfId="1114" xr:uid="{A8E877C6-BA6B-4B7E-A4BA-22E2DE4628F1}"/>
    <cellStyle name="Nuovo 20 3 3 2" xfId="2772" xr:uid="{E8CB2904-30A5-447B-A9D6-D6E089C5A806}"/>
    <cellStyle name="Nuovo 20 3 4" xfId="2773" xr:uid="{5440C6B3-344E-4890-AA2A-A47A3BAC7E5F}"/>
    <cellStyle name="Nuovo 20 4" xfId="1115" xr:uid="{318E6240-1CA5-4C74-8EAC-CB539A8EDB99}"/>
    <cellStyle name="Nuovo 20 4 2" xfId="2774" xr:uid="{78A5C050-2A45-4C0D-90D9-9DC48448887B}"/>
    <cellStyle name="Nuovo 20 4 2 2" xfId="2775" xr:uid="{4406447E-8454-480B-80D7-93E4FACF9891}"/>
    <cellStyle name="Nuovo 20 4 3" xfId="2776" xr:uid="{DC25208F-6BA3-405C-BF1F-886C94C1399A}"/>
    <cellStyle name="Nuovo 20 5" xfId="1116" xr:uid="{E2CD0A5E-2A36-4E43-BC50-8A1C241B41EA}"/>
    <cellStyle name="Nuovo 21" xfId="1117" xr:uid="{21F1EE0A-18A9-40BB-80C7-83138C10F4AE}"/>
    <cellStyle name="Nuovo 21 2" xfId="1118" xr:uid="{0B93E664-143F-419F-BA13-C19A0AEDBA76}"/>
    <cellStyle name="Nuovo 21 2 2" xfId="2777" xr:uid="{F18A76FD-39B4-4DCE-96F0-823DF908978B}"/>
    <cellStyle name="Nuovo 21 3" xfId="1119" xr:uid="{17B9BBF2-4428-4111-9D6E-3044B19880C5}"/>
    <cellStyle name="Nuovo 21 3 2" xfId="1120" xr:uid="{AAD55E3B-0435-42A3-AA64-BE1B05C41B4A}"/>
    <cellStyle name="Nuovo 21 3 2 2" xfId="4067" xr:uid="{517CB176-EDEB-4542-BE9E-70B8BA325773}"/>
    <cellStyle name="Nuovo 21 3 2 3" xfId="4068" xr:uid="{3C1BE020-AE33-406A-A0F4-57AC63E465E6}"/>
    <cellStyle name="Nuovo 21 3 3" xfId="1121" xr:uid="{BB07591B-82CA-4B0C-BB65-1DB24AF6A072}"/>
    <cellStyle name="Nuovo 21 3 3 2" xfId="2778" xr:uid="{58F71828-F48D-4C81-B15B-760C20716E24}"/>
    <cellStyle name="Nuovo 21 3 4" xfId="2779" xr:uid="{93944471-3A5E-4918-824E-E9A1D8C19324}"/>
    <cellStyle name="Nuovo 21 4" xfId="1122" xr:uid="{54C08099-0EBD-4EB2-B89F-466B372E758D}"/>
    <cellStyle name="Nuovo 21 4 2" xfId="2780" xr:uid="{DEA64E56-B6C4-4777-9A4D-9CBDD72102FD}"/>
    <cellStyle name="Nuovo 21 4 2 2" xfId="2781" xr:uid="{04CFAF71-9AEF-4658-85D2-B7072FBB1B65}"/>
    <cellStyle name="Nuovo 21 4 3" xfId="2782" xr:uid="{45B09D96-A1D0-4B01-A071-DCB71C5A6FA7}"/>
    <cellStyle name="Nuovo 21 5" xfId="1123" xr:uid="{64EF69B2-E90F-41AF-8BA3-44484E0DB0E0}"/>
    <cellStyle name="Nuovo 22" xfId="1124" xr:uid="{E6DB5D21-677F-4C09-A22F-42EE020AA310}"/>
    <cellStyle name="Nuovo 22 2" xfId="1125" xr:uid="{D10330FA-DD1A-4757-8438-0174DB42BEA2}"/>
    <cellStyle name="Nuovo 22 2 2" xfId="2783" xr:uid="{93C5CAD4-FC64-441A-AD3D-8BCA1CDA092E}"/>
    <cellStyle name="Nuovo 22 3" xfId="1126" xr:uid="{2CA1C1E8-4F83-454A-AF4F-E33ECA84D277}"/>
    <cellStyle name="Nuovo 22 3 2" xfId="1127" xr:uid="{DF536FD4-AFA2-41FF-818D-7412DC0A0587}"/>
    <cellStyle name="Nuovo 22 3 2 2" xfId="4069" xr:uid="{75C6D6B2-D40B-4C7F-8D59-9323EA537521}"/>
    <cellStyle name="Nuovo 22 3 2 3" xfId="4070" xr:uid="{7B9B6918-3E54-44BC-B484-E16274FE0424}"/>
    <cellStyle name="Nuovo 22 3 3" xfId="1128" xr:uid="{D896EFB3-8B64-4C1C-AFB6-73468F0CF6BD}"/>
    <cellStyle name="Nuovo 22 3 3 2" xfId="2784" xr:uid="{7121A5EA-5886-4B42-93E2-2ADB1065F025}"/>
    <cellStyle name="Nuovo 22 3 4" xfId="2785" xr:uid="{647C06C5-0DC6-4938-B825-F3871EEB3FBB}"/>
    <cellStyle name="Nuovo 22 4" xfId="1129" xr:uid="{0455E7E8-A8CA-4461-98F0-851E77D2AFB2}"/>
    <cellStyle name="Nuovo 22 4 2" xfId="2786" xr:uid="{EB6894F4-C748-4270-B0EE-FF4CA61F09B9}"/>
    <cellStyle name="Nuovo 22 4 2 2" xfId="2787" xr:uid="{39068810-5F65-42A6-9DBA-8831B5CDD98A}"/>
    <cellStyle name="Nuovo 22 4 3" xfId="2788" xr:uid="{2F5356D8-E054-4AA2-8336-AF36C82B59A7}"/>
    <cellStyle name="Nuovo 22 5" xfId="1130" xr:uid="{A815D531-3ABD-4BC4-9D30-B74DF7216428}"/>
    <cellStyle name="Nuovo 23" xfId="1131" xr:uid="{B3EFC675-CD4C-411D-9A66-D24D1F964028}"/>
    <cellStyle name="Nuovo 23 2" xfId="1132" xr:uid="{962780C2-32E2-4D26-9A37-88A7CFF8EC8C}"/>
    <cellStyle name="Nuovo 23 2 2" xfId="2789" xr:uid="{F0692DE3-9D5B-48DE-BB16-6D449E6AF7E3}"/>
    <cellStyle name="Nuovo 23 3" xfId="1133" xr:uid="{F137639C-50DC-474A-88E6-DF06B4D8F7AE}"/>
    <cellStyle name="Nuovo 23 3 2" xfId="1134" xr:uid="{A623062D-ADDA-46D0-9BAC-FADC960E1580}"/>
    <cellStyle name="Nuovo 23 3 2 2" xfId="4071" xr:uid="{7DE8717C-E2A1-46B0-BF3B-F925F72DEEB9}"/>
    <cellStyle name="Nuovo 23 3 2 3" xfId="4072" xr:uid="{FC5BBD60-38B5-485D-905D-91AFDED05E20}"/>
    <cellStyle name="Nuovo 23 3 3" xfId="1135" xr:uid="{EC77FB28-3ABC-4CB8-9A8E-086EAAE3C592}"/>
    <cellStyle name="Nuovo 23 3 3 2" xfId="2790" xr:uid="{7C120A5D-07EF-49CE-AD5E-13FB43FDEE80}"/>
    <cellStyle name="Nuovo 23 3 4" xfId="2791" xr:uid="{3FC10D7B-3FBA-4452-B811-6E68BCBA64CC}"/>
    <cellStyle name="Nuovo 23 4" xfId="1136" xr:uid="{36BACC29-CECF-409F-8351-74446CA75CC0}"/>
    <cellStyle name="Nuovo 23 4 2" xfId="2792" xr:uid="{6EEC68C6-7A45-4296-A815-F2F51790A621}"/>
    <cellStyle name="Nuovo 23 4 2 2" xfId="2793" xr:uid="{AF30ED38-5182-4A1D-B4E4-D7437B06F376}"/>
    <cellStyle name="Nuovo 23 4 3" xfId="2794" xr:uid="{33D78CB7-4A89-4F78-AEF0-E43B9B2762BB}"/>
    <cellStyle name="Nuovo 23 5" xfId="1137" xr:uid="{106BD6DE-ED04-44BC-94C5-B0C5CA885DF1}"/>
    <cellStyle name="Nuovo 24" xfId="1138" xr:uid="{929CA035-6655-456D-BF52-6E436CD55A6E}"/>
    <cellStyle name="Nuovo 24 2" xfId="1139" xr:uid="{E647F9BF-10E2-41DC-89B9-70733AD3BBD8}"/>
    <cellStyle name="Nuovo 24 2 2" xfId="2795" xr:uid="{0195BDCD-D647-424D-9DC1-6847AFD90388}"/>
    <cellStyle name="Nuovo 24 3" xfId="1140" xr:uid="{975069A0-76B3-49D2-979C-31A5FF111FAC}"/>
    <cellStyle name="Nuovo 24 3 2" xfId="1141" xr:uid="{23141594-0973-4229-BBA5-6E69E5ECA2A2}"/>
    <cellStyle name="Nuovo 24 3 2 2" xfId="4073" xr:uid="{403A243D-5EB9-4BF4-99CF-9CBB21088E7E}"/>
    <cellStyle name="Nuovo 24 3 2 3" xfId="4074" xr:uid="{6D83A06B-E9EB-4FD0-AB5A-99197D4A168D}"/>
    <cellStyle name="Nuovo 24 3 3" xfId="1142" xr:uid="{BD30AED7-A0D7-4D6D-8652-9A259A136F6E}"/>
    <cellStyle name="Nuovo 24 3 3 2" xfId="2796" xr:uid="{2BDC9800-F7D6-4FFD-9D28-E9025C06FD27}"/>
    <cellStyle name="Nuovo 24 3 4" xfId="2797" xr:uid="{37ABF784-49E7-4582-8204-DB9A90889425}"/>
    <cellStyle name="Nuovo 24 4" xfId="1143" xr:uid="{CFFE9F9A-6006-4047-9127-403CC7E446F7}"/>
    <cellStyle name="Nuovo 24 4 2" xfId="2798" xr:uid="{0C183101-D4E0-468D-8F1B-E01E87965D9A}"/>
    <cellStyle name="Nuovo 24 4 2 2" xfId="2799" xr:uid="{32F00FF4-0299-4D32-A926-00F4CED5BF4A}"/>
    <cellStyle name="Nuovo 24 4 3" xfId="2800" xr:uid="{D232EF9B-7064-49A8-A19F-D2B0CF42A987}"/>
    <cellStyle name="Nuovo 24 5" xfId="1144" xr:uid="{1DEC086B-9D87-4A20-8FCB-873B080FBECA}"/>
    <cellStyle name="Nuovo 25" xfId="1145" xr:uid="{03A4BAB2-D295-405E-8181-7BD282652411}"/>
    <cellStyle name="Nuovo 25 2" xfId="1146" xr:uid="{51F9D127-E847-4FF0-B245-26EE9E3DB44A}"/>
    <cellStyle name="Nuovo 25 2 2" xfId="2801" xr:uid="{3EC829FD-8E94-44C2-8A08-D47ED0916CBA}"/>
    <cellStyle name="Nuovo 25 3" xfId="1147" xr:uid="{79A9E660-9BF4-4E9D-A0EE-4FA544299DFA}"/>
    <cellStyle name="Nuovo 25 3 2" xfId="1148" xr:uid="{7EF24CFB-F212-4628-B4BE-25D30C82B928}"/>
    <cellStyle name="Nuovo 25 3 2 2" xfId="4075" xr:uid="{4A50EEDC-8AE0-40F5-911F-322257C35CA8}"/>
    <cellStyle name="Nuovo 25 3 2 3" xfId="4076" xr:uid="{EB076EA1-61A8-4C51-AED4-D62839ADD4A0}"/>
    <cellStyle name="Nuovo 25 3 3" xfId="1149" xr:uid="{EE9B7B9B-2653-4D72-BBD6-A82952993C98}"/>
    <cellStyle name="Nuovo 25 3 3 2" xfId="2802" xr:uid="{D4678399-532B-4D34-B557-3293D68A11FA}"/>
    <cellStyle name="Nuovo 25 3 4" xfId="2803" xr:uid="{79A4AD2C-10FB-4474-A44A-6007951A48BA}"/>
    <cellStyle name="Nuovo 25 4" xfId="1150" xr:uid="{3E8DC5A2-16E7-4A11-9D99-99B1C6C325F8}"/>
    <cellStyle name="Nuovo 25 4 2" xfId="2804" xr:uid="{C390E1F1-97C1-4235-A616-58DF3723EF52}"/>
    <cellStyle name="Nuovo 25 4 2 2" xfId="2805" xr:uid="{0E5C5EA1-31BB-48F0-957E-51689F489465}"/>
    <cellStyle name="Nuovo 25 4 3" xfId="2806" xr:uid="{BAC8D3EB-6546-4D98-BE54-DB4C7ADA23C9}"/>
    <cellStyle name="Nuovo 25 5" xfId="1151" xr:uid="{F3E2615E-B9D3-4CAF-8717-B9309437DC56}"/>
    <cellStyle name="Nuovo 26" xfId="1152" xr:uid="{F415E858-8ED4-4AC2-8D53-FD54E128776D}"/>
    <cellStyle name="Nuovo 26 2" xfId="1153" xr:uid="{BC8A5457-F2A9-47B0-973E-ABF05647DF66}"/>
    <cellStyle name="Nuovo 26 2 2" xfId="2807" xr:uid="{CB742839-843B-4A43-8C09-75F60B760866}"/>
    <cellStyle name="Nuovo 26 3" xfId="1154" xr:uid="{6AB758CA-3BFC-4918-BCD6-F3917BCBA0EF}"/>
    <cellStyle name="Nuovo 26 3 2" xfId="1155" xr:uid="{68FD42DF-1083-4D00-85F3-FC5729EBE178}"/>
    <cellStyle name="Nuovo 26 3 2 2" xfId="4077" xr:uid="{BFF3374E-FC7F-47C8-A2E8-8FA93B3B8DCB}"/>
    <cellStyle name="Nuovo 26 3 2 3" xfId="4078" xr:uid="{90D5848E-9B84-48F4-8657-EC35B18F3CE1}"/>
    <cellStyle name="Nuovo 26 3 3" xfId="1156" xr:uid="{31A5629C-107C-4B8B-9BCA-054FD4197DEA}"/>
    <cellStyle name="Nuovo 26 3 3 2" xfId="2808" xr:uid="{15759C55-01A0-4EF6-9F39-86A2B73F2424}"/>
    <cellStyle name="Nuovo 26 3 4" xfId="2809" xr:uid="{B022A21C-13F1-42E5-9D0E-0028A77F126E}"/>
    <cellStyle name="Nuovo 26 4" xfId="1157" xr:uid="{F8276BDA-E683-4998-BA62-E7F41923D6C2}"/>
    <cellStyle name="Nuovo 26 4 2" xfId="2810" xr:uid="{7C43A670-69EC-4CBD-8C5F-11DF470CADF6}"/>
    <cellStyle name="Nuovo 26 4 2 2" xfId="2811" xr:uid="{937DE6B6-A36B-4CDD-A86C-6975D03699BB}"/>
    <cellStyle name="Nuovo 26 4 3" xfId="2812" xr:uid="{80267C96-F73D-466E-8463-F89144D4BBA9}"/>
    <cellStyle name="Nuovo 26 5" xfId="1158" xr:uid="{18D8280E-0E80-4536-80CB-DD267E08B3A1}"/>
    <cellStyle name="Nuovo 27" xfId="1159" xr:uid="{18396FA1-5DB7-4DB8-A2B1-C0433B17CE35}"/>
    <cellStyle name="Nuovo 27 2" xfId="1160" xr:uid="{3992DEAB-E6FB-488C-981A-9E39A18FF48F}"/>
    <cellStyle name="Nuovo 27 2 2" xfId="2813" xr:uid="{E526E0F2-65EB-4F45-81CB-BCAF892C0257}"/>
    <cellStyle name="Nuovo 27 3" xfId="1161" xr:uid="{647AD102-F774-425C-85DB-2CEF6F83C53A}"/>
    <cellStyle name="Nuovo 27 3 2" xfId="1162" xr:uid="{E9EA2831-22F5-4215-8DB6-81634C161AF7}"/>
    <cellStyle name="Nuovo 27 3 2 2" xfId="4079" xr:uid="{5B746215-1ADF-46A8-9335-BC1E06CA048C}"/>
    <cellStyle name="Nuovo 27 3 2 3" xfId="4080" xr:uid="{88B3D471-48FD-4632-9BAA-20AA8B7486F3}"/>
    <cellStyle name="Nuovo 27 3 3" xfId="1163" xr:uid="{118BF86C-2B85-4985-BCD4-0B68C5483182}"/>
    <cellStyle name="Nuovo 27 3 3 2" xfId="2814" xr:uid="{3E102FC8-CC0A-4A7F-A112-62653B0808E2}"/>
    <cellStyle name="Nuovo 27 3 4" xfId="2815" xr:uid="{FBE0129D-4601-4560-960C-0F0D6A7287FF}"/>
    <cellStyle name="Nuovo 27 4" xfId="1164" xr:uid="{771ACBDB-BF4B-4CAA-B19D-76D1977F189E}"/>
    <cellStyle name="Nuovo 27 4 2" xfId="2816" xr:uid="{309051C2-7110-4BDF-9A08-A8A6969C757F}"/>
    <cellStyle name="Nuovo 27 4 2 2" xfId="2817" xr:uid="{B49ADA52-2B77-42DF-A423-51BE8876A1AE}"/>
    <cellStyle name="Nuovo 27 4 3" xfId="2818" xr:uid="{2C1CDDB3-37E2-4DB8-B29C-1130F23F7D8F}"/>
    <cellStyle name="Nuovo 27 5" xfId="1165" xr:uid="{8BABA986-34D7-4D88-89D3-D05884962171}"/>
    <cellStyle name="Nuovo 28" xfId="1166" xr:uid="{B330BACB-F09A-48D8-BDDF-78C46A85464C}"/>
    <cellStyle name="Nuovo 28 2" xfId="1167" xr:uid="{3DEB00B1-EFA8-405B-BEAC-4C3DE938ACFB}"/>
    <cellStyle name="Nuovo 28 2 2" xfId="2819" xr:uid="{B234B706-0AE2-44B2-9314-2744816D3E37}"/>
    <cellStyle name="Nuovo 28 3" xfId="1168" xr:uid="{5E648F62-9A7D-40CA-9748-B398C645D289}"/>
    <cellStyle name="Nuovo 28 3 2" xfId="1169" xr:uid="{356CF9F6-4B1D-4D16-858A-59674A1ABEDD}"/>
    <cellStyle name="Nuovo 28 3 2 2" xfId="4081" xr:uid="{FB4E58BF-7B94-479B-BA70-DC730BD1ED40}"/>
    <cellStyle name="Nuovo 28 3 2 3" xfId="4082" xr:uid="{08193A6D-1908-4D25-8439-80B59FA6659B}"/>
    <cellStyle name="Nuovo 28 3 3" xfId="1170" xr:uid="{28D9A10B-AB34-4212-943A-8222150925D3}"/>
    <cellStyle name="Nuovo 28 3 3 2" xfId="2820" xr:uid="{229A5E2C-D54A-46E3-A6E9-885D7B5DCEF1}"/>
    <cellStyle name="Nuovo 28 3 4" xfId="2821" xr:uid="{F6D1B182-16F1-4833-98B6-916DA74E0015}"/>
    <cellStyle name="Nuovo 28 4" xfId="1171" xr:uid="{79469C96-2134-48E2-B693-05CEDDE623E5}"/>
    <cellStyle name="Nuovo 28 4 2" xfId="2822" xr:uid="{BBF150DE-E5A9-4178-9C6D-1A6443FF3B2F}"/>
    <cellStyle name="Nuovo 28 4 2 2" xfId="2823" xr:uid="{D5339B59-ED54-4CE6-935C-715ABB6861F3}"/>
    <cellStyle name="Nuovo 28 4 3" xfId="2824" xr:uid="{89DAE128-1981-492A-9941-2FFE6F5B23E9}"/>
    <cellStyle name="Nuovo 28 5" xfId="1172" xr:uid="{7A3C0928-5E7F-4FAC-BC17-ACF8F0C1C4D6}"/>
    <cellStyle name="Nuovo 29" xfId="1173" xr:uid="{945DF57E-2814-4AFA-BF77-400FAAD1C3A1}"/>
    <cellStyle name="Nuovo 29 2" xfId="1174" xr:uid="{AF15282E-FC57-4EA3-929C-B21D1074DEEA}"/>
    <cellStyle name="Nuovo 29 2 2" xfId="2825" xr:uid="{59A39AA4-E888-48AF-8766-03E6A4B0B9E3}"/>
    <cellStyle name="Nuovo 29 3" xfId="1175" xr:uid="{BF73A105-169B-4277-A802-B103950DDF8E}"/>
    <cellStyle name="Nuovo 29 3 2" xfId="1176" xr:uid="{F5CBA361-D0A5-4D71-8CC9-34AFA4B4009E}"/>
    <cellStyle name="Nuovo 29 3 2 2" xfId="4083" xr:uid="{E3F3BBDD-3F4D-4C88-9F89-8F5BFE9B1F83}"/>
    <cellStyle name="Nuovo 29 3 2 3" xfId="4084" xr:uid="{51675762-7CE4-4CC4-8B17-6D980A812EC8}"/>
    <cellStyle name="Nuovo 29 3 3" xfId="1177" xr:uid="{0A1FAB73-B874-42D0-9C2E-0D47F15A8345}"/>
    <cellStyle name="Nuovo 29 3 3 2" xfId="2826" xr:uid="{014BE101-9D95-4600-AEF2-8625597EC472}"/>
    <cellStyle name="Nuovo 29 3 4" xfId="2827" xr:uid="{A83E6733-93BE-4486-A078-2F62CEC0C4B4}"/>
    <cellStyle name="Nuovo 29 4" xfId="1178" xr:uid="{0275B5D4-7294-4A28-A3AA-E1EFF182AE09}"/>
    <cellStyle name="Nuovo 29 4 2" xfId="2828" xr:uid="{372C73C8-7F6F-44BF-8314-8D4F79623B2C}"/>
    <cellStyle name="Nuovo 29 4 2 2" xfId="2829" xr:uid="{835FEF0D-096A-4773-AE6D-6D922D2F9F8E}"/>
    <cellStyle name="Nuovo 29 4 3" xfId="2830" xr:uid="{4DB93DB0-4CFB-4941-BFCC-D0F0034642FA}"/>
    <cellStyle name="Nuovo 29 5" xfId="1179" xr:uid="{024A4A1A-0CC6-41D8-B547-AA852B7675C1}"/>
    <cellStyle name="Nuovo 3" xfId="1180" xr:uid="{0D88661C-1BA8-4AB8-9520-01CAEF8F1D07}"/>
    <cellStyle name="Nuovo 3 2" xfId="1181" xr:uid="{9FACDAB6-3796-4266-933D-1DC7EEC05AA5}"/>
    <cellStyle name="Nuovo 3 2 2" xfId="2831" xr:uid="{081BF22F-87E9-423F-8606-4EDC86FFB468}"/>
    <cellStyle name="Nuovo 3 3" xfId="1182" xr:uid="{407FD4AC-2D05-467F-A961-9FA278E559AC}"/>
    <cellStyle name="Nuovo 3 3 2" xfId="1183" xr:uid="{BD03F0EC-9C53-4C96-A646-58873125AD16}"/>
    <cellStyle name="Nuovo 3 3 2 2" xfId="4085" xr:uid="{00FC3BC7-5345-4C2E-B549-05786E0DFFB5}"/>
    <cellStyle name="Nuovo 3 3 2 3" xfId="4086" xr:uid="{1B503355-63C0-47CB-8E09-37F8A3567B97}"/>
    <cellStyle name="Nuovo 3 3 3" xfId="1184" xr:uid="{83043FEC-D466-4088-ABA0-BDA15E7E54A1}"/>
    <cellStyle name="Nuovo 3 3 3 2" xfId="2832" xr:uid="{0E695D29-71BB-4B3D-8D02-013FE363DE8F}"/>
    <cellStyle name="Nuovo 3 3 4" xfId="2833" xr:uid="{794BD8F8-038F-4865-9979-3B870AEF50E4}"/>
    <cellStyle name="Nuovo 3 4" xfId="1185" xr:uid="{127A0043-627A-4156-90F6-5DD3EC960751}"/>
    <cellStyle name="Nuovo 3 4 2" xfId="2834" xr:uid="{D253F1A1-65E1-416C-9E97-E7CC0518012E}"/>
    <cellStyle name="Nuovo 3 4 2 2" xfId="2835" xr:uid="{BF88DC3E-BD23-4600-BFF1-63571A964203}"/>
    <cellStyle name="Nuovo 3 4 3" xfId="2836" xr:uid="{42360030-C00E-4434-AD09-B33E7FC45D11}"/>
    <cellStyle name="Nuovo 3 5" xfId="1186" xr:uid="{6608DC6F-2DF0-411B-890F-AFCA6FAAB387}"/>
    <cellStyle name="Nuovo 30" xfId="1187" xr:uid="{0C41F8CC-EB91-4575-97F0-8172E6ECD11C}"/>
    <cellStyle name="Nuovo 30 2" xfId="1188" xr:uid="{6D75E270-9137-42DF-BDC9-4D27D1B995CA}"/>
    <cellStyle name="Nuovo 30 2 2" xfId="2837" xr:uid="{72FC7C32-0F8E-43F6-A750-0C7C2414B374}"/>
    <cellStyle name="Nuovo 30 3" xfId="1189" xr:uid="{8A175FD4-F2ED-4573-B584-B58902C79090}"/>
    <cellStyle name="Nuovo 30 3 2" xfId="1190" xr:uid="{9277533D-0106-4F22-BA3F-6E138185E4AB}"/>
    <cellStyle name="Nuovo 30 3 2 2" xfId="4087" xr:uid="{F23B3BEC-6612-491F-8C17-51DF6D0D717B}"/>
    <cellStyle name="Nuovo 30 3 2 3" xfId="4088" xr:uid="{95E2491F-97AC-4244-A3A6-170E9D49BC20}"/>
    <cellStyle name="Nuovo 30 3 3" xfId="1191" xr:uid="{240804E9-19EE-44DA-B42C-4AABCFEFB4E5}"/>
    <cellStyle name="Nuovo 30 3 3 2" xfId="2838" xr:uid="{8F46A467-C427-4B25-AA1B-E91FF3FE017D}"/>
    <cellStyle name="Nuovo 30 3 4" xfId="2839" xr:uid="{AC7493E7-2F99-4220-860C-FD61BBC7D981}"/>
    <cellStyle name="Nuovo 30 4" xfId="1192" xr:uid="{E32759C1-D05C-42D1-AEA0-3E66BF7CC3F6}"/>
    <cellStyle name="Nuovo 30 4 2" xfId="2840" xr:uid="{6F633AD4-699F-4048-B50B-D8C00295D64E}"/>
    <cellStyle name="Nuovo 30 4 2 2" xfId="2841" xr:uid="{0D90B5AB-D441-486C-ACD1-94BF7C3FF70E}"/>
    <cellStyle name="Nuovo 30 4 3" xfId="2842" xr:uid="{CC2F3083-8856-491F-BC72-318A7563F6A9}"/>
    <cellStyle name="Nuovo 30 5" xfId="1193" xr:uid="{3BD651E7-555A-4F6B-88CD-A8F671534D8B}"/>
    <cellStyle name="Nuovo 31" xfId="1194" xr:uid="{28DD4061-A7CB-45BA-8B6A-6BD7D208ADE3}"/>
    <cellStyle name="Nuovo 31 2" xfId="1195" xr:uid="{9C76B307-3D28-4FFA-86D7-5B8903413642}"/>
    <cellStyle name="Nuovo 31 2 2" xfId="2843" xr:uid="{6EECAFAA-AB2B-4C6A-BB23-85598B2E4022}"/>
    <cellStyle name="Nuovo 31 3" xfId="1196" xr:uid="{14B9D4A5-9D6A-4354-AEA7-2652ACCBE9E8}"/>
    <cellStyle name="Nuovo 31 3 2" xfId="1197" xr:uid="{64DE748F-33CA-4D8D-A9EE-AEEE13EE21FD}"/>
    <cellStyle name="Nuovo 31 3 2 2" xfId="4089" xr:uid="{1B6490F6-C1D4-44F8-AB32-D010D5237DE2}"/>
    <cellStyle name="Nuovo 31 3 2 3" xfId="4090" xr:uid="{FDF2A639-2DC0-4308-B19C-64826FFFD3DB}"/>
    <cellStyle name="Nuovo 31 3 3" xfId="1198" xr:uid="{8676907D-8998-4F4A-84B4-309763D7FF44}"/>
    <cellStyle name="Nuovo 31 3 3 2" xfId="2844" xr:uid="{8F8AE187-5983-4DF0-B321-222A64556050}"/>
    <cellStyle name="Nuovo 31 3 4" xfId="2845" xr:uid="{D2925DCD-8A77-49FD-AFE0-01E539210053}"/>
    <cellStyle name="Nuovo 31 4" xfId="1199" xr:uid="{83B5B0E0-2756-45B3-A70C-BB20367F82F3}"/>
    <cellStyle name="Nuovo 31 4 2" xfId="2846" xr:uid="{A5F2592C-D467-4545-85FB-AF738EC26B39}"/>
    <cellStyle name="Nuovo 31 4 2 2" xfId="2847" xr:uid="{C8281F36-ED73-4889-BA6D-00EA945DB856}"/>
    <cellStyle name="Nuovo 31 4 3" xfId="2848" xr:uid="{5A7D631D-9BBE-4012-96B8-B2D9F3EF9C69}"/>
    <cellStyle name="Nuovo 31 5" xfId="1200" xr:uid="{26243B44-5E58-4417-96EE-158EB89B538C}"/>
    <cellStyle name="Nuovo 32" xfId="1201" xr:uid="{07054A95-2FE4-467B-8774-53BB3214AEC6}"/>
    <cellStyle name="Nuovo 32 2" xfId="1202" xr:uid="{F4ABAD08-695A-450F-8E67-2488C33445E4}"/>
    <cellStyle name="Nuovo 32 2 2" xfId="2849" xr:uid="{E03952A4-8C6B-4FF3-B3FB-4567F4398B65}"/>
    <cellStyle name="Nuovo 32 3" xfId="1203" xr:uid="{7F7E4946-12DA-4BB1-A613-B121E4871558}"/>
    <cellStyle name="Nuovo 32 3 2" xfId="1204" xr:uid="{B30F8C71-7FAE-4785-9F12-FD0E036C1445}"/>
    <cellStyle name="Nuovo 32 3 2 2" xfId="4091" xr:uid="{07A55617-EC2E-4AC5-BB9E-64B1F0348167}"/>
    <cellStyle name="Nuovo 32 3 2 3" xfId="4092" xr:uid="{DC8CEBAD-9279-402A-B3AC-6D8BC53979EB}"/>
    <cellStyle name="Nuovo 32 3 3" xfId="1205" xr:uid="{764ED7D4-3D37-4A6B-9940-590323143750}"/>
    <cellStyle name="Nuovo 32 3 3 2" xfId="2850" xr:uid="{0EA6D2B8-21FB-40AC-A759-3E59B646F7E5}"/>
    <cellStyle name="Nuovo 32 3 4" xfId="2851" xr:uid="{165A350A-CEE5-4995-8BD8-84B81A1FBD1B}"/>
    <cellStyle name="Nuovo 32 4" xfId="1206" xr:uid="{DD5B9682-725F-4CCC-84E6-65A04E4394E2}"/>
    <cellStyle name="Nuovo 32 4 2" xfId="2852" xr:uid="{2B38C0DA-D265-4CC8-BC60-DEAE12865E2A}"/>
    <cellStyle name="Nuovo 32 4 2 2" xfId="2853" xr:uid="{D6EB6202-5BDB-42E7-A744-4BFB43D415DA}"/>
    <cellStyle name="Nuovo 32 4 3" xfId="2854" xr:uid="{77F795F4-81DF-4A9C-B705-D498A4B68EC9}"/>
    <cellStyle name="Nuovo 32 5" xfId="1207" xr:uid="{2F2A445B-2718-44AE-90F2-357B7EA2D4F2}"/>
    <cellStyle name="Nuovo 33" xfId="1208" xr:uid="{2F48B3AE-237B-4C64-80D7-89AB82B56927}"/>
    <cellStyle name="Nuovo 33 2" xfId="1209" xr:uid="{B4F3AD58-E223-4982-9E43-50F7EA60084F}"/>
    <cellStyle name="Nuovo 33 2 2" xfId="2855" xr:uid="{F97D114C-099F-431C-9394-C7E387AE26C6}"/>
    <cellStyle name="Nuovo 33 3" xfId="1210" xr:uid="{8CB9461A-6E67-4215-93EC-C4A796A70F12}"/>
    <cellStyle name="Nuovo 33 3 2" xfId="1211" xr:uid="{C592F040-465B-49BB-A1DF-8404C5EDD9A9}"/>
    <cellStyle name="Nuovo 33 3 2 2" xfId="4093" xr:uid="{22B83644-41F2-42A6-9C13-F80E199CC48C}"/>
    <cellStyle name="Nuovo 33 3 2 3" xfId="4094" xr:uid="{CC9F6396-A08E-4C86-9360-3313019129EB}"/>
    <cellStyle name="Nuovo 33 3 3" xfId="1212" xr:uid="{DFED5EDD-23E8-4808-ABDF-74B0F6A27361}"/>
    <cellStyle name="Nuovo 33 3 3 2" xfId="2856" xr:uid="{4B685855-090F-43C4-AF65-FB03B4D59DF8}"/>
    <cellStyle name="Nuovo 33 3 4" xfId="2857" xr:uid="{D403F8B6-3954-4BF3-BD1E-69611F0EEBC8}"/>
    <cellStyle name="Nuovo 33 4" xfId="1213" xr:uid="{AFBED95B-45B7-4618-B81C-ED6655589189}"/>
    <cellStyle name="Nuovo 33 4 2" xfId="2858" xr:uid="{DBFCD58A-7326-4F34-89F0-BE2156166B8D}"/>
    <cellStyle name="Nuovo 33 4 2 2" xfId="2859" xr:uid="{F7BFCB71-C7B4-420C-A519-7B4E10210204}"/>
    <cellStyle name="Nuovo 33 4 3" xfId="2860" xr:uid="{2AAA8E44-664F-4089-AB48-C87BFA6CA9B2}"/>
    <cellStyle name="Nuovo 33 5" xfId="1214" xr:uid="{D74FB231-EF60-4334-A7A5-7F70785ACD1C}"/>
    <cellStyle name="Nuovo 34" xfId="1215" xr:uid="{4986B366-5203-48EB-8321-52DA52D95C15}"/>
    <cellStyle name="Nuovo 34 2" xfId="1216" xr:uid="{7C98D066-D2D6-4244-85C7-674CB7CCE641}"/>
    <cellStyle name="Nuovo 34 2 2" xfId="2861" xr:uid="{26BED9E1-9888-4850-8734-72C45FC43525}"/>
    <cellStyle name="Nuovo 34 3" xfId="1217" xr:uid="{721782CF-62B5-43C2-B490-BCF5F395C5B8}"/>
    <cellStyle name="Nuovo 34 3 2" xfId="1218" xr:uid="{1D168068-DC2B-4C63-BF89-A5ED13FF8407}"/>
    <cellStyle name="Nuovo 34 3 2 2" xfId="4095" xr:uid="{097BA26A-2D5B-45FD-91EC-6BFE7EC4EAD5}"/>
    <cellStyle name="Nuovo 34 3 2 3" xfId="4096" xr:uid="{37F71528-0E12-4587-BB56-29AD2708D025}"/>
    <cellStyle name="Nuovo 34 3 3" xfId="1219" xr:uid="{92573C03-12F1-4898-8842-EA4689506DFC}"/>
    <cellStyle name="Nuovo 34 3 3 2" xfId="2862" xr:uid="{62F67565-C39F-47F5-85D3-CB39EFBA66CE}"/>
    <cellStyle name="Nuovo 34 3 4" xfId="2863" xr:uid="{FB13713E-EE31-41C8-9B1C-BE08D5DEC78E}"/>
    <cellStyle name="Nuovo 34 4" xfId="1220" xr:uid="{07F79C48-EA1C-4365-AB81-F85588EB6482}"/>
    <cellStyle name="Nuovo 34 4 2" xfId="2864" xr:uid="{0C84B899-D28C-479C-8309-7F56D931E4B3}"/>
    <cellStyle name="Nuovo 34 4 2 2" xfId="2865" xr:uid="{A2BE01C9-E767-40DE-9C5F-F34272F357DD}"/>
    <cellStyle name="Nuovo 34 4 3" xfId="2866" xr:uid="{B9364150-46DD-4E3A-BE07-2EF25EF5910D}"/>
    <cellStyle name="Nuovo 34 5" xfId="1221" xr:uid="{C90D9E8A-F4F4-42FF-B754-000D1F3E6013}"/>
    <cellStyle name="Nuovo 35" xfId="1222" xr:uid="{F6D71EA8-E440-4236-9493-3DFCF3E19D0B}"/>
    <cellStyle name="Nuovo 35 2" xfId="1223" xr:uid="{C34D25BB-6CF8-447B-91BB-3111BE877BB5}"/>
    <cellStyle name="Nuovo 35 2 2" xfId="2867" xr:uid="{943B3CB3-388D-41E4-9B8C-D730E549CB21}"/>
    <cellStyle name="Nuovo 35 3" xfId="1224" xr:uid="{388312FF-BC65-499A-9312-9497A1B63AE3}"/>
    <cellStyle name="Nuovo 35 3 2" xfId="1225" xr:uid="{11BF33B6-4612-4C21-9925-4EBCDBC14566}"/>
    <cellStyle name="Nuovo 35 3 2 2" xfId="4097" xr:uid="{E9A7ED97-99D3-4122-90DD-562F747F1DD5}"/>
    <cellStyle name="Nuovo 35 3 2 3" xfId="4098" xr:uid="{D6D853B3-6F75-4989-BB57-8B4629408348}"/>
    <cellStyle name="Nuovo 35 3 3" xfId="1226" xr:uid="{A5A9D0A2-6AB6-447C-911B-B28D99F16387}"/>
    <cellStyle name="Nuovo 35 3 3 2" xfId="2868" xr:uid="{D9667F3C-2A39-449B-BD70-7294588BA0C7}"/>
    <cellStyle name="Nuovo 35 3 4" xfId="2869" xr:uid="{A95C10E1-1585-4D5C-9F82-25D553292F21}"/>
    <cellStyle name="Nuovo 35 4" xfId="1227" xr:uid="{19EFBEFA-788F-4955-9359-F3E254225D6E}"/>
    <cellStyle name="Nuovo 35 4 2" xfId="2870" xr:uid="{B190EFE0-87D4-4B01-8E25-7A5C9A62FA24}"/>
    <cellStyle name="Nuovo 35 4 2 2" xfId="2871" xr:uid="{2A19CC13-5AD5-4C08-9BCE-1CD253A22600}"/>
    <cellStyle name="Nuovo 35 4 3" xfId="2872" xr:uid="{ADA92408-E98A-47CA-9360-6D741B5C574E}"/>
    <cellStyle name="Nuovo 35 5" xfId="1228" xr:uid="{E6731226-0853-4FD7-81C0-849BDFD5F40B}"/>
    <cellStyle name="Nuovo 36" xfId="1229" xr:uid="{CED11923-BDA0-415D-AEC1-D72F543D7246}"/>
    <cellStyle name="Nuovo 36 2" xfId="1230" xr:uid="{CDF198EA-3B5B-49D8-842E-570D74E9ECE1}"/>
    <cellStyle name="Nuovo 36 2 2" xfId="2873" xr:uid="{75E4E32F-9CB6-40B7-94BD-7AC52146073B}"/>
    <cellStyle name="Nuovo 36 3" xfId="1231" xr:uid="{5574EDA1-AB9C-485B-9B4E-26F366A7900C}"/>
    <cellStyle name="Nuovo 36 3 2" xfId="1232" xr:uid="{14157150-3FF7-4ECB-91E3-428DCC0CE0E7}"/>
    <cellStyle name="Nuovo 36 3 2 2" xfId="4099" xr:uid="{FAE55BD5-E25F-42FC-9BF0-740617203271}"/>
    <cellStyle name="Nuovo 36 3 2 3" xfId="4100" xr:uid="{8573A50B-84D5-485D-ABEC-C9BBF66F1AEF}"/>
    <cellStyle name="Nuovo 36 3 3" xfId="1233" xr:uid="{BF6693E3-1013-4555-8EDC-8567DE113C03}"/>
    <cellStyle name="Nuovo 36 3 3 2" xfId="2874" xr:uid="{6C51C652-7064-4F33-BC7F-71714CF91B6E}"/>
    <cellStyle name="Nuovo 36 3 4" xfId="2875" xr:uid="{9BFEE0C1-7519-4D5D-9E38-BAA09672BDB8}"/>
    <cellStyle name="Nuovo 36 4" xfId="1234" xr:uid="{3AD7F1BD-81FB-4F68-AE70-C8E96F83F77F}"/>
    <cellStyle name="Nuovo 36 4 2" xfId="2876" xr:uid="{7A08EF32-98FF-45D8-ACFE-060F86E6903C}"/>
    <cellStyle name="Nuovo 36 4 2 2" xfId="2877" xr:uid="{1DCD5515-5BC2-4D13-85B2-FF7AA6DCD043}"/>
    <cellStyle name="Nuovo 36 4 3" xfId="2878" xr:uid="{F898FD12-8511-4039-A09C-6900C246C686}"/>
    <cellStyle name="Nuovo 36 5" xfId="1235" xr:uid="{6A7BA8E1-9270-472F-B112-85242D5EFBA3}"/>
    <cellStyle name="Nuovo 37" xfId="1236" xr:uid="{5C2A0219-FD4B-4D96-BBD9-419CFE8F8BBB}"/>
    <cellStyle name="Nuovo 37 2" xfId="1237" xr:uid="{8236E671-0747-4648-8309-B8B55F7F479D}"/>
    <cellStyle name="Nuovo 37 2 2" xfId="2879" xr:uid="{36DFFF60-8F6F-4895-821D-097D0DD211A0}"/>
    <cellStyle name="Nuovo 37 3" xfId="1238" xr:uid="{A79D759B-8EF5-4DA9-8458-55ED3C089F5A}"/>
    <cellStyle name="Nuovo 37 3 2" xfId="1239" xr:uid="{A640926C-5462-4888-8CDF-842CDBAF45CD}"/>
    <cellStyle name="Nuovo 37 3 2 2" xfId="4101" xr:uid="{F71F6A4E-BFB6-4DCC-B5A8-A409F04EBCFD}"/>
    <cellStyle name="Nuovo 37 3 2 3" xfId="4102" xr:uid="{A15174C0-8B4D-4A83-BEA8-B405D8A3ABC3}"/>
    <cellStyle name="Nuovo 37 3 3" xfId="1240" xr:uid="{25DDD358-D97A-4289-B03E-02087040CC7B}"/>
    <cellStyle name="Nuovo 37 3 3 2" xfId="2880" xr:uid="{F286129E-4F5C-49A3-BF35-DB5E8EA1476F}"/>
    <cellStyle name="Nuovo 37 3 4" xfId="2881" xr:uid="{C731B7E6-BDA6-4A2B-995D-6556824FD371}"/>
    <cellStyle name="Nuovo 37 4" xfId="1241" xr:uid="{C7AD77C5-5CD8-4B79-BF53-57DB28DA32F6}"/>
    <cellStyle name="Nuovo 37 4 2" xfId="2882" xr:uid="{C4AA9618-7F32-4155-A61D-8D29CC55D6BA}"/>
    <cellStyle name="Nuovo 37 4 2 2" xfId="2883" xr:uid="{943F2418-E2DE-454D-934E-74B7D30469CA}"/>
    <cellStyle name="Nuovo 37 4 3" xfId="2884" xr:uid="{666A1A20-29C3-4A2B-A459-ACEB15094C4D}"/>
    <cellStyle name="Nuovo 37 5" xfId="1242" xr:uid="{17859EF5-11B8-4221-94D0-3AB79A950EC3}"/>
    <cellStyle name="Nuovo 38" xfId="1243" xr:uid="{C461FAA9-3AB9-4D7C-88C4-F51A75553BA2}"/>
    <cellStyle name="Nuovo 38 2" xfId="1244" xr:uid="{1A0C337D-F465-4705-8294-C130848FEB0E}"/>
    <cellStyle name="Nuovo 38 2 2" xfId="2885" xr:uid="{09137177-3082-4443-A6C8-0FA21978FDDE}"/>
    <cellStyle name="Nuovo 38 3" xfId="1245" xr:uid="{C0F97AAF-960E-4A53-B9A0-17E3AA4B6C5D}"/>
    <cellStyle name="Nuovo 38 3 2" xfId="1246" xr:uid="{09830434-2C6D-4C57-8349-1CA4CF452761}"/>
    <cellStyle name="Nuovo 38 3 2 2" xfId="4103" xr:uid="{041F0772-2C8C-4B2E-9F8D-842533E2E45B}"/>
    <cellStyle name="Nuovo 38 3 2 3" xfId="4104" xr:uid="{4041599E-7E12-4872-B6F8-4CB9D7259C8E}"/>
    <cellStyle name="Nuovo 38 3 3" xfId="1247" xr:uid="{E5068C6A-E867-42DF-97C4-0CDC135C03D5}"/>
    <cellStyle name="Nuovo 38 3 3 2" xfId="2886" xr:uid="{65041152-7584-4FD9-A9DB-C23BA1AE2360}"/>
    <cellStyle name="Nuovo 38 3 4" xfId="2887" xr:uid="{6F36B86F-5007-4047-81F7-583A612209B2}"/>
    <cellStyle name="Nuovo 38 4" xfId="1248" xr:uid="{5AFAA184-9629-4E38-A2FB-3A40C1C5E6A8}"/>
    <cellStyle name="Nuovo 38 4 2" xfId="2888" xr:uid="{5D117DF8-5420-4BC3-BAAD-BFCF67A03EE5}"/>
    <cellStyle name="Nuovo 38 4 2 2" xfId="2889" xr:uid="{1C0C4661-A7A7-4AF5-B4B1-AF91D1FF946C}"/>
    <cellStyle name="Nuovo 38 4 3" xfId="2890" xr:uid="{3A784067-2DE0-435A-978A-44EE00EB4853}"/>
    <cellStyle name="Nuovo 38 5" xfId="1249" xr:uid="{647DEE29-5FE9-48AD-AF48-175FC6E05ECD}"/>
    <cellStyle name="Nuovo 39" xfId="1250" xr:uid="{920B7080-CEFA-471C-A4E2-99B481791507}"/>
    <cellStyle name="Nuovo 39 2" xfId="1251" xr:uid="{DE9A4B6B-6184-4631-9E73-E05AB5A1590E}"/>
    <cellStyle name="Nuovo 39 2 2" xfId="2891" xr:uid="{E8216355-4D31-477C-9F2D-74F7AE6E58E4}"/>
    <cellStyle name="Nuovo 39 3" xfId="1252" xr:uid="{92BBB735-09C0-4241-8866-10435424503F}"/>
    <cellStyle name="Nuovo 39 3 2" xfId="1253" xr:uid="{136B0872-7911-4942-B62B-E26EB0E5EE16}"/>
    <cellStyle name="Nuovo 39 3 2 2" xfId="4105" xr:uid="{9816B022-258A-4B09-A9A3-24E6C89E88A9}"/>
    <cellStyle name="Nuovo 39 3 2 3" xfId="4106" xr:uid="{3194FEC2-A8CA-4E2F-9B19-6C1FD63E6094}"/>
    <cellStyle name="Nuovo 39 3 3" xfId="1254" xr:uid="{7A9D3689-252F-46B0-9DE3-22286FB516B7}"/>
    <cellStyle name="Nuovo 39 3 3 2" xfId="2892" xr:uid="{247AE5A1-EE2E-49C9-AE79-D1EEB3C5F875}"/>
    <cellStyle name="Nuovo 39 3 4" xfId="2893" xr:uid="{3AD94203-630E-45F9-897D-363131F1B98F}"/>
    <cellStyle name="Nuovo 39 4" xfId="1255" xr:uid="{34811764-E12A-479D-976C-1A2E470DD35E}"/>
    <cellStyle name="Nuovo 39 4 2" xfId="2894" xr:uid="{5FF3C4AC-7413-42F2-B75F-5F8210B40CA9}"/>
    <cellStyle name="Nuovo 39 4 2 2" xfId="2895" xr:uid="{2A3A250A-5ED1-456F-862D-7C687AF2C9B5}"/>
    <cellStyle name="Nuovo 39 4 3" xfId="2896" xr:uid="{5B0EE64A-140D-4427-A62F-E2A78480483B}"/>
    <cellStyle name="Nuovo 39 5" xfId="1256" xr:uid="{F8E6F0ED-D973-4BB1-94C0-D720CE2AA0D6}"/>
    <cellStyle name="Nuovo 4" xfId="1257" xr:uid="{A68473DC-03EB-4E09-A18C-DC1B963DD69F}"/>
    <cellStyle name="Nuovo 4 2" xfId="1258" xr:uid="{F346F10D-6836-4BC0-BB63-096C1EF2848E}"/>
    <cellStyle name="Nuovo 4 2 2" xfId="2897" xr:uid="{1DEA1FC1-0367-4AC0-83E4-68EF8CCA06EF}"/>
    <cellStyle name="Nuovo 4 3" xfId="1259" xr:uid="{8E782865-C2A3-4408-817D-35A482FA9B7C}"/>
    <cellStyle name="Nuovo 4 3 2" xfId="1260" xr:uid="{11F2A97F-6879-4575-957B-37C9A159F015}"/>
    <cellStyle name="Nuovo 4 3 2 2" xfId="4107" xr:uid="{E2E5C5A0-8A6F-4328-8895-98420FACF096}"/>
    <cellStyle name="Nuovo 4 3 2 3" xfId="4108" xr:uid="{31C63C2C-4F0F-4E10-BF76-391778BD23CB}"/>
    <cellStyle name="Nuovo 4 3 3" xfId="1261" xr:uid="{2F3165E4-D4BE-422E-BB8B-94C18ADBB93F}"/>
    <cellStyle name="Nuovo 4 3 3 2" xfId="2898" xr:uid="{68037661-A2C8-49CD-9F60-F067B3EE2189}"/>
    <cellStyle name="Nuovo 4 3 4" xfId="2899" xr:uid="{87AD5C94-0A50-4C26-9744-747B0CF11F8C}"/>
    <cellStyle name="Nuovo 4 4" xfId="1262" xr:uid="{2D7A4BCD-DCCD-45BE-BC5D-A290AD30186A}"/>
    <cellStyle name="Nuovo 4 4 2" xfId="2900" xr:uid="{5A40CB56-737A-4624-ABD5-1702697A67D9}"/>
    <cellStyle name="Nuovo 4 4 2 2" xfId="2901" xr:uid="{4EC2B68E-0C26-4381-98C7-20C414C350DD}"/>
    <cellStyle name="Nuovo 4 4 3" xfId="2902" xr:uid="{7E33F219-5F55-4215-B8AD-824B85C186E3}"/>
    <cellStyle name="Nuovo 4 5" xfId="1263" xr:uid="{958F9E5B-80EF-4FDA-9171-C6E5D462D502}"/>
    <cellStyle name="Nuovo 40" xfId="1264" xr:uid="{43B2900D-ACC7-4683-8858-D398DA52E82F}"/>
    <cellStyle name="Nuovo 40 2" xfId="1265" xr:uid="{E11F3A80-14C4-4891-AA77-FBEB2ADDBA44}"/>
    <cellStyle name="Nuovo 40 2 2" xfId="2903" xr:uid="{712F041E-7F31-4F3E-8326-EDF292214E55}"/>
    <cellStyle name="Nuovo 40 3" xfId="1266" xr:uid="{BFDABD57-F6EA-45A7-99B9-4B5831E7F138}"/>
    <cellStyle name="Nuovo 40 3 2" xfId="1267" xr:uid="{B9DA138A-8E6A-49F6-8478-95C4650623FD}"/>
    <cellStyle name="Nuovo 40 3 2 2" xfId="4109" xr:uid="{5B2981B6-53FF-47E9-AF43-26CE326A0C66}"/>
    <cellStyle name="Nuovo 40 3 2 3" xfId="4110" xr:uid="{DB898C24-7173-4EE4-8F4E-DE1C5C40F460}"/>
    <cellStyle name="Nuovo 40 3 3" xfId="1268" xr:uid="{331A01F7-C490-4F1B-8990-41D348B9F87C}"/>
    <cellStyle name="Nuovo 40 3 3 2" xfId="2904" xr:uid="{30ACD9D2-B3C8-4D73-8E2D-416084FB6781}"/>
    <cellStyle name="Nuovo 40 3 4" xfId="2905" xr:uid="{7A5E37C0-73AE-433F-84D1-364F66A31C37}"/>
    <cellStyle name="Nuovo 40 4" xfId="1269" xr:uid="{E5580690-FDE5-44B6-9A10-4388F5A8CA69}"/>
    <cellStyle name="Nuovo 40 4 2" xfId="2906" xr:uid="{9C275A92-FEC1-44A4-A6D3-2E8BA347602C}"/>
    <cellStyle name="Nuovo 40 4 2 2" xfId="2907" xr:uid="{907383B8-A4ED-4BF3-9D48-33E38045F79B}"/>
    <cellStyle name="Nuovo 40 4 3" xfId="2908" xr:uid="{1A98A321-F189-4745-859B-9F60FB7CE577}"/>
    <cellStyle name="Nuovo 40 5" xfId="1270" xr:uid="{2CEB65E6-2626-4342-8A30-F69D5B9F1280}"/>
    <cellStyle name="Nuovo 41" xfId="1271" xr:uid="{9A065C12-932C-4AF7-B00B-5166DF938F98}"/>
    <cellStyle name="Nuovo 41 2" xfId="1272" xr:uid="{6C0A4815-2C59-477F-BB96-31F8B010AEF2}"/>
    <cellStyle name="Nuovo 41 2 2" xfId="2909" xr:uid="{9316F588-32AC-42D5-BFD1-71997F265180}"/>
    <cellStyle name="Nuovo 41 3" xfId="1273" xr:uid="{7B8FD5CB-A7C8-4331-B25A-9A33821D8209}"/>
    <cellStyle name="Nuovo 41 3 2" xfId="1274" xr:uid="{6CA1F1B1-78F0-4F7C-866B-FF80CD4D9E86}"/>
    <cellStyle name="Nuovo 41 3 2 2" xfId="4111" xr:uid="{3ED1C1FC-4CBA-4C69-A8D6-3913295C243C}"/>
    <cellStyle name="Nuovo 41 3 2 3" xfId="4112" xr:uid="{742137C9-A0DA-445F-BAB0-9F5CB9BE4204}"/>
    <cellStyle name="Nuovo 41 3 3" xfId="1275" xr:uid="{A87AA4F5-A1E8-4CCE-B0AE-2C815F48EF44}"/>
    <cellStyle name="Nuovo 41 3 3 2" xfId="2910" xr:uid="{04A33A71-0EDE-4081-BD67-DB6C48A627D0}"/>
    <cellStyle name="Nuovo 41 3 4" xfId="2911" xr:uid="{0FC74E8B-0B89-47DC-A122-FFCB551ACD89}"/>
    <cellStyle name="Nuovo 41 4" xfId="1276" xr:uid="{2F857CF4-0688-45FF-8ADB-ED3EE979982A}"/>
    <cellStyle name="Nuovo 41 4 2" xfId="2912" xr:uid="{1AA560D1-273D-46E1-A832-FACAC1495D80}"/>
    <cellStyle name="Nuovo 41 4 2 2" xfId="2913" xr:uid="{D11C4516-83B1-4CD8-ABA6-3FD6304D1E3C}"/>
    <cellStyle name="Nuovo 41 4 3" xfId="2914" xr:uid="{67CE9F89-FAF6-4AD3-AAE0-16D0F221D3C7}"/>
    <cellStyle name="Nuovo 41 5" xfId="1277" xr:uid="{B3B1494A-8644-41BA-BBA5-443234FF4E7D}"/>
    <cellStyle name="Nuovo 42" xfId="1278" xr:uid="{3BB93263-4ABF-42C9-AA53-4B95D73514E7}"/>
    <cellStyle name="Nuovo 42 2" xfId="1279" xr:uid="{36F682B8-5879-4DE3-BD92-48EDB8E87F1E}"/>
    <cellStyle name="Nuovo 42 2 2" xfId="2915" xr:uid="{21F9B7AF-F624-4F90-8EDA-72CF32D99E53}"/>
    <cellStyle name="Nuovo 42 3" xfId="1280" xr:uid="{05EAEADC-9433-4453-8219-9563B5EBF570}"/>
    <cellStyle name="Nuovo 42 3 2" xfId="1281" xr:uid="{D015D74A-618F-450E-8AD8-DAEF74725637}"/>
    <cellStyle name="Nuovo 42 3 2 2" xfId="4113" xr:uid="{2353A36D-CC79-4078-BE0B-7567C64FE79A}"/>
    <cellStyle name="Nuovo 42 3 2 3" xfId="4114" xr:uid="{BAA5BFDE-C3A7-436C-9581-F173918CC5EA}"/>
    <cellStyle name="Nuovo 42 3 3" xfId="1282" xr:uid="{2B2E81F1-5868-412D-8ACE-5FB8E88BC633}"/>
    <cellStyle name="Nuovo 42 3 3 2" xfId="2916" xr:uid="{59C6F214-5D56-4557-9709-D7984A2FC828}"/>
    <cellStyle name="Nuovo 42 3 4" xfId="2917" xr:uid="{D0B81DF6-CB47-49FC-BFF4-5E0439CFAEEB}"/>
    <cellStyle name="Nuovo 42 4" xfId="1283" xr:uid="{B61B0841-CE50-4F63-BDD0-DDFA9497D1D1}"/>
    <cellStyle name="Nuovo 42 4 2" xfId="2918" xr:uid="{E623E122-16EE-49C6-B32F-1FEAB4013950}"/>
    <cellStyle name="Nuovo 42 4 2 2" xfId="2919" xr:uid="{DA0C9030-82E2-4A2C-8EFC-390D20BEAE89}"/>
    <cellStyle name="Nuovo 42 4 3" xfId="2920" xr:uid="{74073156-DB76-435F-B2F2-647E7A0457D6}"/>
    <cellStyle name="Nuovo 42 5" xfId="1284" xr:uid="{0D8CE626-B1E5-4076-835B-E704A26AD7AE}"/>
    <cellStyle name="Nuovo 43" xfId="1285" xr:uid="{8AADDCEE-3B68-4E85-ADFA-995A7B4F5D19}"/>
    <cellStyle name="Nuovo 43 2" xfId="1286" xr:uid="{9B287BB1-5C5F-4BBC-B0E6-578F905D1153}"/>
    <cellStyle name="Nuovo 43 2 2" xfId="2921" xr:uid="{74B8D8BF-7157-4B9F-A57F-0E3AB0212C1F}"/>
    <cellStyle name="Nuovo 43 3" xfId="1287" xr:uid="{C32ECCA6-0D2B-441F-AA53-CC1099322F30}"/>
    <cellStyle name="Nuovo 43 3 2" xfId="1288" xr:uid="{4A858BA9-5261-41B0-8917-BD629F0AFD18}"/>
    <cellStyle name="Nuovo 43 3 2 2" xfId="4115" xr:uid="{35FBA73F-AF39-454A-9009-AF69BE408927}"/>
    <cellStyle name="Nuovo 43 3 2 3" xfId="4116" xr:uid="{EBDEAB20-F755-4554-8222-A38CC67EAB4E}"/>
    <cellStyle name="Nuovo 43 3 3" xfId="1289" xr:uid="{11DAE709-D366-4C0D-945F-2AE5F4376332}"/>
    <cellStyle name="Nuovo 43 3 3 2" xfId="2922" xr:uid="{044C2A5D-61DE-40CE-9B67-303026873A3C}"/>
    <cellStyle name="Nuovo 43 3 4" xfId="2923" xr:uid="{AA4DED8D-1E8E-4C71-84E3-EF2C3730ED77}"/>
    <cellStyle name="Nuovo 43 4" xfId="1290" xr:uid="{2D7FAF55-65F9-4535-A095-8C5B93CD8527}"/>
    <cellStyle name="Nuovo 43 4 2" xfId="2924" xr:uid="{29AB4262-20DC-4634-A0A4-E519E1F2C907}"/>
    <cellStyle name="Nuovo 43 4 2 2" xfId="2925" xr:uid="{B11EEF2D-B0BF-4E02-9ABD-35F4FB86C9D8}"/>
    <cellStyle name="Nuovo 43 4 3" xfId="2926" xr:uid="{BD7FEC7F-50B6-4E96-8799-26696A22DD77}"/>
    <cellStyle name="Nuovo 43 5" xfId="1291" xr:uid="{16B763D6-3B36-4322-B80F-80F09255E0F8}"/>
    <cellStyle name="Nuovo 44" xfId="1292" xr:uid="{1E2AAD52-2226-4576-A342-F3A82421A4D2}"/>
    <cellStyle name="Nuovo 44 2" xfId="1293" xr:uid="{CDEA565A-CB42-471F-8DF2-E05731D26B74}"/>
    <cellStyle name="Nuovo 44 2 2" xfId="2927" xr:uid="{565BFE55-0094-4856-88E2-3914FDA2C406}"/>
    <cellStyle name="Nuovo 44 3" xfId="1294" xr:uid="{9989BD2F-B811-425D-A371-855078AA808A}"/>
    <cellStyle name="Nuovo 44 3 2" xfId="1295" xr:uid="{543828B4-55EB-4208-963B-7EA9A4C3FF54}"/>
    <cellStyle name="Nuovo 44 3 2 2" xfId="4117" xr:uid="{80122B34-ED66-4D54-9FE1-28DADED217AA}"/>
    <cellStyle name="Nuovo 44 3 2 3" xfId="4118" xr:uid="{07961C7E-9C13-4F75-A37E-5D83C52C477E}"/>
    <cellStyle name="Nuovo 44 3 3" xfId="1296" xr:uid="{B0749A97-97A4-49A3-9B3D-3235853FD213}"/>
    <cellStyle name="Nuovo 44 3 3 2" xfId="2928" xr:uid="{90A356FD-16F6-45A7-8A9D-3BD9DB00E760}"/>
    <cellStyle name="Nuovo 44 3 4" xfId="2929" xr:uid="{AED69CFD-39EF-42BF-ACE2-67C5293AB4C8}"/>
    <cellStyle name="Nuovo 44 4" xfId="1297" xr:uid="{9E450255-0976-4B73-8C05-C843940C0828}"/>
    <cellStyle name="Nuovo 44 4 2" xfId="2930" xr:uid="{C680B4F8-0A48-407B-90AF-624A6DBF3D3B}"/>
    <cellStyle name="Nuovo 44 4 2 2" xfId="2931" xr:uid="{481DC2F6-36BC-4B96-9DBA-52430CA3D0DC}"/>
    <cellStyle name="Nuovo 44 4 3" xfId="2932" xr:uid="{13FBB5F9-B7AC-48B6-8967-2122E2CE5C15}"/>
    <cellStyle name="Nuovo 44 5" xfId="1298" xr:uid="{9100634A-ECBF-4F2F-8E0B-3655713BF85F}"/>
    <cellStyle name="Nuovo 45" xfId="1299" xr:uid="{AE2CFF94-4EB9-478A-8457-3F0B8A72ED96}"/>
    <cellStyle name="Nuovo 45 2" xfId="2933" xr:uid="{532D093D-CF17-4625-9362-CB541FAE0AA4}"/>
    <cellStyle name="Nuovo 46" xfId="1300" xr:uid="{A007B81B-CBD1-4110-9B56-FB57D3566035}"/>
    <cellStyle name="Nuovo 46 2" xfId="1301" xr:uid="{9B6BDB99-0602-4F88-AFC6-A03962E0DEB5}"/>
    <cellStyle name="Nuovo 46 2 2" xfId="4119" xr:uid="{D9E8C6DC-3234-4EC8-8B76-A93FA158AC4F}"/>
    <cellStyle name="Nuovo 46 2 3" xfId="4120" xr:uid="{37EC3B82-B697-481E-872E-3315F42B4AFD}"/>
    <cellStyle name="Nuovo 46 3" xfId="1302" xr:uid="{37A80255-CEE9-4BD1-9F8E-8B8AA6F1E3FF}"/>
    <cellStyle name="Nuovo 46 3 2" xfId="2934" xr:uid="{E154183F-88B7-41F0-A904-E8CE00BD6F06}"/>
    <cellStyle name="Nuovo 46 4" xfId="2935" xr:uid="{9FFE9AA5-DB4A-4B4B-8F09-856E1E411CB0}"/>
    <cellStyle name="Nuovo 47" xfId="1303" xr:uid="{7D7B343A-61BC-45BE-82A7-99C63F317FA6}"/>
    <cellStyle name="Nuovo 47 2" xfId="2936" xr:uid="{7E6707CD-A298-4BE2-9A76-CC9F2393F0CF}"/>
    <cellStyle name="Nuovo 47 2 2" xfId="2937" xr:uid="{B1196DBD-575D-40A0-B1DB-C3035CFFD5C3}"/>
    <cellStyle name="Nuovo 47 3" xfId="2938" xr:uid="{280E3BDB-DA62-45D1-AD14-8F061068197B}"/>
    <cellStyle name="Nuovo 48" xfId="1304" xr:uid="{717268C5-4E03-4E4F-91EB-171018F613A2}"/>
    <cellStyle name="Nuovo 5" xfId="1305" xr:uid="{2827763E-6FF3-4D56-925F-7D58F44863F6}"/>
    <cellStyle name="Nuovo 5 2" xfId="1306" xr:uid="{C99ADD83-34B8-4152-A27A-01DB60816395}"/>
    <cellStyle name="Nuovo 5 2 2" xfId="2939" xr:uid="{920361F7-8A13-4BF0-84B1-F0D7CBF996D8}"/>
    <cellStyle name="Nuovo 5 3" xfId="1307" xr:uid="{A5800757-B4C4-4BF9-AD15-3FC1BDDEF310}"/>
    <cellStyle name="Nuovo 5 3 2" xfId="1308" xr:uid="{ABC6AC51-A64D-4047-897E-512E14CCD454}"/>
    <cellStyle name="Nuovo 5 3 2 2" xfId="4121" xr:uid="{4A897B9D-CD8A-4B5A-A7DE-DDD3C3AA0838}"/>
    <cellStyle name="Nuovo 5 3 2 3" xfId="4122" xr:uid="{C892FF2C-C658-42B8-A2F4-AEE4880D0299}"/>
    <cellStyle name="Nuovo 5 3 3" xfId="1309" xr:uid="{E6A63293-9940-4B5F-A2DD-49C2302E9A25}"/>
    <cellStyle name="Nuovo 5 3 3 2" xfId="2940" xr:uid="{0B16AAE4-FB91-41D0-8EFD-5AC861C5E404}"/>
    <cellStyle name="Nuovo 5 3 4" xfId="2941" xr:uid="{923EEE5E-9805-4688-ACB8-5C93586AB596}"/>
    <cellStyle name="Nuovo 5 4" xfId="1310" xr:uid="{A616A744-B217-489B-8CFB-1B7BE588FCC2}"/>
    <cellStyle name="Nuovo 5 4 2" xfId="2942" xr:uid="{88FA2A8D-AA3A-4110-8330-EBE47252C0EE}"/>
    <cellStyle name="Nuovo 5 4 2 2" xfId="2943" xr:uid="{3C44CD56-2D4A-49BD-8D4B-0BE77E87F2B7}"/>
    <cellStyle name="Nuovo 5 4 3" xfId="2944" xr:uid="{E35FB872-21DD-4546-A2F0-DC8B4E0678EA}"/>
    <cellStyle name="Nuovo 5 5" xfId="1311" xr:uid="{F4FF0E51-2422-41CE-ACDC-2A3D15487D90}"/>
    <cellStyle name="Nuovo 6" xfId="1312" xr:uid="{CC83AFB3-5C42-4440-9E8C-4E90A529E090}"/>
    <cellStyle name="Nuovo 6 2" xfId="1313" xr:uid="{0144FD5A-CA6D-4CFB-B405-909840926063}"/>
    <cellStyle name="Nuovo 6 2 2" xfId="2945" xr:uid="{02EE854C-F2DC-46BD-9254-5EBF95F5A459}"/>
    <cellStyle name="Nuovo 6 3" xfId="1314" xr:uid="{5256134A-F0C3-490D-97CF-8AE3CAFD9801}"/>
    <cellStyle name="Nuovo 6 3 2" xfId="1315" xr:uid="{D7D357F2-42CF-41D7-93F6-486BA5BCEE73}"/>
    <cellStyle name="Nuovo 6 3 2 2" xfId="4123" xr:uid="{26B96238-BEF9-4BA6-8C1C-C4D828E3D002}"/>
    <cellStyle name="Nuovo 6 3 2 3" xfId="4124" xr:uid="{BD953ED7-5580-4EB0-8FBD-86486C423A42}"/>
    <cellStyle name="Nuovo 6 3 3" xfId="1316" xr:uid="{FDBC6F73-C799-48B2-AE3B-5D22F05A8A59}"/>
    <cellStyle name="Nuovo 6 3 3 2" xfId="2946" xr:uid="{C8E5D31E-8E26-425A-AB1F-82D516F4CCD5}"/>
    <cellStyle name="Nuovo 6 3 4" xfId="2947" xr:uid="{A62BB343-A77E-4B62-BC77-D81383E115CF}"/>
    <cellStyle name="Nuovo 6 4" xfId="1317" xr:uid="{2343ED7D-E039-4B8B-AF29-745794885EE3}"/>
    <cellStyle name="Nuovo 6 4 2" xfId="2948" xr:uid="{D768AC71-F0DD-4E97-873B-B45EB287C413}"/>
    <cellStyle name="Nuovo 6 4 2 2" xfId="2949" xr:uid="{770DD4EE-EFCB-41DD-A28B-581904F95566}"/>
    <cellStyle name="Nuovo 6 4 3" xfId="2950" xr:uid="{2229F0B6-4EBE-4F6F-A6B0-7CC0BD778823}"/>
    <cellStyle name="Nuovo 6 5" xfId="1318" xr:uid="{043E3C79-8DBB-48EA-93CA-4B47464DFEC7}"/>
    <cellStyle name="Nuovo 7" xfId="1319" xr:uid="{D12C2122-49AF-4D74-B23A-80AED7D5E5AF}"/>
    <cellStyle name="Nuovo 7 2" xfId="1320" xr:uid="{23A2839F-CAC6-4EDF-A10C-3A42B3993963}"/>
    <cellStyle name="Nuovo 7 2 2" xfId="2951" xr:uid="{25246285-573D-4840-A4E9-A88DB995A972}"/>
    <cellStyle name="Nuovo 7 3" xfId="1321" xr:uid="{59FB21C5-E62A-4321-8F68-40B32977B8DE}"/>
    <cellStyle name="Nuovo 7 3 2" xfId="1322" xr:uid="{8E7C8F8D-D3F4-4C4E-91D2-4ECA2BFFFE33}"/>
    <cellStyle name="Nuovo 7 3 2 2" xfId="4125" xr:uid="{9D68768E-C4A1-42E1-8271-277AC03DB546}"/>
    <cellStyle name="Nuovo 7 3 2 3" xfId="4126" xr:uid="{65BF58EA-9F37-4912-926D-071FC1A91A2D}"/>
    <cellStyle name="Nuovo 7 3 3" xfId="1323" xr:uid="{AEE97D9F-C68E-4A9E-BF09-0A44A6B057B5}"/>
    <cellStyle name="Nuovo 7 3 3 2" xfId="2952" xr:uid="{75511B43-135E-4922-BFD5-6AB3586B1A59}"/>
    <cellStyle name="Nuovo 7 3 4" xfId="2953" xr:uid="{55767CE2-BFD8-45D4-9155-FDE1FC363B20}"/>
    <cellStyle name="Nuovo 7 4" xfId="1324" xr:uid="{D50C59F0-19A1-49F2-9B97-DF4F2D9C24F4}"/>
    <cellStyle name="Nuovo 7 4 2" xfId="2954" xr:uid="{7D59B41E-9DF9-499A-AABD-5F20177BCDB8}"/>
    <cellStyle name="Nuovo 7 4 2 2" xfId="2955" xr:uid="{FDF7FECE-25BF-4F95-8610-C87BD260D526}"/>
    <cellStyle name="Nuovo 7 4 3" xfId="2956" xr:uid="{34F06CA5-3BC9-4EDA-BE1B-66C34F3B0829}"/>
    <cellStyle name="Nuovo 7 5" xfId="1325" xr:uid="{85924541-E3F8-4FFC-A3C0-4AB3C1C03B09}"/>
    <cellStyle name="Nuovo 8" xfId="1326" xr:uid="{77B4EAB0-6C48-4F5B-8986-0602E148FA48}"/>
    <cellStyle name="Nuovo 8 2" xfId="1327" xr:uid="{3D7170AC-4359-4BD3-9577-F0B8E889E791}"/>
    <cellStyle name="Nuovo 8 2 2" xfId="2957" xr:uid="{018ECC04-DAA5-4CE4-9529-F82CCD9F02F1}"/>
    <cellStyle name="Nuovo 8 3" xfId="1328" xr:uid="{9DC13CE6-F5C8-4D7F-A8A9-F919DD23B796}"/>
    <cellStyle name="Nuovo 8 3 2" xfId="1329" xr:uid="{CCF85750-3164-40B6-A5A8-81E919096172}"/>
    <cellStyle name="Nuovo 8 3 2 2" xfId="4127" xr:uid="{1A993FA6-AE45-48BC-A1BB-6E67291C5AD2}"/>
    <cellStyle name="Nuovo 8 3 2 3" xfId="4128" xr:uid="{D336787C-BE9B-472D-89D3-8B68E52D7B74}"/>
    <cellStyle name="Nuovo 8 3 3" xfId="1330" xr:uid="{8FFFB7CB-AFF5-41E9-B6CD-1A6C073D870B}"/>
    <cellStyle name="Nuovo 8 3 3 2" xfId="2958" xr:uid="{44C86809-4423-47AD-B99C-34A946153099}"/>
    <cellStyle name="Nuovo 8 3 4" xfId="2959" xr:uid="{92353F0B-418D-4CE3-A07B-148D2E585851}"/>
    <cellStyle name="Nuovo 8 4" xfId="1331" xr:uid="{A5EB7478-1A28-447D-ABA5-985D82833684}"/>
    <cellStyle name="Nuovo 8 4 2" xfId="2960" xr:uid="{C1C9A3C0-9467-46DE-8E8A-AF811D5C0897}"/>
    <cellStyle name="Nuovo 8 4 2 2" xfId="2961" xr:uid="{1338752C-3C89-4741-9E20-B4E2B3530CF6}"/>
    <cellStyle name="Nuovo 8 4 3" xfId="2962" xr:uid="{F6663667-1525-41D9-BB71-D7FCE0FF644E}"/>
    <cellStyle name="Nuovo 8 5" xfId="1332" xr:uid="{433EDED4-44FA-4851-88F2-7AD7EFF3360F}"/>
    <cellStyle name="Nuovo 9" xfId="1333" xr:uid="{2EEC3AB6-CD61-42BC-A85B-7FA3EFF6E45F}"/>
    <cellStyle name="Nuovo 9 2" xfId="1334" xr:uid="{1063B051-E17D-46EA-AD60-7A90B2FBF9F0}"/>
    <cellStyle name="Nuovo 9 2 2" xfId="2963" xr:uid="{37F1ABAB-793F-4799-8742-D9466A66807E}"/>
    <cellStyle name="Nuovo 9 3" xfId="1335" xr:uid="{1F011DB9-9768-4633-9D1F-ABDD1688E5AA}"/>
    <cellStyle name="Nuovo 9 3 2" xfId="1336" xr:uid="{DEDFA6FE-E209-46BD-8B46-EAA3728BEDB2}"/>
    <cellStyle name="Nuovo 9 3 2 2" xfId="4129" xr:uid="{CC86DAA1-4FC6-4361-B511-331524E78744}"/>
    <cellStyle name="Nuovo 9 3 2 3" xfId="4130" xr:uid="{E3EE6B41-F172-4E77-8953-C2108A840533}"/>
    <cellStyle name="Nuovo 9 3 3" xfId="1337" xr:uid="{9D10D3B2-E408-43D9-8E65-4B9FDAB3BAEF}"/>
    <cellStyle name="Nuovo 9 3 3 2" xfId="2964" xr:uid="{A87F9FB6-49E7-4057-8E50-0B7D43F257A7}"/>
    <cellStyle name="Nuovo 9 3 4" xfId="2965" xr:uid="{E2B9E7FE-7F17-49FE-9E99-E368526A048B}"/>
    <cellStyle name="Nuovo 9 4" xfId="1338" xr:uid="{D5C188C2-6525-4518-9377-1B7ABED98CAA}"/>
    <cellStyle name="Nuovo 9 4 2" xfId="2966" xr:uid="{580AE78E-5510-4D34-87BF-9934A4A47D78}"/>
    <cellStyle name="Nuovo 9 4 2 2" xfId="2967" xr:uid="{F7328ED7-EED9-4FDB-9C6B-8C89AB07B9F0}"/>
    <cellStyle name="Nuovo 9 4 3" xfId="2968" xr:uid="{5FA4A4E1-1ED3-42F3-9DE9-74D3D78E0D74}"/>
    <cellStyle name="Nuovo 9 5" xfId="1339" xr:uid="{FDE76690-F710-4D28-9CD2-F49A2E20AA0D}"/>
    <cellStyle name="Output 2" xfId="1341" xr:uid="{DB0B217B-F75B-4DF8-9A47-9F279D23F397}"/>
    <cellStyle name="Output 2 2" xfId="1342" xr:uid="{6E55BD13-21F5-4FBB-9B91-347EE946EBF9}"/>
    <cellStyle name="Output 2 2 2" xfId="4131" xr:uid="{194852E3-71A1-4B19-8FE7-43C1506BDAB7}"/>
    <cellStyle name="Output 2 2 2 2" xfId="4369" xr:uid="{D6CBE227-186C-4EA9-8A1B-68A98251952A}"/>
    <cellStyle name="Output 2 2 3" xfId="4132" xr:uid="{D7DB6B28-FD89-4316-B34E-0D628EBC5C49}"/>
    <cellStyle name="Output 2 2 3 2" xfId="4370" xr:uid="{AB3837A0-49FA-4CC3-8159-3E699CC36590}"/>
    <cellStyle name="Output 2 2 4" xfId="4356" xr:uid="{DFF65638-1FB5-41C3-B541-7DC0E68409FC}"/>
    <cellStyle name="Output 2 3" xfId="1343" xr:uid="{ECFC7E22-B736-41BB-A8D0-744202DAC731}"/>
    <cellStyle name="Output 2 3 2" xfId="4133" xr:uid="{E499E57D-11B2-403C-AEA4-630D2886369C}"/>
    <cellStyle name="Output 2 3 2 2" xfId="4371" xr:uid="{C32330ED-F756-47C2-AF18-79987F05EF63}"/>
    <cellStyle name="Output 2 3 3" xfId="4357" xr:uid="{1DFCB458-D740-4888-8A0E-690174B82451}"/>
    <cellStyle name="Output 2 4" xfId="1344" xr:uid="{1756F04D-93A3-4C09-BA37-0D569E33B5EB}"/>
    <cellStyle name="Output 2 4 2" xfId="4358" xr:uid="{8A2E6245-5BAC-454C-B407-EDF81A01CEBE}"/>
    <cellStyle name="Output 2 5" xfId="1345" xr:uid="{E6BB8BE9-85A7-4590-BB38-C680499BF930}"/>
    <cellStyle name="Output 2 5 2" xfId="4359" xr:uid="{804A9514-97D8-4E38-8C14-AFEF12A8E156}"/>
    <cellStyle name="Output 2 6" xfId="1346" xr:uid="{E4108959-FF31-430C-8276-8EED0141594E}"/>
    <cellStyle name="Output 2 6 2" xfId="4360" xr:uid="{6ED3883C-5502-4549-AC79-5BCBF5C4484D}"/>
    <cellStyle name="Output 2 7" xfId="4134" xr:uid="{35265B20-4AB0-4051-9304-C528AAD13F90}"/>
    <cellStyle name="Output 2 7 2" xfId="4372" xr:uid="{FB042E5B-D4EC-4985-96D1-6CE370D0882E}"/>
    <cellStyle name="Output 2 8" xfId="4355" xr:uid="{59881CB3-D02C-413D-851C-E7E323E8C183}"/>
    <cellStyle name="Output 3" xfId="1347" xr:uid="{E851B397-8AEB-44B4-BF0B-062716E51C9C}"/>
    <cellStyle name="Output 3 2" xfId="1348" xr:uid="{CE726874-AF33-4535-A7AD-0B1F2D4C08E6}"/>
    <cellStyle name="Output 3 2 2" xfId="4135" xr:uid="{3D9C5727-6141-4E38-BED9-F89A289A0AD7}"/>
    <cellStyle name="Output 3 2 2 2" xfId="4373" xr:uid="{0E5E9BE0-AE62-4CD8-8D04-D381192348FF}"/>
    <cellStyle name="Output 3 2 3" xfId="4362" xr:uid="{8462843A-0DEC-40B6-AA6E-DA26B8DC048D}"/>
    <cellStyle name="Output 3 3" xfId="1349" xr:uid="{85747D11-51B4-486F-936D-462BB26E0755}"/>
    <cellStyle name="Output 3 3 2" xfId="4363" xr:uid="{D82DA3D9-1432-4A9B-8260-96E4237E48E0}"/>
    <cellStyle name="Output 3 4" xfId="1350" xr:uid="{0D57CD96-B692-48A1-B341-8CDECC231453}"/>
    <cellStyle name="Output 3 4 2" xfId="4364" xr:uid="{4B320832-1630-425E-958D-4A1F6B79A823}"/>
    <cellStyle name="Output 3 5" xfId="1351" xr:uid="{645B811B-5347-44EF-8C72-276A79AC26BA}"/>
    <cellStyle name="Output 3 5 2" xfId="4365" xr:uid="{AB2E12FE-845E-4DE7-95FE-89E169FAECE9}"/>
    <cellStyle name="Output 3 6" xfId="4136" xr:uid="{A7719102-D74A-444B-B1F0-60E560268EB3}"/>
    <cellStyle name="Output 3 6 2" xfId="4374" xr:uid="{D6A0B0D1-5922-4739-B5BD-93A5DF49A77C}"/>
    <cellStyle name="Output 3 7" xfId="4361" xr:uid="{F1E75496-04A4-4719-9EC6-BCB91B6373A8}"/>
    <cellStyle name="Output 4" xfId="2969" xr:uid="{89231BC2-C474-46E3-A380-DD4AD2DFE1C5}"/>
    <cellStyle name="Output 5" xfId="1340" xr:uid="{EB98547D-625D-41A6-B353-6BEF0940689C}"/>
    <cellStyle name="Overskrift 1 2" xfId="2970" xr:uid="{C905C4C2-5298-4DE4-8A65-F040322BB534}"/>
    <cellStyle name="Overskrift 2 2" xfId="2971" xr:uid="{7E4E7BB9-C328-4B36-A833-8751C98EF156}"/>
    <cellStyle name="Overskrift 3 2" xfId="2972" xr:uid="{FE3EABC2-67A3-44BF-9D3C-E5D5DE2B2D1B}"/>
    <cellStyle name="Overskrift 4 2" xfId="2973" xr:uid="{EA2A926E-CD38-4821-9C2D-917771A8625F}"/>
    <cellStyle name="Percen - Type1" xfId="1352" xr:uid="{9126CFC3-E419-42D6-AD6B-DB9E2CDF3C5D}"/>
    <cellStyle name="Percent" xfId="1" builtinId="5"/>
    <cellStyle name="Percent 2" xfId="1354" xr:uid="{354750AD-0B45-464C-ACB5-4FE21D130D1B}"/>
    <cellStyle name="Percent 2 2" xfId="2974" xr:uid="{3B466B56-2338-4336-95F7-16E6B9030D60}"/>
    <cellStyle name="Percent 2 2 2" xfId="4137" xr:uid="{1E59B2B4-B35D-42CA-B932-BAD9A9EE9D0A}"/>
    <cellStyle name="Percent 2 2 3" xfId="4138" xr:uid="{A1C275C5-732C-49FB-880E-C1799333EE5F}"/>
    <cellStyle name="Percent 2 2 3 2" xfId="4139" xr:uid="{370D7E18-9E01-4C5C-96B6-933398362DF5}"/>
    <cellStyle name="Percent 2 2 4" xfId="4140" xr:uid="{8D4F517D-9C70-413B-B1B5-98A747DDCFD8}"/>
    <cellStyle name="Percent 2 3" xfId="4141" xr:uid="{E50F1AB5-547A-4880-8D23-F98900F511F5}"/>
    <cellStyle name="Percent 2 3 2" xfId="4142" xr:uid="{97D55A1F-017F-4E52-B490-BDA3B4399BAC}"/>
    <cellStyle name="Percent 3" xfId="1355" xr:uid="{BC2E2849-BD4C-4590-8919-56D27A511795}"/>
    <cellStyle name="Percent 3 2" xfId="1356" xr:uid="{BE1B135C-DF99-4076-8D6D-FCE780057F77}"/>
    <cellStyle name="Percent 3 3" xfId="1357" xr:uid="{30CEA74C-EA7C-4FF3-9128-DF5DFCB32A72}"/>
    <cellStyle name="Percent 3 3 2" xfId="1358" xr:uid="{6E904CC7-167D-4B5F-B3B3-34AA1B6779B0}"/>
    <cellStyle name="Percent 3 3 2 2" xfId="4143" xr:uid="{39C86D9A-617E-4442-85E2-CA4768C7B0C2}"/>
    <cellStyle name="Percent 3 3 3" xfId="1359" xr:uid="{BDE9ED5A-DB48-4E73-AC11-0CEE107422D9}"/>
    <cellStyle name="Percent 3 3 3 2" xfId="2975" xr:uid="{116571FA-A87E-41C4-AD89-2B1BA4BAEDEE}"/>
    <cellStyle name="Percent 3 3 4" xfId="2976" xr:uid="{E89FD5E9-B9C8-469C-8994-D75D6E917477}"/>
    <cellStyle name="Percent 3 4" xfId="1360" xr:uid="{3DC4B54B-14B2-454C-B95D-247AE1144D07}"/>
    <cellStyle name="Percent 3 4 2" xfId="4144" xr:uid="{8B811C5C-9942-4640-A738-E7C15FA7FF4E}"/>
    <cellStyle name="Percent 3 5" xfId="2977" xr:uid="{1A591986-C1CD-4D5B-A63F-EB61D7B5EF49}"/>
    <cellStyle name="Percent 3 5 2" xfId="2978" xr:uid="{F115D648-0D82-479A-9509-1E2F2E55146F}"/>
    <cellStyle name="Percent 4" xfId="1361" xr:uid="{BADCF8FC-7131-4E5A-A795-6BEDDA73104F}"/>
    <cellStyle name="Percent 4 2" xfId="2979" xr:uid="{D8DB82FD-FBF0-40A2-9340-9CC73CD1D0E6}"/>
    <cellStyle name="Percent 4 2 2" xfId="2980" xr:uid="{C47CB849-4198-449F-BC9B-A210F4083FDD}"/>
    <cellStyle name="Percent 4 3" xfId="2981" xr:uid="{9743A402-CD80-4FC5-9498-44704DC3E80A}"/>
    <cellStyle name="Percent 5" xfId="1362" xr:uid="{C217E4D4-EA6F-4034-8C14-F5538BE9727A}"/>
    <cellStyle name="Percent 6" xfId="1363" xr:uid="{CEA59F88-460A-4C51-89C5-ED1C63AC4CDD}"/>
    <cellStyle name="Percent 7" xfId="4145" xr:uid="{EC26A201-93D9-415C-BBCF-B21E7641CB79}"/>
    <cellStyle name="Percent 8" xfId="4349" xr:uid="{9D36BC94-43C3-4907-878E-F1011FE8F0E9}"/>
    <cellStyle name="Percent 9" xfId="1353" xr:uid="{6A6A0BFE-90FB-4B01-B391-DE9AA1D97F74}"/>
    <cellStyle name="Percentuale 10" xfId="1364" xr:uid="{2F7CD88B-AD82-4B68-8D3F-3D969816F67A}"/>
    <cellStyle name="Percentuale 10 2" xfId="1365" xr:uid="{81231F00-B567-40E4-A45B-DD9BEAB359C6}"/>
    <cellStyle name="Percentuale 10 2 2" xfId="2982" xr:uid="{FAB7BBD3-63F0-4C10-ACA5-81E2E7D4B884}"/>
    <cellStyle name="Percentuale 10 3" xfId="1366" xr:uid="{85068A02-2EB6-4B54-9198-82F108330B38}"/>
    <cellStyle name="Percentuale 10 3 2" xfId="1367" xr:uid="{2CC843F6-7809-4197-8C7A-A06A0717D313}"/>
    <cellStyle name="Percentuale 10 3 2 2" xfId="4146" xr:uid="{966B337A-3F7C-462F-8EBE-725D61BD24E0}"/>
    <cellStyle name="Percentuale 10 3 2 3" xfId="4147" xr:uid="{CEC634B7-5D88-4C3A-BCDE-82686A8E4890}"/>
    <cellStyle name="Percentuale 10 3 3" xfId="1368" xr:uid="{DE82B63A-D04E-4FB6-83D9-5DA88C463C77}"/>
    <cellStyle name="Percentuale 10 3 3 2" xfId="2983" xr:uid="{75852BE6-E9CB-468C-8517-3DDF0F341B78}"/>
    <cellStyle name="Percentuale 10 3 4" xfId="2984" xr:uid="{D67FC68C-0F04-457B-9C99-5A592A5174A3}"/>
    <cellStyle name="Percentuale 10 4" xfId="1369" xr:uid="{6505F2CF-DC18-4B9E-8AF7-2667971FE1A9}"/>
    <cellStyle name="Percentuale 10 4 2" xfId="2985" xr:uid="{E69E1818-9840-4BC9-A4DF-BFFCC21C9785}"/>
    <cellStyle name="Percentuale 10 4 2 2" xfId="2986" xr:uid="{3AFE4699-8E26-409E-B573-CE5FACADBA71}"/>
    <cellStyle name="Percentuale 10 4 3" xfId="2987" xr:uid="{8CF56DAC-1C2E-4AE3-9D18-E8D5EBB05194}"/>
    <cellStyle name="Percentuale 10 5" xfId="1370" xr:uid="{66BD148C-7CB4-41D8-B79D-AC0B692BFDF1}"/>
    <cellStyle name="Percentuale 11" xfId="1371" xr:uid="{A585DBC5-3345-4294-B36A-9650C3AFBEC5}"/>
    <cellStyle name="Percentuale 11 2" xfId="1372" xr:uid="{81FAA284-8762-4874-BCCF-B43905328E80}"/>
    <cellStyle name="Percentuale 11 2 2" xfId="2988" xr:uid="{C0DF31A7-ECCB-4714-B39B-4AAF29DD3F5A}"/>
    <cellStyle name="Percentuale 11 3" xfId="1373" xr:uid="{7650CA7A-CAA4-46F5-91F2-9AED2F395E59}"/>
    <cellStyle name="Percentuale 11 3 2" xfId="1374" xr:uid="{E8601457-3377-4B05-BCDC-5B5AF8ED4C12}"/>
    <cellStyle name="Percentuale 11 3 2 2" xfId="4148" xr:uid="{C06E69F0-3411-48AF-9715-7246CE16EA75}"/>
    <cellStyle name="Percentuale 11 3 2 3" xfId="4149" xr:uid="{A3AF8399-FA04-4958-8277-BD98537BA35C}"/>
    <cellStyle name="Percentuale 11 3 3" xfId="1375" xr:uid="{B0A2979C-E885-4B11-B219-EA2079A8C041}"/>
    <cellStyle name="Percentuale 11 3 3 2" xfId="2989" xr:uid="{65DC97A6-5105-4D6B-9BF8-C6368932BF93}"/>
    <cellStyle name="Percentuale 11 3 4" xfId="2990" xr:uid="{2B40C0CE-803F-4ED7-8B13-9E8A401E47A2}"/>
    <cellStyle name="Percentuale 11 4" xfId="1376" xr:uid="{0FF7F04D-9959-45F3-A06E-81406C4A2CA3}"/>
    <cellStyle name="Percentuale 11 4 2" xfId="2991" xr:uid="{F9B0AE4B-66EF-43F7-AE03-E87252BA693B}"/>
    <cellStyle name="Percentuale 11 4 2 2" xfId="2992" xr:uid="{BC3B84F2-3736-4F16-B877-227EA6A6A9D2}"/>
    <cellStyle name="Percentuale 11 4 3" xfId="2993" xr:uid="{24F9AFB9-CB32-4794-835B-D09719EF11FA}"/>
    <cellStyle name="Percentuale 11 5" xfId="1377" xr:uid="{9DDA46FC-7073-4F7C-9643-8D46E9BDA1F3}"/>
    <cellStyle name="Percentuale 12" xfId="1378" xr:uid="{D3252A30-8F29-4634-A38A-B26ED9168CB5}"/>
    <cellStyle name="Percentuale 12 2" xfId="1379" xr:uid="{DA1A8F6D-43AE-4F87-B821-E782F251D269}"/>
    <cellStyle name="Percentuale 12 2 2" xfId="2994" xr:uid="{56548AD4-C231-46D4-AD37-A5C7B0AE7B74}"/>
    <cellStyle name="Percentuale 12 3" xfId="1380" xr:uid="{4A740969-83E6-425D-B566-EE4EB5B56FCB}"/>
    <cellStyle name="Percentuale 12 3 2" xfId="1381" xr:uid="{569470C5-0EDD-438F-94C5-21A95A6D151A}"/>
    <cellStyle name="Percentuale 12 3 2 2" xfId="4150" xr:uid="{EB44EC1A-B6B2-434E-8989-7DAE0FDC3CCE}"/>
    <cellStyle name="Percentuale 12 3 2 3" xfId="4151" xr:uid="{375AA139-A729-4CF6-AF7C-43134F5CC31E}"/>
    <cellStyle name="Percentuale 12 3 3" xfId="1382" xr:uid="{03D367E0-ACB4-4C5F-A31E-D88E315C163E}"/>
    <cellStyle name="Percentuale 12 3 3 2" xfId="2995" xr:uid="{FB9DC742-1FBD-456C-8E60-30D5CF020C37}"/>
    <cellStyle name="Percentuale 12 3 4" xfId="2996" xr:uid="{CEE20D40-982B-43E0-871F-9CAD34C3D64B}"/>
    <cellStyle name="Percentuale 12 4" xfId="1383" xr:uid="{8DC9F66C-7AC7-42E5-AF43-B3C1DD3D826C}"/>
    <cellStyle name="Percentuale 12 4 2" xfId="2997" xr:uid="{44080845-FF47-41DB-A1AA-B5D54816011E}"/>
    <cellStyle name="Percentuale 12 4 2 2" xfId="2998" xr:uid="{4B7F4DB0-C0E4-4631-862B-F6ECA4F5FD76}"/>
    <cellStyle name="Percentuale 12 4 3" xfId="2999" xr:uid="{09BF40C8-DF44-49CB-B637-5F92CD8219A8}"/>
    <cellStyle name="Percentuale 12 5" xfId="1384" xr:uid="{9C6A277C-5CC4-492D-9EC5-40F170443AD2}"/>
    <cellStyle name="Percentuale 13" xfId="1385" xr:uid="{A31A2F8E-ACF5-4926-9AA3-6E5F4AE77B36}"/>
    <cellStyle name="Percentuale 13 2" xfId="1386" xr:uid="{014E4B79-BC93-4B2E-8130-8143EAE71E92}"/>
    <cellStyle name="Percentuale 13 2 2" xfId="3000" xr:uid="{341795A2-DBAD-46D4-A165-2D1F5CF3E248}"/>
    <cellStyle name="Percentuale 13 3" xfId="1387" xr:uid="{358D87FF-168D-4524-BD42-ADA72A44B438}"/>
    <cellStyle name="Percentuale 13 3 2" xfId="1388" xr:uid="{713CD478-750B-47AB-A881-67C34F670097}"/>
    <cellStyle name="Percentuale 13 3 2 2" xfId="4152" xr:uid="{7AA205CC-BE58-4B66-8CE5-4CE0231C56C6}"/>
    <cellStyle name="Percentuale 13 3 2 3" xfId="4153" xr:uid="{E44F196D-91AC-4D3F-B2E2-FE4AE1B90909}"/>
    <cellStyle name="Percentuale 13 3 3" xfId="1389" xr:uid="{2B1687E0-59F5-4201-B981-92DDD383D990}"/>
    <cellStyle name="Percentuale 13 3 3 2" xfId="3001" xr:uid="{736A2198-4E41-464C-8718-A7AE3A7CDB91}"/>
    <cellStyle name="Percentuale 13 3 4" xfId="3002" xr:uid="{FB32CED6-2DAD-44D8-82E0-481F1F728E9D}"/>
    <cellStyle name="Percentuale 13 4" xfId="1390" xr:uid="{08435967-47FF-44BA-8591-291A674FDC05}"/>
    <cellStyle name="Percentuale 13 4 2" xfId="3003" xr:uid="{B901ACDB-555A-4F61-ABEE-1B75D14255D3}"/>
    <cellStyle name="Percentuale 13 4 2 2" xfId="3004" xr:uid="{533E8877-B861-4CD7-82A0-27512EC90EB9}"/>
    <cellStyle name="Percentuale 13 4 3" xfId="3005" xr:uid="{BFFFF91C-9444-420F-89E9-B3F7A72159DA}"/>
    <cellStyle name="Percentuale 13 5" xfId="1391" xr:uid="{04ED6595-7B59-4EBB-93CB-C2C107DF1797}"/>
    <cellStyle name="Percentuale 14" xfId="1392" xr:uid="{3EEC2F77-6B76-455C-8419-6F115A605431}"/>
    <cellStyle name="Percentuale 14 2" xfId="1393" xr:uid="{08288DA5-FFE5-4616-B8EA-DA3EF2DF0A5F}"/>
    <cellStyle name="Percentuale 14 2 2" xfId="3006" xr:uid="{321C998E-7EBB-453F-AFE4-56EF9BE1DC95}"/>
    <cellStyle name="Percentuale 14 3" xfId="1394" xr:uid="{F57B3218-7018-440E-974B-9D58F514B7EB}"/>
    <cellStyle name="Percentuale 14 3 2" xfId="1395" xr:uid="{42845D5B-5AFA-453A-A138-F68C44850DDC}"/>
    <cellStyle name="Percentuale 14 3 2 2" xfId="4154" xr:uid="{229FB100-875F-499E-A30B-0DAD1E3F32C6}"/>
    <cellStyle name="Percentuale 14 3 2 3" xfId="4155" xr:uid="{9D5780BF-CE51-4231-92F9-A2F5F1A84C3D}"/>
    <cellStyle name="Percentuale 14 3 3" xfId="1396" xr:uid="{B7DE6738-FA4F-4C57-8B5F-29F9AA15A58B}"/>
    <cellStyle name="Percentuale 14 3 3 2" xfId="3007" xr:uid="{0C625FF4-523D-4A9A-A88C-A39A12DD6D8A}"/>
    <cellStyle name="Percentuale 14 3 4" xfId="3008" xr:uid="{3AE0DF60-9CE2-4285-A2B5-1E1AC4F2204F}"/>
    <cellStyle name="Percentuale 14 4" xfId="1397" xr:uid="{BFA05463-04A5-4FCD-875B-966F863A7177}"/>
    <cellStyle name="Percentuale 14 4 2" xfId="3009" xr:uid="{53DB6815-42CC-4760-9157-EB232A025C91}"/>
    <cellStyle name="Percentuale 14 4 2 2" xfId="3010" xr:uid="{E6EB56D8-9304-4A61-9890-F7D3A9E7981D}"/>
    <cellStyle name="Percentuale 14 4 3" xfId="3011" xr:uid="{FE445D4B-6A57-4614-AC20-1CDF866F7048}"/>
    <cellStyle name="Percentuale 14 5" xfId="1398" xr:uid="{DAADA4DA-88CF-4F52-BBE6-E532491906DB}"/>
    <cellStyle name="Percentuale 15" xfId="1399" xr:uid="{5014B3C2-7CB7-43E7-ABE4-B1A6BE0A7394}"/>
    <cellStyle name="Percentuale 15 2" xfId="1400" xr:uid="{832D272F-19BB-438F-A146-2038557B8591}"/>
    <cellStyle name="Percentuale 15 2 2" xfId="3012" xr:uid="{7874DFC5-5E45-42C3-B919-636706179FF8}"/>
    <cellStyle name="Percentuale 15 3" xfId="1401" xr:uid="{77F1C8AC-0AC1-4732-954E-E68E11A92258}"/>
    <cellStyle name="Percentuale 15 3 2" xfId="1402" xr:uid="{98339AA2-5FDD-420B-8EE7-B4A9F24B52E4}"/>
    <cellStyle name="Percentuale 15 3 2 2" xfId="4156" xr:uid="{445D9E66-39BE-428B-A455-E2B24B1C204D}"/>
    <cellStyle name="Percentuale 15 3 2 3" xfId="4157" xr:uid="{E1048015-8E4E-4313-B08D-7A22239ADB87}"/>
    <cellStyle name="Percentuale 15 3 3" xfId="1403" xr:uid="{7C309F21-5529-428D-80BC-CA62395160AA}"/>
    <cellStyle name="Percentuale 15 3 3 2" xfId="3013" xr:uid="{C52E4363-8E43-4C4E-A11A-D8C284BE53F9}"/>
    <cellStyle name="Percentuale 15 3 4" xfId="3014" xr:uid="{BF631616-A5CB-40EF-9709-0C36D5C71ACA}"/>
    <cellStyle name="Percentuale 15 4" xfId="1404" xr:uid="{FB9E206E-B8C0-47B2-A507-FF0315772DA9}"/>
    <cellStyle name="Percentuale 15 4 2" xfId="3015" xr:uid="{1C4AF26D-57BF-4436-8491-9BFCE1BF6772}"/>
    <cellStyle name="Percentuale 15 4 2 2" xfId="3016" xr:uid="{F777F847-14A2-4E23-8475-825EB1AF4063}"/>
    <cellStyle name="Percentuale 15 4 3" xfId="3017" xr:uid="{3D093D90-2422-4BC7-A9EE-D1A2E5B8BEA0}"/>
    <cellStyle name="Percentuale 15 5" xfId="1405" xr:uid="{FFCD07FF-816B-4110-BD36-B1FAD6207BFA}"/>
    <cellStyle name="Percentuale 16" xfId="1406" xr:uid="{B48BA8A8-EDAB-4BE0-9345-BFED289CE97C}"/>
    <cellStyle name="Percentuale 16 2" xfId="1407" xr:uid="{A35E3A14-9F93-4FD3-84A7-E00721534CCB}"/>
    <cellStyle name="Percentuale 16 2 2" xfId="3018" xr:uid="{05B66D51-0577-41EC-9FB9-66B5AF3A6DF0}"/>
    <cellStyle name="Percentuale 16 3" xfId="1408" xr:uid="{EF9BD133-3F25-4FBA-8F42-5A3F57C643D6}"/>
    <cellStyle name="Percentuale 16 3 2" xfId="1409" xr:uid="{95245520-7A40-4796-9676-AD46A2A96E5D}"/>
    <cellStyle name="Percentuale 16 3 2 2" xfId="4158" xr:uid="{9A011A27-2251-4A35-AC02-464D5D16ED76}"/>
    <cellStyle name="Percentuale 16 3 2 3" xfId="4159" xr:uid="{A4308C8C-1DD8-4356-AEBF-70C808E51650}"/>
    <cellStyle name="Percentuale 16 3 3" xfId="1410" xr:uid="{67987F8F-19BF-4547-A24B-A5002612F6C1}"/>
    <cellStyle name="Percentuale 16 3 3 2" xfId="3019" xr:uid="{80438195-789A-4DC6-8F3B-9262E1E7ABA3}"/>
    <cellStyle name="Percentuale 16 3 4" xfId="3020" xr:uid="{5D8C1D0A-19F1-4AAD-9386-AC18FC270452}"/>
    <cellStyle name="Percentuale 16 4" xfId="1411" xr:uid="{BCECBDB2-E518-44ED-9E06-9E15D7F59684}"/>
    <cellStyle name="Percentuale 16 4 2" xfId="3021" xr:uid="{AFAFF053-ADFC-4204-A516-E0493E2E5349}"/>
    <cellStyle name="Percentuale 16 4 2 2" xfId="3022" xr:uid="{7E1DA2E8-0A98-461B-9F0B-605708DB7D2E}"/>
    <cellStyle name="Percentuale 16 4 3" xfId="3023" xr:uid="{63EB62F5-612F-4D43-BE72-F743EB64AA2B}"/>
    <cellStyle name="Percentuale 16 5" xfId="1412" xr:uid="{C0E55911-FE16-40E9-9FE2-5FA2C718C504}"/>
    <cellStyle name="Percentuale 17" xfId="1413" xr:uid="{B872BDBE-C1A8-4911-9F17-3C443E346848}"/>
    <cellStyle name="Percentuale 17 2" xfId="1414" xr:uid="{80981694-7065-4FF7-8A98-C2642B58AD54}"/>
    <cellStyle name="Percentuale 17 2 2" xfId="3024" xr:uid="{73745065-4187-42C7-A328-E1C0BE74D05C}"/>
    <cellStyle name="Percentuale 17 3" xfId="1415" xr:uid="{EEA87509-F351-4DE6-8B50-21834AACA670}"/>
    <cellStyle name="Percentuale 17 3 2" xfId="1416" xr:uid="{0F3B54A2-B036-4FEE-BD58-C731D5B3C535}"/>
    <cellStyle name="Percentuale 17 3 2 2" xfId="4160" xr:uid="{0F1388BF-7BA7-4896-B4E2-13868BA7D3A4}"/>
    <cellStyle name="Percentuale 17 3 2 3" xfId="4161" xr:uid="{30DEA316-18E1-48CF-835B-70C2F7AE65D3}"/>
    <cellStyle name="Percentuale 17 3 3" xfId="1417" xr:uid="{056775CD-FB79-4BA0-B808-D60A8D63F741}"/>
    <cellStyle name="Percentuale 17 3 3 2" xfId="3025" xr:uid="{BCB79C35-443C-45E5-BE0E-324A5EE3BDDD}"/>
    <cellStyle name="Percentuale 17 3 4" xfId="3026" xr:uid="{D2231D52-C78B-4DA4-AD82-508F220CACFD}"/>
    <cellStyle name="Percentuale 17 4" xfId="1418" xr:uid="{576469ED-5AEB-4E4E-BC48-E41A06F97235}"/>
    <cellStyle name="Percentuale 17 4 2" xfId="3027" xr:uid="{EC4E716F-9E29-43FD-86A2-C7065F0EB700}"/>
    <cellStyle name="Percentuale 17 4 2 2" xfId="3028" xr:uid="{B258E165-D62E-4DB9-BE2C-2E31A3B78CBC}"/>
    <cellStyle name="Percentuale 17 4 3" xfId="3029" xr:uid="{0885A871-C15D-4598-BFFE-84B4041DD05A}"/>
    <cellStyle name="Percentuale 17 5" xfId="1419" xr:uid="{2BE4C426-0684-4BD5-A729-3AFB462F27EF}"/>
    <cellStyle name="Percentuale 18" xfId="1420" xr:uid="{F5007F97-B666-4813-A0EF-834CA6EA7274}"/>
    <cellStyle name="Percentuale 18 2" xfId="1421" xr:uid="{048C869B-6504-4EF2-BF51-2CE5BADD0715}"/>
    <cellStyle name="Percentuale 18 2 2" xfId="3030" xr:uid="{B638570A-089D-4423-BF81-44BA629F202F}"/>
    <cellStyle name="Percentuale 18 3" xfId="1422" xr:uid="{167DB35D-351F-4D94-ABE9-F8189F852231}"/>
    <cellStyle name="Percentuale 18 3 2" xfId="1423" xr:uid="{0CC62722-F615-4EE4-94B1-063FA162BF3B}"/>
    <cellStyle name="Percentuale 18 3 2 2" xfId="4162" xr:uid="{C470B273-2236-484E-85BE-E2EF2DEAA781}"/>
    <cellStyle name="Percentuale 18 3 2 3" xfId="4163" xr:uid="{2FB7AF64-784F-4592-AA89-4E6E67B111DA}"/>
    <cellStyle name="Percentuale 18 3 3" xfId="1424" xr:uid="{6771EE49-C00F-4DC6-A89B-5523E542D582}"/>
    <cellStyle name="Percentuale 18 3 3 2" xfId="3031" xr:uid="{525CB83C-6E97-45FC-8385-44492E9C3DCD}"/>
    <cellStyle name="Percentuale 18 3 4" xfId="3032" xr:uid="{8C9FBE3E-2392-4A75-A9B9-B97875EBCDB4}"/>
    <cellStyle name="Percentuale 18 4" xfId="1425" xr:uid="{AF6416E9-0C1D-4315-A62D-F9376CC5A47C}"/>
    <cellStyle name="Percentuale 18 4 2" xfId="3033" xr:uid="{963D8335-8F80-43E9-888F-08EFBA06D67F}"/>
    <cellStyle name="Percentuale 18 4 2 2" xfId="3034" xr:uid="{9D1E4E29-73DA-47E8-B82A-79ACFD68CB86}"/>
    <cellStyle name="Percentuale 18 4 3" xfId="3035" xr:uid="{A9EC7F98-A48F-4200-BEC8-D7F865EDA9F5}"/>
    <cellStyle name="Percentuale 18 5" xfId="1426" xr:uid="{0440E1D9-7125-4A16-A8C8-08618D00D4BC}"/>
    <cellStyle name="Percentuale 19" xfId="1427" xr:uid="{DB7EB6A6-D8C5-4973-AC3D-00E24BFFC806}"/>
    <cellStyle name="Percentuale 19 2" xfId="1428" xr:uid="{847288DB-04B8-4141-9927-88C6AD2B0E29}"/>
    <cellStyle name="Percentuale 19 2 2" xfId="3036" xr:uid="{0942BFC3-A128-4B89-9C2D-7E615C10F541}"/>
    <cellStyle name="Percentuale 19 3" xfId="1429" xr:uid="{062F7E91-C99C-44A8-B4FA-A3EA659F0E75}"/>
    <cellStyle name="Percentuale 19 3 2" xfId="1430" xr:uid="{A86D1E36-10F9-4D78-9E1E-1563BF19D8EA}"/>
    <cellStyle name="Percentuale 19 3 2 2" xfId="4164" xr:uid="{FA3BA348-D642-46BD-9162-2CAC1B55F62A}"/>
    <cellStyle name="Percentuale 19 3 2 3" xfId="4165" xr:uid="{E6F29D10-7FBF-42AF-9B12-8AEF40A63AC3}"/>
    <cellStyle name="Percentuale 19 3 3" xfId="1431" xr:uid="{6D4826DD-BAE8-4279-9F2D-10C3A097AF0A}"/>
    <cellStyle name="Percentuale 19 3 3 2" xfId="3037" xr:uid="{B86E3607-151C-4821-AFCF-3B15627BF9FB}"/>
    <cellStyle name="Percentuale 19 3 4" xfId="3038" xr:uid="{9B4AEF19-981F-4A1A-A692-218730EE9596}"/>
    <cellStyle name="Percentuale 19 4" xfId="1432" xr:uid="{4E70B50D-C22D-4808-80EC-DF73B359C4A8}"/>
    <cellStyle name="Percentuale 19 4 2" xfId="3039" xr:uid="{0F6FB0CF-CD5D-41A7-8891-9872B4218A63}"/>
    <cellStyle name="Percentuale 19 4 2 2" xfId="3040" xr:uid="{74E2627F-4DAB-49A3-9FC7-FBF290C7DA13}"/>
    <cellStyle name="Percentuale 19 4 3" xfId="3041" xr:uid="{E1DAACDC-77F4-48E4-8B9F-33CAC1075DF0}"/>
    <cellStyle name="Percentuale 19 5" xfId="1433" xr:uid="{71F13998-CF6E-46D3-B6D8-87DDF7F803BF}"/>
    <cellStyle name="Percentuale 2" xfId="1434" xr:uid="{D459EC3E-5FE1-4D35-A3EF-129DA525A144}"/>
    <cellStyle name="Percentuale 2 2" xfId="1435" xr:uid="{C2361FEF-6812-4CBA-9EA9-257B68849298}"/>
    <cellStyle name="Percentuale 2 2 2" xfId="3042" xr:uid="{49F383E0-6E8B-4A26-8C56-E4862B4977B2}"/>
    <cellStyle name="Percentuale 2 3" xfId="1436" xr:uid="{830AC357-D725-4362-8EE8-0F51F1494223}"/>
    <cellStyle name="Percentuale 2 3 2" xfId="1437" xr:uid="{1BB82FAA-440D-4D85-8AF8-4BF5A17E8C12}"/>
    <cellStyle name="Percentuale 2 3 2 2" xfId="4166" xr:uid="{C907AE11-A92F-4E8B-BDC4-6B0DD4F5406B}"/>
    <cellStyle name="Percentuale 2 3 2 3" xfId="4167" xr:uid="{B76566AC-1A33-4EF3-A28F-128D106A1886}"/>
    <cellStyle name="Percentuale 2 3 3" xfId="1438" xr:uid="{664EB68C-4C37-48CD-88A4-9CC9D4A3817C}"/>
    <cellStyle name="Percentuale 2 3 3 2" xfId="3043" xr:uid="{92C435BC-B976-41DF-9325-0D0C261A7F0B}"/>
    <cellStyle name="Percentuale 2 3 4" xfId="3044" xr:uid="{30E24E1E-9537-4A6E-9E2D-69157B5AB807}"/>
    <cellStyle name="Percentuale 2 4" xfId="1439" xr:uid="{655E889A-8FA1-4B58-BD69-63F9EE644FF8}"/>
    <cellStyle name="Percentuale 2 4 2" xfId="3045" xr:uid="{F27487E9-E6EE-4431-A2D6-9964E5EC6631}"/>
    <cellStyle name="Percentuale 2 4 2 2" xfId="3046" xr:uid="{2B59398E-F4F7-4CE9-88B1-1F1EA3AD1DDA}"/>
    <cellStyle name="Percentuale 2 4 3" xfId="3047" xr:uid="{BC2E1C8D-726C-4793-A25C-A135E9F67E1A}"/>
    <cellStyle name="Percentuale 2 5" xfId="1440" xr:uid="{425092FA-F2E4-440F-B88A-C22D441C9628}"/>
    <cellStyle name="Percentuale 20" xfId="1441" xr:uid="{A450A166-CD78-4ED8-B3D2-5DC2D02F1CC7}"/>
    <cellStyle name="Percentuale 20 2" xfId="1442" xr:uid="{795A76DA-AD12-47D3-B7CA-8DE65CFC845B}"/>
    <cellStyle name="Percentuale 20 2 2" xfId="3048" xr:uid="{F5523C86-2821-4AE5-9AC8-4F92C6F3B384}"/>
    <cellStyle name="Percentuale 20 3" xfId="1443" xr:uid="{B33F9AAF-F2FC-45E8-B226-8EA40B237BA3}"/>
    <cellStyle name="Percentuale 20 3 2" xfId="1444" xr:uid="{309447D9-FD4F-4C71-AF0A-F35AC45510EE}"/>
    <cellStyle name="Percentuale 20 3 2 2" xfId="4168" xr:uid="{96C9A499-F63A-4429-934A-4917AFC3E509}"/>
    <cellStyle name="Percentuale 20 3 2 3" xfId="4169" xr:uid="{B2CA46CF-9E79-46E0-8020-94F5C247C04A}"/>
    <cellStyle name="Percentuale 20 3 3" xfId="1445" xr:uid="{23AAA1FE-1010-4BDD-BAF0-FDD42458248D}"/>
    <cellStyle name="Percentuale 20 3 3 2" xfId="3049" xr:uid="{E193F88A-1CFA-4999-AC0F-07A93BA23767}"/>
    <cellStyle name="Percentuale 20 3 4" xfId="3050" xr:uid="{D6E6521B-96AA-4EBE-B3E3-07E4B41C8AF9}"/>
    <cellStyle name="Percentuale 20 4" xfId="1446" xr:uid="{DF698847-19EC-462A-9A30-CB1CC2FBBAB1}"/>
    <cellStyle name="Percentuale 20 4 2" xfId="3051" xr:uid="{E40A339A-905D-4485-B03C-61C4D518E011}"/>
    <cellStyle name="Percentuale 20 4 2 2" xfId="3052" xr:uid="{8CBF5149-DD7F-4571-A049-CC499CB4A32C}"/>
    <cellStyle name="Percentuale 20 4 3" xfId="3053" xr:uid="{84DB33E0-FB60-4799-9A4E-48EF5573B3AB}"/>
    <cellStyle name="Percentuale 20 5" xfId="1447" xr:uid="{393042FE-D8BD-4D85-AD30-4C8A3946ACF9}"/>
    <cellStyle name="Percentuale 21" xfId="1448" xr:uid="{4629856D-2AAD-426A-9965-A69E3E8D5257}"/>
    <cellStyle name="Percentuale 21 2" xfId="1449" xr:uid="{D78B03C0-625D-4846-A870-13CF1A6D3CAA}"/>
    <cellStyle name="Percentuale 21 2 2" xfId="3054" xr:uid="{7642F74E-9DF3-4AA4-88E3-B647484C09B4}"/>
    <cellStyle name="Percentuale 21 3" xfId="1450" xr:uid="{491D5C1A-30F5-44EE-A516-804CDAC623D9}"/>
    <cellStyle name="Percentuale 21 3 2" xfId="1451" xr:uid="{212E646C-C867-45B8-9CEB-CC7200BE2460}"/>
    <cellStyle name="Percentuale 21 3 2 2" xfId="4170" xr:uid="{BBC59DC4-C11B-481C-8189-2175D96E9F3D}"/>
    <cellStyle name="Percentuale 21 3 2 3" xfId="4171" xr:uid="{8C45606D-75FA-4436-9449-E40B44C0E17D}"/>
    <cellStyle name="Percentuale 21 3 3" xfId="1452" xr:uid="{D7AEF75E-E26C-42AB-BA4F-FBFE02F1D847}"/>
    <cellStyle name="Percentuale 21 3 3 2" xfId="3055" xr:uid="{712E1B0F-A836-499B-94E9-76D6E54DA810}"/>
    <cellStyle name="Percentuale 21 3 4" xfId="3056" xr:uid="{0733E98E-BDBD-4627-99E0-F04409074C87}"/>
    <cellStyle name="Percentuale 21 4" xfId="1453" xr:uid="{E43A3046-C016-441D-926F-1FD1C9B5F9B1}"/>
    <cellStyle name="Percentuale 21 4 2" xfId="3057" xr:uid="{B35E6040-333C-4ED9-B5CF-E957F5A0D16A}"/>
    <cellStyle name="Percentuale 21 4 2 2" xfId="3058" xr:uid="{2A7E9C21-3FEE-453A-80AC-849CE0042DD6}"/>
    <cellStyle name="Percentuale 21 4 3" xfId="3059" xr:uid="{C3BF0218-8590-4144-9EEA-54BDCEF6973F}"/>
    <cellStyle name="Percentuale 21 5" xfId="1454" xr:uid="{1E27CF69-D968-45B3-9E9F-1BB05F49D444}"/>
    <cellStyle name="Percentuale 22" xfId="1455" xr:uid="{938F559D-2D3B-4BA7-918F-285A550A4D8F}"/>
    <cellStyle name="Percentuale 22 2" xfId="1456" xr:uid="{A0772B43-6808-454B-905F-47B612C53D8A}"/>
    <cellStyle name="Percentuale 22 2 2" xfId="3060" xr:uid="{ED890508-9E5B-49C7-8734-D6A1A9A6961D}"/>
    <cellStyle name="Percentuale 22 3" xfId="1457" xr:uid="{299C49AB-DBC8-4575-87DC-2ADC98401B88}"/>
    <cellStyle name="Percentuale 22 3 2" xfId="1458" xr:uid="{D2E846F0-B1E1-4EE6-9781-CD467CE38D5A}"/>
    <cellStyle name="Percentuale 22 3 2 2" xfId="4172" xr:uid="{5033673E-A7D0-40CE-8F49-A79E34E619EC}"/>
    <cellStyle name="Percentuale 22 3 2 3" xfId="4173" xr:uid="{99E8004E-35D8-44D6-A5F7-FADED17FED39}"/>
    <cellStyle name="Percentuale 22 3 3" xfId="1459" xr:uid="{BC1E9CC0-EB48-4B88-9904-97FA239FB565}"/>
    <cellStyle name="Percentuale 22 3 3 2" xfId="3061" xr:uid="{7A5A6510-199B-4A8A-A428-03681FFFC15E}"/>
    <cellStyle name="Percentuale 22 3 4" xfId="3062" xr:uid="{9B3E31CC-8ECA-4FF4-B7CB-A78B371172CC}"/>
    <cellStyle name="Percentuale 22 4" xfId="1460" xr:uid="{B135F8B7-6D51-454E-BBD4-0AAE914D0174}"/>
    <cellStyle name="Percentuale 22 4 2" xfId="3063" xr:uid="{BF0FF7FC-94A1-4F1C-8684-107F72C53164}"/>
    <cellStyle name="Percentuale 22 4 2 2" xfId="3064" xr:uid="{F9EE0838-E184-4022-834D-A4AE3B29457E}"/>
    <cellStyle name="Percentuale 22 4 3" xfId="3065" xr:uid="{33FA9C1B-4047-45A3-99F9-32AC7DEF5A88}"/>
    <cellStyle name="Percentuale 22 5" xfId="1461" xr:uid="{F58828B2-B0CA-4D6E-B28E-814E8C1F7685}"/>
    <cellStyle name="Percentuale 23" xfId="1462" xr:uid="{C58B533A-42CC-4A9E-9716-4679941429C8}"/>
    <cellStyle name="Percentuale 23 2" xfId="1463" xr:uid="{99A7F99A-BBDD-49D8-9A7F-F45F6F2A307B}"/>
    <cellStyle name="Percentuale 23 2 2" xfId="3066" xr:uid="{4E26430C-A92E-4DCB-AF03-F7FCC7DF275E}"/>
    <cellStyle name="Percentuale 23 3" xfId="1464" xr:uid="{009A04B5-90F1-45DF-AB4E-34A708A80A50}"/>
    <cellStyle name="Percentuale 23 3 2" xfId="1465" xr:uid="{231A87A7-E1F2-4300-BCB5-56EBED5CF9D2}"/>
    <cellStyle name="Percentuale 23 3 2 2" xfId="4174" xr:uid="{6DE31874-B2B8-4547-8BB4-3FD030F06204}"/>
    <cellStyle name="Percentuale 23 3 2 3" xfId="4175" xr:uid="{38A7C15F-8FE4-4713-866A-AF5DD9F68A40}"/>
    <cellStyle name="Percentuale 23 3 3" xfId="1466" xr:uid="{5F481382-2EE6-4F68-92AE-AE88DF7EBFE1}"/>
    <cellStyle name="Percentuale 23 3 3 2" xfId="3067" xr:uid="{65AC47A8-EBBA-44A3-8639-2414466796D7}"/>
    <cellStyle name="Percentuale 23 3 4" xfId="3068" xr:uid="{2B42893C-1A06-4968-BA4B-33F8559E1085}"/>
    <cellStyle name="Percentuale 23 4" xfId="1467" xr:uid="{E509F8D1-EB87-46D7-AE27-182A17E0666C}"/>
    <cellStyle name="Percentuale 23 4 2" xfId="3069" xr:uid="{68FDE93C-0BBA-4D1D-87F7-B3814AAB6D15}"/>
    <cellStyle name="Percentuale 23 4 2 2" xfId="3070" xr:uid="{019291FC-88D7-4088-82D7-6B5276932887}"/>
    <cellStyle name="Percentuale 23 4 3" xfId="3071" xr:uid="{6068FD4E-C0CE-4486-9278-2BC0D2C28BAE}"/>
    <cellStyle name="Percentuale 23 5" xfId="1468" xr:uid="{6F94B883-AB73-4351-B07A-39F12C108C4C}"/>
    <cellStyle name="Percentuale 24" xfId="1469" xr:uid="{72B460CF-B0A5-423F-821B-E53030F4294B}"/>
    <cellStyle name="Percentuale 24 2" xfId="1470" xr:uid="{AA7D23C4-DE8E-43DF-A9FB-6013C57C6E19}"/>
    <cellStyle name="Percentuale 24 2 2" xfId="3072" xr:uid="{98527CF3-2EA1-481C-B264-4D0EEF0692DA}"/>
    <cellStyle name="Percentuale 24 3" xfId="1471" xr:uid="{8A591B08-4447-455D-BC71-C8E1927AF4BE}"/>
    <cellStyle name="Percentuale 24 3 2" xfId="1472" xr:uid="{D2DE859A-9C27-4AC7-9485-3BFA8E1C3D2A}"/>
    <cellStyle name="Percentuale 24 3 2 2" xfId="4176" xr:uid="{D27249E4-CC19-47F4-BFD4-777C5C8D102A}"/>
    <cellStyle name="Percentuale 24 3 2 3" xfId="4177" xr:uid="{04806CD8-6198-45D6-AC46-1CC6691C1A95}"/>
    <cellStyle name="Percentuale 24 3 3" xfId="1473" xr:uid="{D32B3991-C079-4972-A7A3-D269A6C7D175}"/>
    <cellStyle name="Percentuale 24 3 3 2" xfId="3073" xr:uid="{0B4D738A-167D-43CF-A169-03900FAFE2AE}"/>
    <cellStyle name="Percentuale 24 3 4" xfId="3074" xr:uid="{1F2DD586-B7B0-4A14-A0BF-31C9F180D5C3}"/>
    <cellStyle name="Percentuale 24 4" xfId="1474" xr:uid="{E7A23786-D1DE-4E58-8895-FA59A0985288}"/>
    <cellStyle name="Percentuale 24 4 2" xfId="3075" xr:uid="{6176B1A0-2498-4D94-8C6C-CDBAC23978EE}"/>
    <cellStyle name="Percentuale 24 4 2 2" xfId="3076" xr:uid="{D77B8075-2F2C-4C02-9CDB-D666269BA861}"/>
    <cellStyle name="Percentuale 24 4 3" xfId="3077" xr:uid="{CF5F01F1-BBC4-43C9-B93F-B2718843E36E}"/>
    <cellStyle name="Percentuale 24 5" xfId="1475" xr:uid="{3059AC1C-3C9C-457B-82E5-E5D77C4751E3}"/>
    <cellStyle name="Percentuale 25" xfId="1476" xr:uid="{D6B7231D-821C-442B-8A2D-8A403A3E67DC}"/>
    <cellStyle name="Percentuale 25 2" xfId="1477" xr:uid="{C4194818-7902-4FDF-B17B-9270B5262596}"/>
    <cellStyle name="Percentuale 25 2 2" xfId="3078" xr:uid="{CC3E264C-07DC-421D-A3C6-F2DDA1C00131}"/>
    <cellStyle name="Percentuale 25 3" xfId="1478" xr:uid="{A38AE52E-3CAC-4A98-A270-D00E54D02EB6}"/>
    <cellStyle name="Percentuale 25 3 2" xfId="1479" xr:uid="{485409E8-F738-4F83-A5B7-788CD18D090F}"/>
    <cellStyle name="Percentuale 25 3 2 2" xfId="4178" xr:uid="{756CEE0D-BBD7-440D-A815-512F52230796}"/>
    <cellStyle name="Percentuale 25 3 2 3" xfId="4179" xr:uid="{F6815781-1F20-4E1E-84B0-B46294A66A87}"/>
    <cellStyle name="Percentuale 25 3 3" xfId="1480" xr:uid="{6B20D722-0921-4414-8406-F8DB3A7A51F3}"/>
    <cellStyle name="Percentuale 25 3 3 2" xfId="3079" xr:uid="{F6C52B11-C5EF-4CCC-8B64-7A930429945D}"/>
    <cellStyle name="Percentuale 25 3 4" xfId="3080" xr:uid="{0B52E5FB-2A4B-411D-AC19-E24701869D54}"/>
    <cellStyle name="Percentuale 25 4" xfId="1481" xr:uid="{5E7291B2-5214-4BB6-9AEA-F020E5A77F69}"/>
    <cellStyle name="Percentuale 25 4 2" xfId="3081" xr:uid="{5DCFC0FB-86DF-41FD-9B45-5E479E546E9A}"/>
    <cellStyle name="Percentuale 25 4 2 2" xfId="3082" xr:uid="{75949686-1AC5-496E-918F-85729ED1C5A0}"/>
    <cellStyle name="Percentuale 25 4 3" xfId="3083" xr:uid="{BF25F89B-F7DB-4471-9A5B-E0D768707159}"/>
    <cellStyle name="Percentuale 25 5" xfId="1482" xr:uid="{546CDBFA-71AD-4FA3-9BDE-384E710C6CE1}"/>
    <cellStyle name="Percentuale 26" xfId="1483" xr:uid="{2E93FC08-53B3-49A0-9346-491960EC96F7}"/>
    <cellStyle name="Percentuale 26 2" xfId="1484" xr:uid="{682170DA-EE97-4F4A-8983-BF4F15604EB4}"/>
    <cellStyle name="Percentuale 26 2 2" xfId="3084" xr:uid="{ECF21490-1616-4E7A-8F4D-96795779DB03}"/>
    <cellStyle name="Percentuale 26 3" xfId="1485" xr:uid="{F909B32D-4CEE-49E3-ACD5-992D19BDFB54}"/>
    <cellStyle name="Percentuale 26 3 2" xfId="1486" xr:uid="{5B4F4777-00F6-4D0B-A4CE-1DABD8A88410}"/>
    <cellStyle name="Percentuale 26 3 2 2" xfId="4180" xr:uid="{5CCBD251-4B3A-4D2F-A33C-4EB16D465CC7}"/>
    <cellStyle name="Percentuale 26 3 2 3" xfId="4181" xr:uid="{0ECC7215-1A16-452F-9A01-8FD9E1917D77}"/>
    <cellStyle name="Percentuale 26 3 3" xfId="1487" xr:uid="{D221D437-9334-4996-B165-4F28B1A1EA75}"/>
    <cellStyle name="Percentuale 26 3 3 2" xfId="3085" xr:uid="{CEE8162D-A2FD-4C3D-8F02-984ACC11D29C}"/>
    <cellStyle name="Percentuale 26 3 4" xfId="3086" xr:uid="{D6CBC746-76CC-45AA-AA5D-A3482F4901B9}"/>
    <cellStyle name="Percentuale 26 4" xfId="1488" xr:uid="{A6120BF6-7F47-4D9D-B94D-1A184D32135A}"/>
    <cellStyle name="Percentuale 26 4 2" xfId="3087" xr:uid="{CD4D26C6-458C-474B-9690-A912E40FC148}"/>
    <cellStyle name="Percentuale 26 4 2 2" xfId="3088" xr:uid="{1267FC0B-2588-4798-B42E-09AC2AAA1AEC}"/>
    <cellStyle name="Percentuale 26 4 3" xfId="3089" xr:uid="{67849265-C1B5-45A3-AF14-15EB5C776A12}"/>
    <cellStyle name="Percentuale 26 5" xfId="1489" xr:uid="{863DA4AA-2892-4940-B0E8-B76DDCE3DB21}"/>
    <cellStyle name="Percentuale 27" xfId="1490" xr:uid="{E3A5143B-7235-4BBF-B679-D5BD8D423182}"/>
    <cellStyle name="Percentuale 27 2" xfId="1491" xr:uid="{825B8B0A-DD66-4267-B4F1-6ED617A5B7BD}"/>
    <cellStyle name="Percentuale 27 2 2" xfId="3090" xr:uid="{A8350224-2EB2-47C8-94CE-6B3547C9EACD}"/>
    <cellStyle name="Percentuale 27 3" xfId="1492" xr:uid="{3642CD7D-5CB3-4E80-987C-6ECC801A06E8}"/>
    <cellStyle name="Percentuale 27 3 2" xfId="1493" xr:uid="{997637E7-3C45-4765-91D6-DCFC1D1A4138}"/>
    <cellStyle name="Percentuale 27 3 2 2" xfId="4182" xr:uid="{35B044C4-2018-4884-816C-F94391280527}"/>
    <cellStyle name="Percentuale 27 3 2 3" xfId="4183" xr:uid="{27BC1FDE-3874-4CCD-8EC9-DC9FDF0ECE2C}"/>
    <cellStyle name="Percentuale 27 3 3" xfId="1494" xr:uid="{C66934E7-B515-41E0-8474-5D91CE6133F0}"/>
    <cellStyle name="Percentuale 27 3 3 2" xfId="3091" xr:uid="{64F083B4-7F95-4B9B-972C-BD2632E2F10A}"/>
    <cellStyle name="Percentuale 27 3 4" xfId="3092" xr:uid="{8355353D-79BB-4509-8D01-3061F7FCEA4F}"/>
    <cellStyle name="Percentuale 27 4" xfId="1495" xr:uid="{A712418B-AC8E-4F73-A7C3-80B3C41FC9D9}"/>
    <cellStyle name="Percentuale 27 4 2" xfId="3093" xr:uid="{C168BB55-E7A1-427A-996C-67402A7F175A}"/>
    <cellStyle name="Percentuale 27 4 2 2" xfId="3094" xr:uid="{60F228DE-F9FE-415F-A811-76DC1BAD974F}"/>
    <cellStyle name="Percentuale 27 4 3" xfId="3095" xr:uid="{D9ED6FDC-C9F6-414B-A126-E3072DC679DF}"/>
    <cellStyle name="Percentuale 27 5" xfId="1496" xr:uid="{D3FD2435-DA0E-483E-AFED-DE09095B151A}"/>
    <cellStyle name="Percentuale 28" xfId="1497" xr:uid="{8B5E8307-AE69-46BD-8C85-D34C764B2645}"/>
    <cellStyle name="Percentuale 28 2" xfId="1498" xr:uid="{014D03EA-FEDC-44AC-B80A-6605D7B0F681}"/>
    <cellStyle name="Percentuale 28 2 2" xfId="3096" xr:uid="{0DC074B7-03F8-4F08-B5C1-77D124E17773}"/>
    <cellStyle name="Percentuale 28 3" xfId="1499" xr:uid="{BC3A425C-2353-4E92-A40F-1ABC398C7841}"/>
    <cellStyle name="Percentuale 28 3 2" xfId="1500" xr:uid="{3234C314-34F6-4A71-883A-3069B4A6DA2F}"/>
    <cellStyle name="Percentuale 28 3 2 2" xfId="4184" xr:uid="{0531620D-0D46-410B-88CF-98BC2B137740}"/>
    <cellStyle name="Percentuale 28 3 2 3" xfId="4185" xr:uid="{0F87C057-28F7-45EE-921D-0FD86ED4E0B5}"/>
    <cellStyle name="Percentuale 28 3 3" xfId="1501" xr:uid="{1208C68C-DD28-443D-B0CA-15CA4C317842}"/>
    <cellStyle name="Percentuale 28 3 3 2" xfId="3097" xr:uid="{E1EF9099-E20C-46DA-85A6-55CCC99CB6E6}"/>
    <cellStyle name="Percentuale 28 3 4" xfId="3098" xr:uid="{F45170E7-AEF1-41ED-A104-8229D2C3B5E2}"/>
    <cellStyle name="Percentuale 28 4" xfId="1502" xr:uid="{2A5070FA-E502-48BB-8A95-33FED1743CA6}"/>
    <cellStyle name="Percentuale 28 4 2" xfId="3099" xr:uid="{106C54A9-0B43-45CA-B51D-89BAFC87052F}"/>
    <cellStyle name="Percentuale 28 4 2 2" xfId="3100" xr:uid="{C0412056-D0CF-4506-89A7-58477A14B2BD}"/>
    <cellStyle name="Percentuale 28 4 3" xfId="3101" xr:uid="{110BCFBD-3013-409A-894D-F53035A1F740}"/>
    <cellStyle name="Percentuale 28 5" xfId="1503" xr:uid="{1FDA6F81-0167-4FFD-8BA7-65424442443B}"/>
    <cellStyle name="Percentuale 29" xfId="1504" xr:uid="{43F991BA-B34E-43D0-8738-0777D7AE11A1}"/>
    <cellStyle name="Percentuale 29 2" xfId="1505" xr:uid="{5CF97A5E-0C90-4EBD-9634-E1EE9B2D1036}"/>
    <cellStyle name="Percentuale 29 2 2" xfId="3102" xr:uid="{9025A61D-0C9F-40F8-BDD1-212AC4FA0F40}"/>
    <cellStyle name="Percentuale 29 3" xfId="1506" xr:uid="{4E1B9945-1C3A-482F-BD71-263692336946}"/>
    <cellStyle name="Percentuale 29 3 2" xfId="1507" xr:uid="{7098A58B-6E6F-4BEB-AD4F-8E4DF0EBF461}"/>
    <cellStyle name="Percentuale 29 3 2 2" xfId="4186" xr:uid="{B98A2E66-AB8E-4D3E-9ED4-876E32BAD98F}"/>
    <cellStyle name="Percentuale 29 3 2 3" xfId="4187" xr:uid="{95C1AD04-F56E-4EE3-ABFC-5D1A08BA5602}"/>
    <cellStyle name="Percentuale 29 3 3" xfId="1508" xr:uid="{2CC1E21E-02EA-45C7-ACF4-FA93C9334255}"/>
    <cellStyle name="Percentuale 29 3 3 2" xfId="3103" xr:uid="{012740E7-E5EB-4867-81DE-1767A1A84DB4}"/>
    <cellStyle name="Percentuale 29 3 4" xfId="3104" xr:uid="{B2211D24-27AA-4537-B185-7FDFEF114027}"/>
    <cellStyle name="Percentuale 29 4" xfId="1509" xr:uid="{4BA6127F-7C84-486E-A095-9A063EFEED6F}"/>
    <cellStyle name="Percentuale 29 4 2" xfId="3105" xr:uid="{FB58EDC4-CDF2-4042-8F7F-226F9F96F304}"/>
    <cellStyle name="Percentuale 29 4 2 2" xfId="3106" xr:uid="{8C70199C-5B20-4336-9018-E053A417D8E9}"/>
    <cellStyle name="Percentuale 29 4 3" xfId="3107" xr:uid="{F98B0CBF-2105-480C-9663-BC123843B16A}"/>
    <cellStyle name="Percentuale 29 5" xfId="1510" xr:uid="{A058E3D3-AE0C-4E69-8740-B42FAFC91826}"/>
    <cellStyle name="Percentuale 3" xfId="1511" xr:uid="{262AB9E7-76EA-4505-BD75-26F8B21B888E}"/>
    <cellStyle name="Percentuale 3 2" xfId="1512" xr:uid="{5308E6F2-BB7C-444C-A447-96CF25DB6348}"/>
    <cellStyle name="Percentuale 3 2 2" xfId="3108" xr:uid="{FC928574-97EA-4758-B4CE-32F43588D500}"/>
    <cellStyle name="Percentuale 3 3" xfId="1513" xr:uid="{345A4CCA-BD8F-472D-A58B-479DBFFA4451}"/>
    <cellStyle name="Percentuale 3 3 2" xfId="1514" xr:uid="{0CA71B28-DEC2-4D7C-A03C-EF6071A3AF9E}"/>
    <cellStyle name="Percentuale 3 3 2 2" xfId="4188" xr:uid="{88E0BC99-F872-4A1C-A35D-5E7BCC2D0716}"/>
    <cellStyle name="Percentuale 3 3 2 3" xfId="4189" xr:uid="{AB54993C-ADF2-4B44-9C45-116049D60DE1}"/>
    <cellStyle name="Percentuale 3 3 3" xfId="1515" xr:uid="{AD7064CE-CB44-4724-895A-6FBC0545621D}"/>
    <cellStyle name="Percentuale 3 3 3 2" xfId="3109" xr:uid="{F8026F0F-A99E-497D-86EF-B15ED4AC3A49}"/>
    <cellStyle name="Percentuale 3 3 4" xfId="3110" xr:uid="{B165B7DA-ED22-44DE-AECC-F663231D6E52}"/>
    <cellStyle name="Percentuale 3 4" xfId="1516" xr:uid="{398BDBC9-B026-4815-B823-BA3FA3424207}"/>
    <cellStyle name="Percentuale 3 4 2" xfId="3111" xr:uid="{366B9A39-4BB9-45A5-AE7B-D20CD9613E5F}"/>
    <cellStyle name="Percentuale 3 4 2 2" xfId="3112" xr:uid="{2E87D258-94F6-46EE-92A7-965AF43ACD7C}"/>
    <cellStyle name="Percentuale 3 4 3" xfId="3113" xr:uid="{F6977DDD-7CF0-4C9A-88BB-F11B9EAFC69C}"/>
    <cellStyle name="Percentuale 3 5" xfId="1517" xr:uid="{619B113F-1A9A-4A6C-84D2-8DE40D4E0A75}"/>
    <cellStyle name="Percentuale 30" xfId="1518" xr:uid="{18DC7C65-40E1-4B91-B4B2-DB9346C136C7}"/>
    <cellStyle name="Percentuale 30 2" xfId="1519" xr:uid="{32838FB3-A9CE-4203-928F-F7DECBA25CA7}"/>
    <cellStyle name="Percentuale 30 2 2" xfId="3114" xr:uid="{C3BCA450-1EBD-4471-97E1-D6E711C2CD31}"/>
    <cellStyle name="Percentuale 30 3" xfId="1520" xr:uid="{62CBD453-B465-4135-AC16-0DCFED72C7DB}"/>
    <cellStyle name="Percentuale 30 3 2" xfId="1521" xr:uid="{C38B19CA-4E15-4B88-BB77-CC06F2014996}"/>
    <cellStyle name="Percentuale 30 3 2 2" xfId="4190" xr:uid="{1A71B7E7-F8DC-4FC7-8CA2-8C9B13D4489D}"/>
    <cellStyle name="Percentuale 30 3 2 3" xfId="4191" xr:uid="{5287112D-A010-4047-811B-3A9AF9B96D0C}"/>
    <cellStyle name="Percentuale 30 3 3" xfId="1522" xr:uid="{44B71F9B-0905-4724-985C-7148C600C693}"/>
    <cellStyle name="Percentuale 30 3 3 2" xfId="3115" xr:uid="{2F61F858-A1E3-45D6-B363-2687F47429AD}"/>
    <cellStyle name="Percentuale 30 3 4" xfId="3116" xr:uid="{46BA65A6-3C6A-4F4A-A5C8-03C951DF462D}"/>
    <cellStyle name="Percentuale 30 4" xfId="1523" xr:uid="{61FEE310-DCC9-42DE-89FC-CC929C7B3F24}"/>
    <cellStyle name="Percentuale 30 4 2" xfId="3117" xr:uid="{C3CDFC83-588A-460C-A187-4EE0CD321D32}"/>
    <cellStyle name="Percentuale 30 4 2 2" xfId="3118" xr:uid="{CEF79696-F8A6-44D3-B9DE-89F7662C1CE2}"/>
    <cellStyle name="Percentuale 30 4 3" xfId="3119" xr:uid="{38BF6CDA-D087-4A5C-A006-BCFBC5D24913}"/>
    <cellStyle name="Percentuale 30 5" xfId="1524" xr:uid="{7AA068FC-3872-4FC2-BC54-9386417F6E6C}"/>
    <cellStyle name="Percentuale 31" xfId="1525" xr:uid="{7D0D2CD0-3686-49D1-B9A2-8AA45F199B88}"/>
    <cellStyle name="Percentuale 31 2" xfId="1526" xr:uid="{1EB2DF9A-9550-47F8-9E85-F8127D80FD96}"/>
    <cellStyle name="Percentuale 31 2 2" xfId="3120" xr:uid="{5F4268CA-881B-4CEC-8D3A-57D37C929B6F}"/>
    <cellStyle name="Percentuale 31 3" xfId="1527" xr:uid="{8970FFA0-F558-4F37-AAB6-FA5ED443A549}"/>
    <cellStyle name="Percentuale 31 3 2" xfId="1528" xr:uid="{7387A4D3-139A-499A-9240-06713578B2B7}"/>
    <cellStyle name="Percentuale 31 3 2 2" xfId="4192" xr:uid="{3A10EF31-F2B3-4370-A470-9E77B0399F85}"/>
    <cellStyle name="Percentuale 31 3 2 3" xfId="4193" xr:uid="{C10B078B-A4EE-4F3B-836B-8C02CE5B6080}"/>
    <cellStyle name="Percentuale 31 3 3" xfId="1529" xr:uid="{47F31C6F-018D-4395-B86F-35545D8CAED6}"/>
    <cellStyle name="Percentuale 31 3 3 2" xfId="3121" xr:uid="{1E3A99D4-F174-4A77-B016-9DE45FC57A41}"/>
    <cellStyle name="Percentuale 31 3 4" xfId="3122" xr:uid="{6CEF0F68-9555-4062-B2EB-8EFC3F3F03AD}"/>
    <cellStyle name="Percentuale 31 4" xfId="1530" xr:uid="{777E5782-4BC3-4FBB-9AEB-91247CD5A2B2}"/>
    <cellStyle name="Percentuale 31 4 2" xfId="3123" xr:uid="{A349AAF2-EFD4-4E8F-9994-0219D118D269}"/>
    <cellStyle name="Percentuale 31 4 2 2" xfId="3124" xr:uid="{A1539AD9-18EE-4B8B-977A-DB3796A6DF3E}"/>
    <cellStyle name="Percentuale 31 4 3" xfId="3125" xr:uid="{B6B34FC6-707D-4C9E-A30F-A4E0A18164D0}"/>
    <cellStyle name="Percentuale 31 5" xfId="1531" xr:uid="{BB68811E-1469-4679-B75B-D9492B1ACA03}"/>
    <cellStyle name="Percentuale 32" xfId="1532" xr:uid="{5C73D826-AD7A-4FBE-8642-E6C3DEC4AD49}"/>
    <cellStyle name="Percentuale 32 2" xfId="1533" xr:uid="{98E7F2C2-6651-473A-ABA6-93F9EB9363A6}"/>
    <cellStyle name="Percentuale 32 2 2" xfId="3126" xr:uid="{E1B58D66-1BC2-4021-B26A-3179974B0746}"/>
    <cellStyle name="Percentuale 32 3" xfId="1534" xr:uid="{88EF6FBE-1F74-4DB5-877D-E439B67521C1}"/>
    <cellStyle name="Percentuale 32 3 2" xfId="1535" xr:uid="{8BF7379A-0846-4E3C-B1FE-08EAA8041550}"/>
    <cellStyle name="Percentuale 32 3 2 2" xfId="4194" xr:uid="{595F97C4-C3B9-4B4A-8FDC-B760104C8B64}"/>
    <cellStyle name="Percentuale 32 3 2 3" xfId="4195" xr:uid="{055CE1C3-9CE5-43CF-BF8B-821BC4A61E01}"/>
    <cellStyle name="Percentuale 32 3 3" xfId="1536" xr:uid="{9AA6A596-5943-4C09-B958-81C0BDB9A9D2}"/>
    <cellStyle name="Percentuale 32 3 3 2" xfId="3127" xr:uid="{904366DD-5F93-429D-B1D0-74958DB2F391}"/>
    <cellStyle name="Percentuale 32 3 4" xfId="3128" xr:uid="{9685056F-A8DD-4B0E-922E-60F783A5E3D0}"/>
    <cellStyle name="Percentuale 32 4" xfId="1537" xr:uid="{A8EBC31A-74FF-4679-B70A-E13DECAF8474}"/>
    <cellStyle name="Percentuale 32 4 2" xfId="3129" xr:uid="{EBCCAC6C-DB7A-46AD-B9D0-F61C6E4005C2}"/>
    <cellStyle name="Percentuale 32 4 2 2" xfId="3130" xr:uid="{31A58953-EBE4-40FD-9EBB-EEFD6194FE09}"/>
    <cellStyle name="Percentuale 32 4 3" xfId="3131" xr:uid="{54703936-F60F-4CF6-8836-FD81450CB413}"/>
    <cellStyle name="Percentuale 32 5" xfId="1538" xr:uid="{A814D3A7-29D2-4155-8FB9-E9BC17E48D29}"/>
    <cellStyle name="Percentuale 33" xfId="1539" xr:uid="{C5FD11BE-CF58-4F4A-8C84-E94528EADB3C}"/>
    <cellStyle name="Percentuale 33 2" xfId="1540" xr:uid="{E50940FD-F9A1-49E4-BF42-799F6D0D5148}"/>
    <cellStyle name="Percentuale 33 2 2" xfId="3132" xr:uid="{B2BFC874-7BDC-409E-B730-9E865E05617B}"/>
    <cellStyle name="Percentuale 33 3" xfId="1541" xr:uid="{AE846D20-FA0F-4869-A265-CB5F2B2BDDED}"/>
    <cellStyle name="Percentuale 33 3 2" xfId="1542" xr:uid="{289C44C0-209D-4D64-A52F-21D3FA23526D}"/>
    <cellStyle name="Percentuale 33 3 2 2" xfId="4196" xr:uid="{36317BDD-6456-442E-AF56-783B70D1B163}"/>
    <cellStyle name="Percentuale 33 3 2 3" xfId="4197" xr:uid="{F46FE2D7-3EBE-4420-8DF1-CA175F746EAD}"/>
    <cellStyle name="Percentuale 33 3 3" xfId="1543" xr:uid="{3F58C3D1-B0E9-45AE-B006-F12D9DEA2EAA}"/>
    <cellStyle name="Percentuale 33 3 3 2" xfId="3133" xr:uid="{274C2DC9-EDF2-4FE9-B309-592CDB5FE843}"/>
    <cellStyle name="Percentuale 33 3 4" xfId="3134" xr:uid="{0FF4D24A-33ED-4B74-9025-5C7E694DAC40}"/>
    <cellStyle name="Percentuale 33 4" xfId="1544" xr:uid="{EBDAF783-BFDA-470D-BBA9-E88B47B80B70}"/>
    <cellStyle name="Percentuale 33 4 2" xfId="3135" xr:uid="{46BD9CB3-0691-4F55-B189-FB44DF73B570}"/>
    <cellStyle name="Percentuale 33 4 2 2" xfId="3136" xr:uid="{234AF9E5-2650-49E2-BAEA-E1A2A19F1450}"/>
    <cellStyle name="Percentuale 33 4 3" xfId="3137" xr:uid="{409A8A5B-5655-4CC5-8DFA-B5BB9A4FFDB4}"/>
    <cellStyle name="Percentuale 33 5" xfId="1545" xr:uid="{BF85B089-93C9-4921-946A-294D29DA6224}"/>
    <cellStyle name="Percentuale 34" xfId="1546" xr:uid="{831448E9-35DE-4D86-8D96-478DD3D5321D}"/>
    <cellStyle name="Percentuale 34 2" xfId="1547" xr:uid="{E0C697D2-EEA1-4284-A6BE-5DC581EB9B4F}"/>
    <cellStyle name="Percentuale 34 2 2" xfId="3138" xr:uid="{535F4785-BB75-4956-B047-BCF17C2FA7B6}"/>
    <cellStyle name="Percentuale 34 3" xfId="1548" xr:uid="{8B7C1E5A-39C2-4CFB-95AF-4978FCA1F157}"/>
    <cellStyle name="Percentuale 34 3 2" xfId="1549" xr:uid="{CE361182-C698-4599-81F5-AC503EC84FE1}"/>
    <cellStyle name="Percentuale 34 3 2 2" xfId="4198" xr:uid="{BDE4BD58-ABA5-4A30-8337-EB168E2C3DDC}"/>
    <cellStyle name="Percentuale 34 3 2 3" xfId="4199" xr:uid="{D755492B-BE50-4173-AB91-0338AE59D329}"/>
    <cellStyle name="Percentuale 34 3 3" xfId="1550" xr:uid="{9D63C850-5108-4CB6-BCDF-C731DC308A32}"/>
    <cellStyle name="Percentuale 34 3 3 2" xfId="3139" xr:uid="{5284F0DF-C45C-4E99-8986-066041A2D4A6}"/>
    <cellStyle name="Percentuale 34 3 4" xfId="3140" xr:uid="{40E4D97C-181D-49A3-89F1-8BD42E4BA92C}"/>
    <cellStyle name="Percentuale 34 4" xfId="1551" xr:uid="{FB0F3E0B-E945-43BE-A94E-F6D62519F5D2}"/>
    <cellStyle name="Percentuale 34 4 2" xfId="3141" xr:uid="{CAB79061-873B-4CA0-9C54-8F275AAA6653}"/>
    <cellStyle name="Percentuale 34 4 2 2" xfId="3142" xr:uid="{2BDC4494-B56A-4334-BF8A-6A2F5D5F3D18}"/>
    <cellStyle name="Percentuale 34 4 3" xfId="3143" xr:uid="{9B37F96B-19C5-4EF1-9C71-52C2328F268A}"/>
    <cellStyle name="Percentuale 34 5" xfId="1552" xr:uid="{770FBFA9-4313-4CCD-A913-1AE2E45F057A}"/>
    <cellStyle name="Percentuale 35" xfId="1553" xr:uid="{62C9F7AE-720B-44FF-AB02-6238C8EFFDEA}"/>
    <cellStyle name="Percentuale 35 2" xfId="1554" xr:uid="{60F343FD-CB53-45B4-90B2-F9C916940B5C}"/>
    <cellStyle name="Percentuale 35 2 2" xfId="3144" xr:uid="{97128207-BBC6-45EF-88DD-8692C6E993D2}"/>
    <cellStyle name="Percentuale 35 3" xfId="1555" xr:uid="{FAE49C05-6AB0-4BB5-BA7E-98495E963D55}"/>
    <cellStyle name="Percentuale 35 3 2" xfId="1556" xr:uid="{0C7745C4-A2C4-4644-B9BB-DE9C012D9BD0}"/>
    <cellStyle name="Percentuale 35 3 2 2" xfId="4200" xr:uid="{9A369929-50DB-413E-8070-21CFB5B80561}"/>
    <cellStyle name="Percentuale 35 3 2 3" xfId="4201" xr:uid="{F655C2EF-BB32-470D-8A72-16AE522CAA90}"/>
    <cellStyle name="Percentuale 35 3 3" xfId="1557" xr:uid="{301AE572-8D26-4102-A54B-62EEC2AF35A4}"/>
    <cellStyle name="Percentuale 35 3 3 2" xfId="3145" xr:uid="{D7A24A7F-18AB-4878-99ED-F758BE5AD294}"/>
    <cellStyle name="Percentuale 35 3 4" xfId="3146" xr:uid="{5C748360-7B90-40EF-8C83-858668E8FBB6}"/>
    <cellStyle name="Percentuale 35 4" xfId="1558" xr:uid="{5A89CB57-22EF-425C-B652-E8A11E7B8109}"/>
    <cellStyle name="Percentuale 35 4 2" xfId="3147" xr:uid="{AA75D42A-C946-4626-B431-F5D269835CF6}"/>
    <cellStyle name="Percentuale 35 4 2 2" xfId="3148" xr:uid="{5B484D67-53DB-490B-8E16-FABBD09867D9}"/>
    <cellStyle name="Percentuale 35 4 3" xfId="3149" xr:uid="{40D84CD7-1A2D-4D70-B3AA-7E3D57B63EB8}"/>
    <cellStyle name="Percentuale 35 5" xfId="1559" xr:uid="{4265A564-87E0-4789-AE17-5525B3F61579}"/>
    <cellStyle name="Percentuale 36" xfId="1560" xr:uid="{C66B135E-1ACF-4974-A336-98AC34B9D19A}"/>
    <cellStyle name="Percentuale 36 2" xfId="1561" xr:uid="{668629BC-4C16-4CA7-BD00-32051C6D8D7C}"/>
    <cellStyle name="Percentuale 36 2 2" xfId="3150" xr:uid="{EA61F453-D003-4930-A2E4-E1FF8B3406AE}"/>
    <cellStyle name="Percentuale 36 3" xfId="1562" xr:uid="{8743BA0E-A0CE-4987-8010-501D3478C319}"/>
    <cellStyle name="Percentuale 36 3 2" xfId="1563" xr:uid="{7AF00750-104B-49E0-94F8-45771667A393}"/>
    <cellStyle name="Percentuale 36 3 2 2" xfId="4202" xr:uid="{78FC8192-D5C2-4524-8B2A-9F0DB04DB07A}"/>
    <cellStyle name="Percentuale 36 3 2 3" xfId="4203" xr:uid="{81E0F88A-D49A-4F79-9BBB-5DABBBA688E0}"/>
    <cellStyle name="Percentuale 36 3 3" xfId="1564" xr:uid="{ED0B6D1C-9238-48FA-8824-198A972357ED}"/>
    <cellStyle name="Percentuale 36 3 3 2" xfId="3151" xr:uid="{BA3F013B-D4A3-413D-BA67-637CA3A9FEDD}"/>
    <cellStyle name="Percentuale 36 3 4" xfId="3152" xr:uid="{E0D5FF60-F1F0-485A-9061-26DF19DB1A8D}"/>
    <cellStyle name="Percentuale 36 4" xfId="1565" xr:uid="{969F9C4D-B809-4492-ABFE-57C6A24C7D90}"/>
    <cellStyle name="Percentuale 36 4 2" xfId="3153" xr:uid="{D2AD21C6-1DEB-48AE-A1CF-9AA5B3A93498}"/>
    <cellStyle name="Percentuale 36 4 2 2" xfId="3154" xr:uid="{76C67507-47D5-408E-B4A5-D6F2C4241716}"/>
    <cellStyle name="Percentuale 36 4 3" xfId="3155" xr:uid="{337128F5-3324-4CF2-8ED2-98270CFC3A4A}"/>
    <cellStyle name="Percentuale 36 5" xfId="1566" xr:uid="{5F4E9FCE-DAFB-4F61-8723-B0DA7720066D}"/>
    <cellStyle name="Percentuale 37" xfId="1567" xr:uid="{BBE1214B-00FC-4DEB-9956-E1C67A7E4383}"/>
    <cellStyle name="Percentuale 37 2" xfId="1568" xr:uid="{70AB5E77-D396-4F8B-8FEF-894DA7EEF092}"/>
    <cellStyle name="Percentuale 37 2 2" xfId="3156" xr:uid="{D4BA4A55-2FEA-422F-B36B-E9B2B25AABB4}"/>
    <cellStyle name="Percentuale 37 3" xfId="1569" xr:uid="{52805FEF-59CA-47C5-947D-C23ECE2572FE}"/>
    <cellStyle name="Percentuale 37 3 2" xfId="1570" xr:uid="{CE571FA5-004D-404C-971A-63C8BD748673}"/>
    <cellStyle name="Percentuale 37 3 2 2" xfId="4204" xr:uid="{6F540762-30B1-4374-BCA1-F8593DE8E801}"/>
    <cellStyle name="Percentuale 37 3 2 3" xfId="4205" xr:uid="{18F5D362-5807-4F70-AA12-7A4DAF67FC1D}"/>
    <cellStyle name="Percentuale 37 3 3" xfId="1571" xr:uid="{20292DA2-2504-4812-9977-9E10FA425F01}"/>
    <cellStyle name="Percentuale 37 3 3 2" xfId="3157" xr:uid="{5C04724A-8265-4EEC-9871-1EDC8FEF2863}"/>
    <cellStyle name="Percentuale 37 3 4" xfId="3158" xr:uid="{9AA8ABA8-DC37-4A6E-8FA9-C140C3CFCCFB}"/>
    <cellStyle name="Percentuale 37 4" xfId="1572" xr:uid="{16927ACD-5F7F-44E5-A1DE-752EAD291072}"/>
    <cellStyle name="Percentuale 37 4 2" xfId="3159" xr:uid="{397945B8-83FF-410A-8205-B9B26265F9E1}"/>
    <cellStyle name="Percentuale 37 4 2 2" xfId="3160" xr:uid="{B024C88B-844C-4269-B733-F2277425E80A}"/>
    <cellStyle name="Percentuale 37 4 3" xfId="3161" xr:uid="{A67704A3-4ADC-4E90-967C-FFCB2AFA6BF7}"/>
    <cellStyle name="Percentuale 37 5" xfId="1573" xr:uid="{75BB9380-CFA5-45ED-B8E7-3991D73F962A}"/>
    <cellStyle name="Percentuale 38" xfId="1574" xr:uid="{5A930532-9DB9-4529-ABFD-7411F2BDC011}"/>
    <cellStyle name="Percentuale 38 2" xfId="1575" xr:uid="{E24145D2-CB9E-4D5C-9C01-339853724B9D}"/>
    <cellStyle name="Percentuale 38 2 2" xfId="3162" xr:uid="{F6FDD1C9-7ED7-4EFE-9E9C-07A579D939D4}"/>
    <cellStyle name="Percentuale 38 3" xfId="1576" xr:uid="{8D87255F-0447-419E-8929-49EE4E59A28E}"/>
    <cellStyle name="Percentuale 38 3 2" xfId="1577" xr:uid="{A705935B-FF73-4C4E-B5A1-8BC57547E81F}"/>
    <cellStyle name="Percentuale 38 3 2 2" xfId="4206" xr:uid="{DFD95A45-0750-4852-8C8A-E9E18A3A10DB}"/>
    <cellStyle name="Percentuale 38 3 2 3" xfId="4207" xr:uid="{845FEA5F-8217-424B-8AC7-FE8B4E76F09D}"/>
    <cellStyle name="Percentuale 38 3 3" xfId="1578" xr:uid="{B7C10B81-B536-4EFA-9CD2-7BCA3DB53970}"/>
    <cellStyle name="Percentuale 38 3 3 2" xfId="3163" xr:uid="{1F250AD8-6294-426E-8DC2-C68E625895FF}"/>
    <cellStyle name="Percentuale 38 3 4" xfId="3164" xr:uid="{361EAC62-7A74-40A0-B2C8-E77BCD4EB85E}"/>
    <cellStyle name="Percentuale 38 4" xfId="1579" xr:uid="{F2DCD62D-0890-4479-B35F-CE249BD2DBE4}"/>
    <cellStyle name="Percentuale 38 4 2" xfId="3165" xr:uid="{2527EC3D-801F-4731-B500-5B89B2F1E341}"/>
    <cellStyle name="Percentuale 38 4 2 2" xfId="3166" xr:uid="{79CEBBA0-660B-491E-89CA-94E0D77ADF74}"/>
    <cellStyle name="Percentuale 38 4 3" xfId="3167" xr:uid="{E6E50103-3F10-4BB6-ABB3-39252F4B4450}"/>
    <cellStyle name="Percentuale 38 5" xfId="1580" xr:uid="{A9E78044-93F6-4E8A-918B-8D2840163D53}"/>
    <cellStyle name="Percentuale 39" xfId="1581" xr:uid="{B283EB4B-3653-4506-920C-B49A9C0C20BB}"/>
    <cellStyle name="Percentuale 39 2" xfId="1582" xr:uid="{42F001B4-9BA5-49A1-9F9A-5977212EA37F}"/>
    <cellStyle name="Percentuale 39 2 2" xfId="3168" xr:uid="{EFB48D08-AE41-47CD-8948-B184E64FDF90}"/>
    <cellStyle name="Percentuale 39 3" xfId="1583" xr:uid="{FE3588C1-887D-4BBE-AB5F-6BA824DB67C5}"/>
    <cellStyle name="Percentuale 39 3 2" xfId="1584" xr:uid="{BEA48ADD-10F9-4F82-8978-D26F43282675}"/>
    <cellStyle name="Percentuale 39 3 2 2" xfId="4208" xr:uid="{FD139923-6D09-4A83-A0D3-1CE3EEDDAA3B}"/>
    <cellStyle name="Percentuale 39 3 2 3" xfId="4209" xr:uid="{00008087-8164-4FC7-982E-770CFB3592B5}"/>
    <cellStyle name="Percentuale 39 3 3" xfId="1585" xr:uid="{70360731-542A-408E-B363-F63C46121CD3}"/>
    <cellStyle name="Percentuale 39 3 3 2" xfId="3169" xr:uid="{411D2A6C-FE78-45B1-864F-111327A0BCFE}"/>
    <cellStyle name="Percentuale 39 3 4" xfId="3170" xr:uid="{E7569E14-363E-4C5B-8E50-0A256EA48FF0}"/>
    <cellStyle name="Percentuale 39 4" xfId="1586" xr:uid="{1C5262FC-6F3B-4CA5-B6FE-37DCB40D22F7}"/>
    <cellStyle name="Percentuale 39 4 2" xfId="3171" xr:uid="{414309D7-333D-4BC4-959F-71555215C7F2}"/>
    <cellStyle name="Percentuale 39 4 2 2" xfId="3172" xr:uid="{4DFCE92B-9583-41E7-92EB-1436FB8A6D8F}"/>
    <cellStyle name="Percentuale 39 4 3" xfId="3173" xr:uid="{A14035CC-D8A6-42C6-AB13-85538E2193E3}"/>
    <cellStyle name="Percentuale 39 5" xfId="1587" xr:uid="{215FD1CD-BE47-4DD0-BB7F-1388246150D8}"/>
    <cellStyle name="Percentuale 4" xfId="1588" xr:uid="{4A7773D7-4FAF-491D-B6B3-2E3CD54C806C}"/>
    <cellStyle name="Percentuale 4 2" xfId="1589" xr:uid="{DAAEFDEC-4099-4C5A-AF84-B9D265CB4AE8}"/>
    <cellStyle name="Percentuale 4 2 2" xfId="3174" xr:uid="{C3FAF8E1-7F09-495F-8265-7DA7BE9BF863}"/>
    <cellStyle name="Percentuale 4 3" xfId="1590" xr:uid="{387C92BF-C0FA-4D1F-930B-4840DDF080F7}"/>
    <cellStyle name="Percentuale 4 3 2" xfId="1591" xr:uid="{69A00730-98F4-4A2D-ACB6-64C55AA7F02B}"/>
    <cellStyle name="Percentuale 4 3 2 2" xfId="4210" xr:uid="{7EFC59B4-DBC9-436C-88D6-71714412EE54}"/>
    <cellStyle name="Percentuale 4 3 2 3" xfId="4211" xr:uid="{EFD368AD-91FB-4F1D-87F3-680836D0E001}"/>
    <cellStyle name="Percentuale 4 3 3" xfId="1592" xr:uid="{D16318B0-4DFB-4610-8D28-75A19DB7E913}"/>
    <cellStyle name="Percentuale 4 3 3 2" xfId="3175" xr:uid="{94CAFD7A-DA21-48B6-B057-E5015DE62A4A}"/>
    <cellStyle name="Percentuale 4 3 4" xfId="3176" xr:uid="{F49D2578-0807-42EE-B397-B9F532CE83A2}"/>
    <cellStyle name="Percentuale 4 4" xfId="1593" xr:uid="{269FB58A-D92E-4AF3-9966-F1EAE0F11BE7}"/>
    <cellStyle name="Percentuale 4 4 2" xfId="3177" xr:uid="{F022D106-F1EE-494F-BF62-E06DF25FFA50}"/>
    <cellStyle name="Percentuale 4 4 2 2" xfId="3178" xr:uid="{CC320050-E51F-447D-95E5-AC5FD22F3084}"/>
    <cellStyle name="Percentuale 4 4 3" xfId="3179" xr:uid="{8A1AA07C-F1A6-4693-8D9C-499FB63C5CE5}"/>
    <cellStyle name="Percentuale 4 5" xfId="1594" xr:uid="{4174C827-7EC1-4B47-9D92-FB4F3595E01A}"/>
    <cellStyle name="Percentuale 40" xfId="1595" xr:uid="{CC47F34E-393A-4159-9FF9-2FD31CD744BD}"/>
    <cellStyle name="Percentuale 40 2" xfId="1596" xr:uid="{26A499D6-A5F1-45DA-91E1-0DB0CCCFBA22}"/>
    <cellStyle name="Percentuale 40 2 2" xfId="3180" xr:uid="{A2463F07-459E-46C0-BBC2-F07A442E5A8E}"/>
    <cellStyle name="Percentuale 40 3" xfId="1597" xr:uid="{131BD800-2076-4536-A2F6-5AF0CF76B6E9}"/>
    <cellStyle name="Percentuale 40 3 2" xfId="1598" xr:uid="{19193898-A31A-47BD-A7C4-E723E82034D9}"/>
    <cellStyle name="Percentuale 40 3 2 2" xfId="4212" xr:uid="{A958C847-6723-4AE5-9D4B-8C04DD508421}"/>
    <cellStyle name="Percentuale 40 3 2 3" xfId="4213" xr:uid="{2053237D-8CDF-4CA6-8062-DD59BB260E8D}"/>
    <cellStyle name="Percentuale 40 3 3" xfId="1599" xr:uid="{D1363E0D-F2F2-479F-9371-B649EC881080}"/>
    <cellStyle name="Percentuale 40 3 3 2" xfId="3181" xr:uid="{E7AD6CAC-3BE9-48AD-B351-44773D4C591E}"/>
    <cellStyle name="Percentuale 40 3 4" xfId="3182" xr:uid="{6FD3A040-9053-4BC7-8521-26B6E928293F}"/>
    <cellStyle name="Percentuale 40 4" xfId="1600" xr:uid="{7C3B7807-2055-40E8-A290-B50F5730C160}"/>
    <cellStyle name="Percentuale 40 4 2" xfId="3183" xr:uid="{60BE1A12-5BD7-4630-B0B6-0F548D03EADB}"/>
    <cellStyle name="Percentuale 40 4 2 2" xfId="3184" xr:uid="{15D300B8-0053-490B-8523-D873CF97E668}"/>
    <cellStyle name="Percentuale 40 4 3" xfId="3185" xr:uid="{D76385A6-C656-492C-89C3-FF747BDA9491}"/>
    <cellStyle name="Percentuale 40 5" xfId="1601" xr:uid="{C16328A5-6002-4807-A1B7-C9077D6B506D}"/>
    <cellStyle name="Percentuale 41" xfId="1602" xr:uid="{DBE15A5A-27EA-4D71-B13A-0FE41705F47B}"/>
    <cellStyle name="Percentuale 41 2" xfId="1603" xr:uid="{75A3DAB1-195A-4783-BC97-557737E8E891}"/>
    <cellStyle name="Percentuale 41 2 2" xfId="3186" xr:uid="{0BA58EDC-A540-41E9-A669-472C55AE2A31}"/>
    <cellStyle name="Percentuale 41 3" xfId="1604" xr:uid="{1EC0454C-3C36-47A7-A7CD-CC79EC941A68}"/>
    <cellStyle name="Percentuale 41 3 2" xfId="1605" xr:uid="{56DD5404-D002-4A12-B465-38E88D8FF9D2}"/>
    <cellStyle name="Percentuale 41 3 2 2" xfId="4214" xr:uid="{4E49A3B4-D337-430A-BAAB-4B770299C610}"/>
    <cellStyle name="Percentuale 41 3 2 3" xfId="4215" xr:uid="{E4D0BB51-2CD0-4A48-BDB9-C89AA3C71745}"/>
    <cellStyle name="Percentuale 41 3 3" xfId="1606" xr:uid="{485DBC3B-8FA9-4DEF-9AE1-B76F8B8ED9BC}"/>
    <cellStyle name="Percentuale 41 3 3 2" xfId="3187" xr:uid="{4795FF0C-C46A-4C8F-8763-DC34E03ADB3B}"/>
    <cellStyle name="Percentuale 41 3 4" xfId="3188" xr:uid="{8155CA8E-6AAF-4A20-8A6D-4D2CC97344CC}"/>
    <cellStyle name="Percentuale 41 4" xfId="1607" xr:uid="{76A2B8A0-DAEB-41EB-9C07-54853687DC04}"/>
    <cellStyle name="Percentuale 41 4 2" xfId="3189" xr:uid="{2E35E1ED-6119-4095-80EF-6E151D2830AB}"/>
    <cellStyle name="Percentuale 41 4 2 2" xfId="3190" xr:uid="{E73DDCF8-A4B6-4982-BF93-96FCBBCF17B0}"/>
    <cellStyle name="Percentuale 41 4 3" xfId="3191" xr:uid="{8B0B262A-FF05-4585-BE64-200266DB2444}"/>
    <cellStyle name="Percentuale 41 5" xfId="1608" xr:uid="{B93323AD-C142-4152-9A20-BEF7DC84B4A0}"/>
    <cellStyle name="Percentuale 42" xfId="1609" xr:uid="{DEA55467-C73E-472D-A5EC-67FC86B111D4}"/>
    <cellStyle name="Percentuale 42 2" xfId="1610" xr:uid="{0303D053-3436-4D70-A5CE-08792C7F55E9}"/>
    <cellStyle name="Percentuale 42 2 2" xfId="3192" xr:uid="{DC45D85F-470E-4541-89EF-0787C9220D38}"/>
    <cellStyle name="Percentuale 42 3" xfId="1611" xr:uid="{05DCA9DB-EDD9-4AEA-A409-C93B46781C5A}"/>
    <cellStyle name="Percentuale 42 3 2" xfId="1612" xr:uid="{2075F9A4-6D3A-4788-9427-ABCD3771E1AD}"/>
    <cellStyle name="Percentuale 42 3 2 2" xfId="4216" xr:uid="{CF8388E3-F5DA-4B12-B404-13E0373CA91F}"/>
    <cellStyle name="Percentuale 42 3 2 3" xfId="4217" xr:uid="{0E32A81F-31E2-4576-B387-C014C1776EBA}"/>
    <cellStyle name="Percentuale 42 3 3" xfId="1613" xr:uid="{D3DFF88C-CE46-42CB-A6C6-241FD916746F}"/>
    <cellStyle name="Percentuale 42 3 3 2" xfId="3193" xr:uid="{47C97EE9-E8B6-4FB7-997B-EFC27E5F0717}"/>
    <cellStyle name="Percentuale 42 3 4" xfId="3194" xr:uid="{C1800DD8-3446-4370-A37E-A38C12E91FCC}"/>
    <cellStyle name="Percentuale 42 4" xfId="1614" xr:uid="{C4FD69E3-33B7-40FD-95BC-F131C237B9C9}"/>
    <cellStyle name="Percentuale 42 4 2" xfId="3195" xr:uid="{14DBA671-79FC-4854-B1D0-7BDDC414F4D8}"/>
    <cellStyle name="Percentuale 42 4 2 2" xfId="3196" xr:uid="{FFF321AC-C493-4E29-89F4-DA16C2FBFBCB}"/>
    <cellStyle name="Percentuale 42 4 3" xfId="3197" xr:uid="{7F811E43-7679-4FB0-97B8-7EFF7C469C8A}"/>
    <cellStyle name="Percentuale 42 5" xfId="1615" xr:uid="{18AE121D-82B3-489F-AAE3-4313DC855C5F}"/>
    <cellStyle name="Percentuale 43" xfId="1616" xr:uid="{F8491FE5-E8AC-431D-A939-DD80F9489862}"/>
    <cellStyle name="Percentuale 43 2" xfId="1617" xr:uid="{F49B755A-8E45-4631-B79A-40D9F1354D77}"/>
    <cellStyle name="Percentuale 43 2 2" xfId="3198" xr:uid="{15F72BC9-5302-4B9F-A082-3F928086EBCA}"/>
    <cellStyle name="Percentuale 43 3" xfId="1618" xr:uid="{9B95A9BE-862F-490F-8107-7F180C2CA6F0}"/>
    <cellStyle name="Percentuale 43 3 2" xfId="1619" xr:uid="{0A6E09A5-02D4-4BBD-98A9-76DBF4C0BAEC}"/>
    <cellStyle name="Percentuale 43 3 2 2" xfId="4218" xr:uid="{BB29EB1A-B325-4C1D-9A6B-531413FE1FF1}"/>
    <cellStyle name="Percentuale 43 3 2 3" xfId="4219" xr:uid="{6A5AEFF9-0880-4A0C-9587-26DE51CE6D5D}"/>
    <cellStyle name="Percentuale 43 3 3" xfId="1620" xr:uid="{3DBD73A3-1648-4AC2-B64F-A811CCE204A8}"/>
    <cellStyle name="Percentuale 43 3 3 2" xfId="3199" xr:uid="{4E32D85E-0040-4772-B50C-EC0608706AFD}"/>
    <cellStyle name="Percentuale 43 3 4" xfId="3200" xr:uid="{738442D9-C721-4401-9397-98E23E2A3828}"/>
    <cellStyle name="Percentuale 43 4" xfId="1621" xr:uid="{C0AE5F83-0AFA-4366-9276-A2D2972CD25A}"/>
    <cellStyle name="Percentuale 43 4 2" xfId="3201" xr:uid="{E9A0534E-013E-4B2A-8EA2-6E85B67D43E1}"/>
    <cellStyle name="Percentuale 43 4 2 2" xfId="3202" xr:uid="{E508916E-A5BE-4F6C-99C2-F92B49686547}"/>
    <cellStyle name="Percentuale 43 4 3" xfId="3203" xr:uid="{02B3DE1A-A695-476F-8E4A-9127B831D2F3}"/>
    <cellStyle name="Percentuale 43 5" xfId="1622" xr:uid="{C7E69283-13E5-49C4-854B-33F91454C375}"/>
    <cellStyle name="Percentuale 44" xfId="1623" xr:uid="{3EB6B0F0-0655-4FBB-AE60-C75B497267D0}"/>
    <cellStyle name="Percentuale 44 2" xfId="1624" xr:uid="{1F98B085-96BB-4F46-B94B-D9520A9CEF35}"/>
    <cellStyle name="Percentuale 44 2 2" xfId="3204" xr:uid="{32A3DB61-41ED-438B-9290-7E6CB520A31E}"/>
    <cellStyle name="Percentuale 44 3" xfId="1625" xr:uid="{CD978FA9-79BF-40C5-AD06-FCE78BBE1D75}"/>
    <cellStyle name="Percentuale 44 3 2" xfId="1626" xr:uid="{A9CC13DA-68C0-44CE-A8E9-2B873964EA93}"/>
    <cellStyle name="Percentuale 44 3 2 2" xfId="4220" xr:uid="{2772DD71-7108-4D0B-AE5A-AD754A73C89C}"/>
    <cellStyle name="Percentuale 44 3 2 3" xfId="4221" xr:uid="{37FBD926-2AE3-4C8B-856D-67D9CE6DA7F2}"/>
    <cellStyle name="Percentuale 44 3 3" xfId="1627" xr:uid="{86F08921-5E2A-416D-B252-01D1CF3B555B}"/>
    <cellStyle name="Percentuale 44 3 3 2" xfId="3205" xr:uid="{3B9D62B0-B2AB-48D1-8AEF-DB83B104DECC}"/>
    <cellStyle name="Percentuale 44 3 4" xfId="3206" xr:uid="{3FD73F69-8ED1-4C66-9AB6-8A85B34FB62C}"/>
    <cellStyle name="Percentuale 44 4" xfId="1628" xr:uid="{FB645C95-B50F-46D6-BE65-81E4BF48A3A4}"/>
    <cellStyle name="Percentuale 44 4 2" xfId="3207" xr:uid="{BA198921-CFF6-4230-86BE-24980106BBBF}"/>
    <cellStyle name="Percentuale 44 4 2 2" xfId="3208" xr:uid="{50DF1908-FF7E-4761-B5D5-199E8F33E718}"/>
    <cellStyle name="Percentuale 44 4 3" xfId="3209" xr:uid="{9B33E5F3-5354-42AE-9016-02EA54E865C3}"/>
    <cellStyle name="Percentuale 44 5" xfId="1629" xr:uid="{AA151844-FD5B-4BE2-AE72-D7C69616B9C0}"/>
    <cellStyle name="Percentuale 45" xfId="1630" xr:uid="{4BB2E675-F0DC-4C96-BCBB-9819355C6238}"/>
    <cellStyle name="Percentuale 45 2" xfId="1631" xr:uid="{C1FAF71F-CBC7-4F57-97BB-7F55847E7AA1}"/>
    <cellStyle name="Percentuale 45 2 2" xfId="3210" xr:uid="{EA918F89-461C-44B9-8F54-F9F3F7012B1E}"/>
    <cellStyle name="Percentuale 45 3" xfId="1632" xr:uid="{21199A02-BB7F-4894-B5F8-26865A2E843B}"/>
    <cellStyle name="Percentuale 45 3 2" xfId="1633" xr:uid="{7F1621D3-782F-4BAD-B832-4F0B05705D63}"/>
    <cellStyle name="Percentuale 45 3 2 2" xfId="4222" xr:uid="{D44FD2F0-9337-40BC-957C-383CF60F6A1E}"/>
    <cellStyle name="Percentuale 45 3 2 3" xfId="4223" xr:uid="{1C8070F9-5564-4840-9CEC-B3CAA3AB7606}"/>
    <cellStyle name="Percentuale 45 3 3" xfId="1634" xr:uid="{0E39AF26-3E2E-43B8-B221-5B99562EB314}"/>
    <cellStyle name="Percentuale 45 3 3 2" xfId="3211" xr:uid="{1B68CE35-08F2-4871-9211-914FC8F5790E}"/>
    <cellStyle name="Percentuale 45 3 4" xfId="3212" xr:uid="{2C23B0F0-406A-414A-B4E4-CE90165FA948}"/>
    <cellStyle name="Percentuale 45 4" xfId="1635" xr:uid="{7C040B24-673A-479E-A89D-DCA38A06AA42}"/>
    <cellStyle name="Percentuale 45 4 2" xfId="3213" xr:uid="{DC808DCE-6A9F-454C-8893-94415513BBA1}"/>
    <cellStyle name="Percentuale 45 4 2 2" xfId="3214" xr:uid="{2A70A789-874F-4966-9AA0-71707FC875FD}"/>
    <cellStyle name="Percentuale 45 4 3" xfId="3215" xr:uid="{51055AF9-DCB5-44BE-B948-E8FA51EC5C19}"/>
    <cellStyle name="Percentuale 45 5" xfId="1636" xr:uid="{C079F8DD-BC66-4D31-B8DC-B72A3B97FFFB}"/>
    <cellStyle name="Percentuale 46" xfId="1637" xr:uid="{903FEE6A-2770-412F-85F9-FBC9076CC83B}"/>
    <cellStyle name="Percentuale 46 2" xfId="1638" xr:uid="{29308777-36CA-4346-8DA4-83CFB7C04DF0}"/>
    <cellStyle name="Percentuale 46 2 2" xfId="3216" xr:uid="{A9D66CA8-7444-41B7-BF97-1B0EDA782E28}"/>
    <cellStyle name="Percentuale 46 3" xfId="1639" xr:uid="{49A75715-FD2B-4C96-918F-84D27312613D}"/>
    <cellStyle name="Percentuale 46 3 2" xfId="1640" xr:uid="{F978439D-D955-4766-8733-2B372B8AA80D}"/>
    <cellStyle name="Percentuale 46 3 2 2" xfId="4224" xr:uid="{FC0B86D3-E7D6-4AC1-B2BC-DC6C1AAAD963}"/>
    <cellStyle name="Percentuale 46 3 2 3" xfId="4225" xr:uid="{E4E9A840-AEE6-4F69-8038-277325EECEF2}"/>
    <cellStyle name="Percentuale 46 3 3" xfId="1641" xr:uid="{660355A0-EF66-4C53-AF92-D09E65AF2B51}"/>
    <cellStyle name="Percentuale 46 3 3 2" xfId="3217" xr:uid="{A9383A2F-8F3E-4D46-B704-6EAE0161FF5B}"/>
    <cellStyle name="Percentuale 46 3 4" xfId="3218" xr:uid="{C0CC0B97-D4FA-4B59-81A5-04B4EB73CC3B}"/>
    <cellStyle name="Percentuale 46 4" xfId="1642" xr:uid="{7835E35B-4201-4BE5-99AE-DCB1F4D28D38}"/>
    <cellStyle name="Percentuale 46 4 2" xfId="3219" xr:uid="{BAFEB053-EA31-4E75-842C-5321CDBE6EC4}"/>
    <cellStyle name="Percentuale 46 4 2 2" xfId="3220" xr:uid="{2D76A029-FEAF-41B1-80BF-688E127D2909}"/>
    <cellStyle name="Percentuale 46 4 3" xfId="3221" xr:uid="{6753BEA3-6DDD-4822-9E34-ABBBD3851469}"/>
    <cellStyle name="Percentuale 46 5" xfId="1643" xr:uid="{E33D912A-5453-41F1-A307-970D4DF37DFF}"/>
    <cellStyle name="Percentuale 47" xfId="1644" xr:uid="{9CB2CBA7-0253-4682-BB22-4E0589E151FE}"/>
    <cellStyle name="Percentuale 47 2" xfId="1645" xr:uid="{6C6523B8-CF61-417A-9CBB-C2CA3CAC5D6F}"/>
    <cellStyle name="Percentuale 47 2 2" xfId="3222" xr:uid="{FEA7BB1F-372A-4756-A1D6-239F2745D57B}"/>
    <cellStyle name="Percentuale 47 3" xfId="1646" xr:uid="{577C55D0-8DCE-42D3-98A4-8D46EEB196F5}"/>
    <cellStyle name="Percentuale 47 3 2" xfId="1647" xr:uid="{D5395DC1-54D2-4D9B-BFAA-4A861048D6A7}"/>
    <cellStyle name="Percentuale 47 3 2 2" xfId="4226" xr:uid="{6D60AC11-FA31-47C2-A86F-3320E8D5668B}"/>
    <cellStyle name="Percentuale 47 3 2 3" xfId="4227" xr:uid="{AC6BFBC1-DC55-4064-AD2F-1EFC3E849987}"/>
    <cellStyle name="Percentuale 47 3 3" xfId="1648" xr:uid="{B749DFC9-E5BC-4232-9A0C-257A501CD98A}"/>
    <cellStyle name="Percentuale 47 3 3 2" xfId="3223" xr:uid="{55F4FD2D-D318-4856-A808-F11FE2168377}"/>
    <cellStyle name="Percentuale 47 3 4" xfId="3224" xr:uid="{B17727BE-084C-4C1B-A396-E6EE58E28767}"/>
    <cellStyle name="Percentuale 47 4" xfId="1649" xr:uid="{6103B63A-7539-4A92-8CEE-0EA99147494E}"/>
    <cellStyle name="Percentuale 47 4 2" xfId="3225" xr:uid="{BCFB9475-EAE0-48EB-95A9-24146F907D05}"/>
    <cellStyle name="Percentuale 47 4 2 2" xfId="3226" xr:uid="{B3630ECE-6D5D-4BB3-A335-CA6056319FC3}"/>
    <cellStyle name="Percentuale 47 4 3" xfId="3227" xr:uid="{F62B4F68-2889-4833-A18F-CE901F7D8C34}"/>
    <cellStyle name="Percentuale 47 5" xfId="1650" xr:uid="{24BCEDA8-5191-4780-B6A3-CBBA102EEDD5}"/>
    <cellStyle name="Percentuale 48" xfId="1651" xr:uid="{E878A558-FEA0-4039-BB65-3148A6BE652D}"/>
    <cellStyle name="Percentuale 48 2" xfId="1652" xr:uid="{C9D69F9E-A342-4F31-A9EF-ABE730846577}"/>
    <cellStyle name="Percentuale 48 2 2" xfId="3228" xr:uid="{334E9947-ED6D-4D7F-9A05-8B25BD4283D0}"/>
    <cellStyle name="Percentuale 48 3" xfId="1653" xr:uid="{4934CC97-5CBE-400F-9ABC-A01C585295C7}"/>
    <cellStyle name="Percentuale 48 3 2" xfId="1654" xr:uid="{DBB495E3-2405-43EB-9E9E-A9F9FF1C61E1}"/>
    <cellStyle name="Percentuale 48 3 2 2" xfId="4228" xr:uid="{719D89C5-2599-443E-A8DB-972E524567D3}"/>
    <cellStyle name="Percentuale 48 3 2 3" xfId="4229" xr:uid="{8CA25189-BA4E-498E-9422-17EEA01C21C6}"/>
    <cellStyle name="Percentuale 48 3 3" xfId="1655" xr:uid="{E9763782-AFED-4ABB-AA3E-8820F4476CEC}"/>
    <cellStyle name="Percentuale 48 3 3 2" xfId="3229" xr:uid="{85E69141-6A48-4262-8556-739A5A76EEB0}"/>
    <cellStyle name="Percentuale 48 3 4" xfId="3230" xr:uid="{B401D7DB-BFF2-44D3-ACCF-E941CDF21035}"/>
    <cellStyle name="Percentuale 48 4" xfId="1656" xr:uid="{86ECC6BF-8254-4B76-8D0D-ACE966D874A9}"/>
    <cellStyle name="Percentuale 48 4 2" xfId="3231" xr:uid="{3FA64EBE-F2DB-40AE-9826-A5B28B387CDE}"/>
    <cellStyle name="Percentuale 48 4 2 2" xfId="3232" xr:uid="{05C8A07E-6BF4-4806-8CD1-E0E2B04C90E5}"/>
    <cellStyle name="Percentuale 48 4 3" xfId="3233" xr:uid="{0374A835-984A-4B48-B97C-48359F4EB3F3}"/>
    <cellStyle name="Percentuale 48 5" xfId="1657" xr:uid="{AD437622-82DD-4B21-8B52-D9FA2BCC72C0}"/>
    <cellStyle name="Percentuale 49" xfId="1658" xr:uid="{9D112E71-DCF7-4BA1-B817-17C158FFCA8F}"/>
    <cellStyle name="Percentuale 49 2" xfId="1659" xr:uid="{78F8CC75-3846-4045-8E26-2381AF33F00A}"/>
    <cellStyle name="Percentuale 49 2 2" xfId="3234" xr:uid="{C99DA8AC-A092-4FD5-BFC3-00AD599A6EB7}"/>
    <cellStyle name="Percentuale 49 3" xfId="1660" xr:uid="{EEEBCC7A-9643-499E-8C42-2AA8F21B2A12}"/>
    <cellStyle name="Percentuale 49 3 2" xfId="1661" xr:uid="{CEA3940B-554F-451A-9F59-27B5EAC01B9C}"/>
    <cellStyle name="Percentuale 49 3 2 2" xfId="4230" xr:uid="{3F161F4E-9345-4C14-8C91-70FB1CF96273}"/>
    <cellStyle name="Percentuale 49 3 2 3" xfId="4231" xr:uid="{95123307-CBF7-42F1-B8BC-0C30A00C5324}"/>
    <cellStyle name="Percentuale 49 3 3" xfId="1662" xr:uid="{2A63E312-5F93-4401-B12E-C57CC89FBCD1}"/>
    <cellStyle name="Percentuale 49 3 3 2" xfId="3235" xr:uid="{25ECF3F1-17F7-4CD0-B7C6-B9C99B1773D7}"/>
    <cellStyle name="Percentuale 49 3 4" xfId="3236" xr:uid="{BC64D144-7911-4356-A35D-F56500080F27}"/>
    <cellStyle name="Percentuale 49 4" xfId="1663" xr:uid="{EEAC0ED0-77DC-4955-AECD-9BCF0C2C1EAD}"/>
    <cellStyle name="Percentuale 49 4 2" xfId="3237" xr:uid="{0DEBA49C-7FCA-46EC-831F-9FE7996160CA}"/>
    <cellStyle name="Percentuale 49 4 2 2" xfId="3238" xr:uid="{D076BBC0-95F1-4C28-BD67-678C48411740}"/>
    <cellStyle name="Percentuale 49 4 3" xfId="3239" xr:uid="{1ECD84F9-2A4E-4820-B752-C51ABFE1794C}"/>
    <cellStyle name="Percentuale 49 5" xfId="1664" xr:uid="{E3F98FD9-DE1B-4B08-8317-EDB695FECB86}"/>
    <cellStyle name="Percentuale 5" xfId="1665" xr:uid="{A3BA0F45-7BB3-428D-A500-05A9B4E7AADC}"/>
    <cellStyle name="Percentuale 5 2" xfId="1666" xr:uid="{0E94B400-F4D9-4159-A28B-EE355E9BD946}"/>
    <cellStyle name="Percentuale 5 2 2" xfId="3240" xr:uid="{DF64DE4F-5D12-42E4-A916-78418CEEAB87}"/>
    <cellStyle name="Percentuale 5 3" xfId="1667" xr:uid="{5ECA6B57-7225-46DF-AAAC-0B0C878E8751}"/>
    <cellStyle name="Percentuale 5 3 2" xfId="1668" xr:uid="{1225B433-4CCA-4BCD-906D-8AE535C2C72C}"/>
    <cellStyle name="Percentuale 5 3 2 2" xfId="4232" xr:uid="{A3FAF6D0-B0D3-472D-8012-0DDDCBBA7A9C}"/>
    <cellStyle name="Percentuale 5 3 2 3" xfId="4233" xr:uid="{772DAE60-1265-4D8B-BEAD-CE158F54D271}"/>
    <cellStyle name="Percentuale 5 3 3" xfId="1669" xr:uid="{054FDEFC-E01A-4708-99CE-4818F3654138}"/>
    <cellStyle name="Percentuale 5 3 3 2" xfId="3241" xr:uid="{72A4B0A3-1317-4D4F-A909-535EBF9990E4}"/>
    <cellStyle name="Percentuale 5 3 4" xfId="3242" xr:uid="{B63D472E-C00E-410B-9998-0A855E173781}"/>
    <cellStyle name="Percentuale 5 4" xfId="1670" xr:uid="{A7584359-F1EC-4D38-AB89-9E703FCABFAB}"/>
    <cellStyle name="Percentuale 5 4 2" xfId="3243" xr:uid="{913405DC-C63A-472E-83E3-911ECC5A61F1}"/>
    <cellStyle name="Percentuale 5 4 2 2" xfId="3244" xr:uid="{4099408A-5580-4DB8-8797-44EA91E6FEC8}"/>
    <cellStyle name="Percentuale 5 4 3" xfId="3245" xr:uid="{7B23A78C-6599-4A40-ADDB-1DA552ECCCC6}"/>
    <cellStyle name="Percentuale 5 5" xfId="1671" xr:uid="{99EED759-A0F2-493D-9CDF-282CBDDA0ED1}"/>
    <cellStyle name="Percentuale 50" xfId="1672" xr:uid="{357EF1CF-A13B-43F6-A82D-6918F3E3CF80}"/>
    <cellStyle name="Percentuale 50 2" xfId="1673" xr:uid="{FCD75AF8-8E3E-404E-9104-C012E60CC606}"/>
    <cellStyle name="Percentuale 50 2 2" xfId="3246" xr:uid="{4ED40F80-0D8B-4498-83F1-724C32075F85}"/>
    <cellStyle name="Percentuale 50 3" xfId="1674" xr:uid="{6F3E386E-9CE7-4A82-970D-74984381A319}"/>
    <cellStyle name="Percentuale 50 3 2" xfId="1675" xr:uid="{76690727-3783-41B0-9E92-C4CCABCB0689}"/>
    <cellStyle name="Percentuale 50 3 2 2" xfId="4234" xr:uid="{C67D2F3D-188F-4E18-950B-223D606F9FF6}"/>
    <cellStyle name="Percentuale 50 3 2 3" xfId="4235" xr:uid="{43424297-94A6-40C4-B490-6DC82BC1E039}"/>
    <cellStyle name="Percentuale 50 3 3" xfId="1676" xr:uid="{A6B4C54E-0B3D-4C33-A2C7-85087396A9D6}"/>
    <cellStyle name="Percentuale 50 3 3 2" xfId="3247" xr:uid="{5CD2E872-7E58-4481-8EE8-FF315BAD5C66}"/>
    <cellStyle name="Percentuale 50 3 4" xfId="3248" xr:uid="{B7A19EA6-1B99-4C49-8C68-626DE1E4CA4B}"/>
    <cellStyle name="Percentuale 50 4" xfId="1677" xr:uid="{823A8C12-32DA-4106-8506-313E83698BEA}"/>
    <cellStyle name="Percentuale 50 4 2" xfId="3249" xr:uid="{8EF09D8C-AC65-4D84-AB69-62FD7FB21276}"/>
    <cellStyle name="Percentuale 50 4 2 2" xfId="3250" xr:uid="{E8A9F18F-E86F-43ED-849E-1AD16158C322}"/>
    <cellStyle name="Percentuale 50 4 3" xfId="3251" xr:uid="{56DA1DF0-E5A8-42CD-9B75-6569731D5D5D}"/>
    <cellStyle name="Percentuale 50 5" xfId="1678" xr:uid="{6C190799-A824-4046-B752-DF8CAA571098}"/>
    <cellStyle name="Percentuale 51" xfId="1679" xr:uid="{FF267450-78BA-48F8-BF3D-A1ED237FA3EF}"/>
    <cellStyle name="Percentuale 51 2" xfId="1680" xr:uid="{94C7D6C3-CEF6-4D20-AAE7-5B80ACEF0227}"/>
    <cellStyle name="Percentuale 51 2 2" xfId="3252" xr:uid="{466A9B2C-3D5F-47A4-AEC3-8A691D5D5249}"/>
    <cellStyle name="Percentuale 51 3" xfId="1681" xr:uid="{FB327BDD-6E49-4F04-8393-7D08FB5FF675}"/>
    <cellStyle name="Percentuale 51 3 2" xfId="1682" xr:uid="{29D09FE7-0ABF-4C30-B6F7-A64D48E6D3A3}"/>
    <cellStyle name="Percentuale 51 3 2 2" xfId="4236" xr:uid="{F329A32D-5007-4F7F-97CA-811336A571B9}"/>
    <cellStyle name="Percentuale 51 3 2 3" xfId="4237" xr:uid="{5E4A31D3-7B49-4AFB-92DA-1EBD60DEDA9F}"/>
    <cellStyle name="Percentuale 51 3 3" xfId="1683" xr:uid="{004ABE6F-E2D0-49DB-ADDB-8932FEC725AD}"/>
    <cellStyle name="Percentuale 51 3 3 2" xfId="3253" xr:uid="{18FAA4B8-22D4-4450-84D1-46063635437A}"/>
    <cellStyle name="Percentuale 51 3 4" xfId="3254" xr:uid="{705F45F7-913E-453A-97B1-F1A7A020F05B}"/>
    <cellStyle name="Percentuale 51 4" xfId="1684" xr:uid="{21C55368-F99A-49CC-8616-63A4225BB93D}"/>
    <cellStyle name="Percentuale 51 4 2" xfId="3255" xr:uid="{97099AB7-27D8-4A57-A8B8-0856ED2363EA}"/>
    <cellStyle name="Percentuale 51 4 2 2" xfId="3256" xr:uid="{9F267630-39F0-4C27-A005-C39D771EF836}"/>
    <cellStyle name="Percentuale 51 4 3" xfId="3257" xr:uid="{2163F012-B424-49A2-AE81-2015F407E58B}"/>
    <cellStyle name="Percentuale 51 5" xfId="1685" xr:uid="{F55EF13F-D6FC-414D-BCE1-AD8EDE4316FB}"/>
    <cellStyle name="Percentuale 52" xfId="1686" xr:uid="{584081F8-B31B-4DB2-B6F7-7401440E0821}"/>
    <cellStyle name="Percentuale 52 2" xfId="1687" xr:uid="{B08E7A9D-5DDF-4D95-AF9E-5B069BA0FA76}"/>
    <cellStyle name="Percentuale 52 2 2" xfId="3258" xr:uid="{C05ABE11-D4C5-4C76-80B5-0CED4C21A488}"/>
    <cellStyle name="Percentuale 52 3" xfId="1688" xr:uid="{99515CC2-D178-46DF-B4D5-451A9C9715A9}"/>
    <cellStyle name="Percentuale 52 3 2" xfId="1689" xr:uid="{081026AF-4892-4147-AE8A-0F64184FACC9}"/>
    <cellStyle name="Percentuale 52 3 2 2" xfId="4238" xr:uid="{6A765109-3431-4A72-8B55-63649F5B3B12}"/>
    <cellStyle name="Percentuale 52 3 2 3" xfId="4239" xr:uid="{E248D3C6-7749-418D-8541-7C724D1FE9DA}"/>
    <cellStyle name="Percentuale 52 3 3" xfId="1690" xr:uid="{5651AFF0-514B-4B45-980F-EE751C3414A0}"/>
    <cellStyle name="Percentuale 52 3 3 2" xfId="3259" xr:uid="{2EC13BE6-AEC4-4F4A-9843-EF7A777B78FF}"/>
    <cellStyle name="Percentuale 52 3 4" xfId="3260" xr:uid="{400DB998-260F-4649-8319-AE13C9679F36}"/>
    <cellStyle name="Percentuale 52 4" xfId="1691" xr:uid="{B4579C67-0DD3-43AF-8BC3-3F30E4834395}"/>
    <cellStyle name="Percentuale 52 4 2" xfId="3261" xr:uid="{0EAB9BD6-DA0A-4316-8A45-1AADDE7012A6}"/>
    <cellStyle name="Percentuale 52 4 2 2" xfId="3262" xr:uid="{63496FE4-E464-46EB-AB74-4E0AD36FCE49}"/>
    <cellStyle name="Percentuale 52 4 3" xfId="3263" xr:uid="{4FA0C89C-A89C-46E1-8D63-B9708B444DD7}"/>
    <cellStyle name="Percentuale 52 5" xfId="1692" xr:uid="{C9771303-0D4C-4917-8ADA-DA12B7D42D5A}"/>
    <cellStyle name="Percentuale 53" xfId="1693" xr:uid="{1864E411-2C8F-4F7C-8D5D-9BC01765BED2}"/>
    <cellStyle name="Percentuale 53 2" xfId="1694" xr:uid="{E30C4C6C-38C6-4497-84B2-01A4E34951BA}"/>
    <cellStyle name="Percentuale 53 2 2" xfId="3264" xr:uid="{C3ACF26E-D934-4C22-BAF4-9049997D4BD9}"/>
    <cellStyle name="Percentuale 53 3" xfId="1695" xr:uid="{E8857E6D-0220-4054-B384-5948FAFEC633}"/>
    <cellStyle name="Percentuale 53 3 2" xfId="1696" xr:uid="{A9C45C29-2D6F-4EFB-A6B1-A878C9E8C2B1}"/>
    <cellStyle name="Percentuale 53 3 2 2" xfId="4240" xr:uid="{7C5E439B-195A-49E4-92C2-EDBD0190AA61}"/>
    <cellStyle name="Percentuale 53 3 2 3" xfId="4241" xr:uid="{09D6DB9D-8121-4854-A0D6-5368F58212A2}"/>
    <cellStyle name="Percentuale 53 3 3" xfId="1697" xr:uid="{F05C9A6C-96B9-4D5E-A6E4-AA000A60790A}"/>
    <cellStyle name="Percentuale 53 3 3 2" xfId="3265" xr:uid="{27C50BAE-9CD2-4644-8110-43C34E7D09F0}"/>
    <cellStyle name="Percentuale 53 3 4" xfId="3266" xr:uid="{A5B5D8D5-402A-40DB-A06B-AF71E46EDF19}"/>
    <cellStyle name="Percentuale 53 4" xfId="1698" xr:uid="{83D9DBDA-2CA9-4ACB-9358-23C938A0AC9C}"/>
    <cellStyle name="Percentuale 53 4 2" xfId="3267" xr:uid="{C5E042AF-8659-475F-8DF5-E5A36FC41645}"/>
    <cellStyle name="Percentuale 53 4 2 2" xfId="3268" xr:uid="{8109301B-371B-4217-BE51-34153F0F0BE5}"/>
    <cellStyle name="Percentuale 53 4 3" xfId="3269" xr:uid="{584C4439-EE8B-408C-A580-DD539C739C57}"/>
    <cellStyle name="Percentuale 53 5" xfId="1699" xr:uid="{20E5988B-FF77-4038-9A55-E10D37E79664}"/>
    <cellStyle name="Percentuale 54" xfId="1700" xr:uid="{E2B9F1DD-C621-4D34-B650-6B57D2D0ADCD}"/>
    <cellStyle name="Percentuale 54 2" xfId="1701" xr:uid="{89A6B455-BD27-490C-ACC8-6EDFE38655EE}"/>
    <cellStyle name="Percentuale 54 2 2" xfId="3270" xr:uid="{DBF19488-677D-4A87-BF12-0F4E1A23D7B9}"/>
    <cellStyle name="Percentuale 54 3" xfId="1702" xr:uid="{CF2BBF68-C039-499D-8C18-323E64A30491}"/>
    <cellStyle name="Percentuale 54 3 2" xfId="1703" xr:uid="{91A6659C-0062-4769-8EE9-D6412311611C}"/>
    <cellStyle name="Percentuale 54 3 2 2" xfId="4242" xr:uid="{D5C5C950-25A9-4DC0-B039-7A63A8819B62}"/>
    <cellStyle name="Percentuale 54 3 2 3" xfId="4243" xr:uid="{63EC6064-4D79-408B-83C8-2061A550FF17}"/>
    <cellStyle name="Percentuale 54 3 3" xfId="1704" xr:uid="{80E0D582-3BBC-437C-9199-EDD2F9220F38}"/>
    <cellStyle name="Percentuale 54 3 3 2" xfId="3271" xr:uid="{67E4D77B-460F-4CE8-AD27-55CB204C2D34}"/>
    <cellStyle name="Percentuale 54 3 4" xfId="3272" xr:uid="{EFA2D23F-E189-4E49-895E-826A095C6585}"/>
    <cellStyle name="Percentuale 54 4" xfId="1705" xr:uid="{8937B1CC-B851-40E2-8856-278BE40F33FB}"/>
    <cellStyle name="Percentuale 54 4 2" xfId="3273" xr:uid="{6C2AE6B0-69CE-46FF-9B97-1C72299E9389}"/>
    <cellStyle name="Percentuale 54 4 2 2" xfId="3274" xr:uid="{D20E4DD9-1CD4-460E-9480-539D69A9AA8E}"/>
    <cellStyle name="Percentuale 54 4 3" xfId="3275" xr:uid="{1D3BD287-02E5-4648-8405-4DFB3CA17AC1}"/>
    <cellStyle name="Percentuale 54 5" xfId="1706" xr:uid="{5345DCC4-1649-4EE4-9FAB-B519E2FA5282}"/>
    <cellStyle name="Percentuale 55" xfId="1707" xr:uid="{A907D1B2-E536-4DA8-B8BE-E7E3BEFCA6C9}"/>
    <cellStyle name="Percentuale 55 2" xfId="1708" xr:uid="{0BB6EC72-B9A9-4102-AA69-291558427BC4}"/>
    <cellStyle name="Percentuale 55 2 2" xfId="3276" xr:uid="{1A36A708-B143-4A0D-BD6D-F6D353D2880F}"/>
    <cellStyle name="Percentuale 55 3" xfId="1709" xr:uid="{BBA33448-74AF-4B68-A1C9-B719EC2A3777}"/>
    <cellStyle name="Percentuale 55 3 2" xfId="1710" xr:uid="{A53AE8C5-CC8B-4ED3-85D6-B404829C193C}"/>
    <cellStyle name="Percentuale 55 3 2 2" xfId="4244" xr:uid="{307EB7F1-130B-4C99-B7B7-8EAFEA78D46C}"/>
    <cellStyle name="Percentuale 55 3 2 3" xfId="4245" xr:uid="{72154AFD-4FFB-4637-B1B9-69AD5907FE9B}"/>
    <cellStyle name="Percentuale 55 3 3" xfId="1711" xr:uid="{1132D2BE-7E91-47F2-885B-587B09E5F47D}"/>
    <cellStyle name="Percentuale 55 3 3 2" xfId="3277" xr:uid="{A5332346-9848-495F-A4FA-78B0CFEEA722}"/>
    <cellStyle name="Percentuale 55 3 4" xfId="3278" xr:uid="{1BC756AC-5022-454A-B6DD-0F3D50AF138B}"/>
    <cellStyle name="Percentuale 55 4" xfId="1712" xr:uid="{DAF3CAC0-F633-4D23-8F3F-3915D1E58034}"/>
    <cellStyle name="Percentuale 55 4 2" xfId="3279" xr:uid="{13E83B4E-DFD8-4218-86D7-A1BC241F74B0}"/>
    <cellStyle name="Percentuale 55 4 2 2" xfId="3280" xr:uid="{F1AD7CF7-B5B0-4050-A31C-EF9B3D51E0BD}"/>
    <cellStyle name="Percentuale 55 4 3" xfId="3281" xr:uid="{7CE30173-36BF-4957-8801-CA725D2712F6}"/>
    <cellStyle name="Percentuale 55 5" xfId="1713" xr:uid="{D2F4918A-47BF-4E97-81C0-8622AFC18DB0}"/>
    <cellStyle name="Percentuale 56" xfId="1714" xr:uid="{27882830-693A-4356-A93D-ACB8212F8B14}"/>
    <cellStyle name="Percentuale 56 2" xfId="1715" xr:uid="{945A315E-E18E-4CA8-AD72-572DE35164BB}"/>
    <cellStyle name="Percentuale 56 2 2" xfId="3282" xr:uid="{40C59AE3-760B-4301-A7C5-D3E78BDFB8E8}"/>
    <cellStyle name="Percentuale 56 3" xfId="1716" xr:uid="{B0A1A174-7E56-4B3F-B6E8-786E0594E08F}"/>
    <cellStyle name="Percentuale 56 3 2" xfId="1717" xr:uid="{CD98FECB-BC43-412F-8498-A938627BE2AB}"/>
    <cellStyle name="Percentuale 56 3 2 2" xfId="4246" xr:uid="{D5F8ED47-8515-4E4A-8964-A3C6B2E296DD}"/>
    <cellStyle name="Percentuale 56 3 2 3" xfId="4247" xr:uid="{DDBF249E-3AF0-4C80-91D6-3775D26F5FDA}"/>
    <cellStyle name="Percentuale 56 3 3" xfId="1718" xr:uid="{74B34B7B-6FEF-401C-BE23-90285C053825}"/>
    <cellStyle name="Percentuale 56 3 3 2" xfId="3283" xr:uid="{41A533F2-363E-453D-8AC8-807100885EA8}"/>
    <cellStyle name="Percentuale 56 3 4" xfId="3284" xr:uid="{9D980D78-7760-44C8-88FC-8486780AFAB1}"/>
    <cellStyle name="Percentuale 56 4" xfId="1719" xr:uid="{3CA602CC-1345-4262-920E-55586E7D8955}"/>
    <cellStyle name="Percentuale 56 4 2" xfId="3285" xr:uid="{CDE14403-58BB-4FBD-B024-9C5FD4198F3F}"/>
    <cellStyle name="Percentuale 56 4 2 2" xfId="3286" xr:uid="{CBEA2316-5F7B-4EBA-BDDB-B2FAEC019A55}"/>
    <cellStyle name="Percentuale 56 4 3" xfId="3287" xr:uid="{D767DD40-FAAC-4765-BF51-BC77109346E3}"/>
    <cellStyle name="Percentuale 56 5" xfId="1720" xr:uid="{8F70B46F-AFAD-4598-80E7-4B481371D821}"/>
    <cellStyle name="Percentuale 57" xfId="1721" xr:uid="{98FB0DFA-3F3A-4F6F-AAEC-29F0856ECFED}"/>
    <cellStyle name="Percentuale 57 2" xfId="1722" xr:uid="{8213D4F4-81DA-4C2B-BEF3-7F45F9225023}"/>
    <cellStyle name="Percentuale 57 2 2" xfId="3288" xr:uid="{9E888232-856C-4FEA-98FC-73E02391FA48}"/>
    <cellStyle name="Percentuale 57 3" xfId="1723" xr:uid="{74F39348-10D5-479F-952A-60EFBD6A7966}"/>
    <cellStyle name="Percentuale 57 3 2" xfId="1724" xr:uid="{07420854-0A86-4093-94C1-07297829009E}"/>
    <cellStyle name="Percentuale 57 3 2 2" xfId="4248" xr:uid="{6B1AD713-F26F-44B2-8264-A52440FFD251}"/>
    <cellStyle name="Percentuale 57 3 2 3" xfId="4249" xr:uid="{59241859-8AF8-4687-870E-35FA9B7003F7}"/>
    <cellStyle name="Percentuale 57 3 3" xfId="1725" xr:uid="{10DDC2DE-5067-46A0-9A9D-62FFE26AC09C}"/>
    <cellStyle name="Percentuale 57 3 3 2" xfId="3289" xr:uid="{2A355B27-AADF-448D-B142-42135917CA7D}"/>
    <cellStyle name="Percentuale 57 3 4" xfId="3290" xr:uid="{65BA58C1-7014-4DF5-8329-A2C69912A665}"/>
    <cellStyle name="Percentuale 57 4" xfId="1726" xr:uid="{19523A7B-54D2-4E9E-B49D-0FA3C5646597}"/>
    <cellStyle name="Percentuale 57 4 2" xfId="3291" xr:uid="{424DD3B3-9839-4423-964F-269861943E46}"/>
    <cellStyle name="Percentuale 57 4 2 2" xfId="3292" xr:uid="{FB4D01F0-154E-4981-8A85-8D17DE630387}"/>
    <cellStyle name="Percentuale 57 4 3" xfId="3293" xr:uid="{ABED24FA-AA90-448F-8CD0-D59D92637DFC}"/>
    <cellStyle name="Percentuale 57 5" xfId="1727" xr:uid="{358D5584-487D-475C-85F3-92E2312FFA6B}"/>
    <cellStyle name="Percentuale 58" xfId="1728" xr:uid="{51B5493F-4363-4714-986C-6E7B6971E66E}"/>
    <cellStyle name="Percentuale 58 2" xfId="1729" xr:uid="{80B14194-D4F7-40C1-AE5A-EC3496566443}"/>
    <cellStyle name="Percentuale 58 2 2" xfId="3294" xr:uid="{4FDD06D6-4E6F-4103-8829-435303787390}"/>
    <cellStyle name="Percentuale 58 3" xfId="1730" xr:uid="{6DC10CDB-2587-4874-B16C-C6BA924797EF}"/>
    <cellStyle name="Percentuale 58 3 2" xfId="1731" xr:uid="{EF6A9201-8C48-4BB5-94CC-50A210EC47C9}"/>
    <cellStyle name="Percentuale 58 3 2 2" xfId="4250" xr:uid="{16D7CA5F-75C5-4F16-A943-EC52BF247738}"/>
    <cellStyle name="Percentuale 58 3 2 3" xfId="4251" xr:uid="{5329FA43-7511-46B9-A850-CA91E58257D7}"/>
    <cellStyle name="Percentuale 58 3 3" xfId="1732" xr:uid="{2B36F840-0F77-4532-8524-DCF9187BF6A4}"/>
    <cellStyle name="Percentuale 58 3 3 2" xfId="3295" xr:uid="{A5668278-62FA-4C1C-A0D7-02BF6F976C91}"/>
    <cellStyle name="Percentuale 58 3 4" xfId="3296" xr:uid="{DDA89FE3-5D2E-42CD-95B3-4512091819EF}"/>
    <cellStyle name="Percentuale 58 4" xfId="1733" xr:uid="{61D29AEE-0983-4DC6-A392-ACAB48FF9FEE}"/>
    <cellStyle name="Percentuale 58 4 2" xfId="3297" xr:uid="{19F5FB0B-0756-48C7-A408-18A8CC529556}"/>
    <cellStyle name="Percentuale 58 4 2 2" xfId="3298" xr:uid="{DB91BBE6-89F0-4E93-83D3-EA0D5D5A74F0}"/>
    <cellStyle name="Percentuale 58 4 3" xfId="3299" xr:uid="{228BF349-FFA9-40AE-A99C-7469E9F12344}"/>
    <cellStyle name="Percentuale 58 5" xfId="1734" xr:uid="{D219B10E-D989-4BE4-BB15-B4304751C00A}"/>
    <cellStyle name="Percentuale 59" xfId="1735" xr:uid="{B3B6DC70-468F-4BAB-B1DE-D2A4E77DF937}"/>
    <cellStyle name="Percentuale 59 2" xfId="1736" xr:uid="{5F3A96B9-FD7A-46F0-8003-32F9D91F6109}"/>
    <cellStyle name="Percentuale 59 2 2" xfId="3300" xr:uid="{DD65F35B-E5AA-48DB-B45C-38AD9A0365FA}"/>
    <cellStyle name="Percentuale 59 3" xfId="1737" xr:uid="{9A2EFB4B-D8B5-4E18-803C-C97FA26EFCD2}"/>
    <cellStyle name="Percentuale 59 3 2" xfId="1738" xr:uid="{5D68B1AC-B248-4B68-805C-37A6BBC95182}"/>
    <cellStyle name="Percentuale 59 3 2 2" xfId="4252" xr:uid="{4B06C517-A43E-457C-BAC4-50ABF3669E34}"/>
    <cellStyle name="Percentuale 59 3 2 3" xfId="4253" xr:uid="{44F2ACC3-85C8-4645-A96C-76AD4EA18159}"/>
    <cellStyle name="Percentuale 59 3 3" xfId="1739" xr:uid="{C89C6A51-95A1-49A7-9C1F-DC04F2EB6F29}"/>
    <cellStyle name="Percentuale 59 3 3 2" xfId="3301" xr:uid="{2108E934-6D01-45B6-A03E-F965893DD7B7}"/>
    <cellStyle name="Percentuale 59 3 4" xfId="3302" xr:uid="{B64ACAD8-193B-491C-BFCD-216B1D187D10}"/>
    <cellStyle name="Percentuale 59 4" xfId="1740" xr:uid="{E12CFE98-1B03-4500-9CDD-42A2C82AB7A4}"/>
    <cellStyle name="Percentuale 59 4 2" xfId="3303" xr:uid="{E9DEC907-96B4-48C1-A6AE-CBEAD8956252}"/>
    <cellStyle name="Percentuale 59 4 2 2" xfId="3304" xr:uid="{90A0B8CD-E2BA-4AD7-BA7B-F4BA330931BD}"/>
    <cellStyle name="Percentuale 59 4 3" xfId="3305" xr:uid="{CDB61F93-4813-454F-8678-296717BCBDA3}"/>
    <cellStyle name="Percentuale 59 5" xfId="1741" xr:uid="{6827C94E-C551-493C-BC45-7F1B751DD93D}"/>
    <cellStyle name="Percentuale 6" xfId="1742" xr:uid="{1FB93296-0258-4D6C-9A78-BCBACF263CF0}"/>
    <cellStyle name="Percentuale 6 2" xfId="1743" xr:uid="{7AC596B0-74E5-42CE-8247-6694B1655401}"/>
    <cellStyle name="Percentuale 6 2 2" xfId="3306" xr:uid="{445F073F-7DFE-46CD-8955-6A6B6A0C60E6}"/>
    <cellStyle name="Percentuale 6 3" xfId="1744" xr:uid="{27EF28AD-57C1-4BB1-AC1B-DB1B3DAB21FB}"/>
    <cellStyle name="Percentuale 6 3 2" xfId="1745" xr:uid="{35E6D4CA-219C-4884-9845-6DAE8F5D8D7C}"/>
    <cellStyle name="Percentuale 6 3 2 2" xfId="4254" xr:uid="{337AD32E-2FA3-4AC5-8840-EB63910CDA8C}"/>
    <cellStyle name="Percentuale 6 3 2 3" xfId="4255" xr:uid="{C737016E-FE1B-419A-9DCF-094CF46F431D}"/>
    <cellStyle name="Percentuale 6 3 3" xfId="1746" xr:uid="{8DCFDBA5-08F8-4AB2-961C-E6AAB001E368}"/>
    <cellStyle name="Percentuale 6 3 3 2" xfId="3307" xr:uid="{EB841064-2EFB-4EF0-A9F3-1B8D2F563B3D}"/>
    <cellStyle name="Percentuale 6 3 4" xfId="3308" xr:uid="{50D90E20-8535-42B1-8AFD-9E3B2DAA4A40}"/>
    <cellStyle name="Percentuale 6 4" xfId="1747" xr:uid="{9E55BBC4-F0CC-4278-B31E-EDBD3522CC31}"/>
    <cellStyle name="Percentuale 6 4 2" xfId="3309" xr:uid="{43A293DF-3651-4C6F-8E7A-34920D7D24AA}"/>
    <cellStyle name="Percentuale 6 4 2 2" xfId="3310" xr:uid="{CC8691CB-45D4-4EC8-90DD-C37B0FD74072}"/>
    <cellStyle name="Percentuale 6 4 3" xfId="3311" xr:uid="{16457165-A3F6-49A6-A824-11CC60CAB5BE}"/>
    <cellStyle name="Percentuale 6 5" xfId="1748" xr:uid="{245054E7-23FC-432E-B6AB-745C2C3FCC50}"/>
    <cellStyle name="Percentuale 60" xfId="1749" xr:uid="{26C71C7D-F4A0-4787-9D49-576BDC324899}"/>
    <cellStyle name="Percentuale 60 2" xfId="1750" xr:uid="{509315CA-25A8-4852-AC70-2E06D2D1166A}"/>
    <cellStyle name="Percentuale 60 2 2" xfId="3312" xr:uid="{3F0160A1-088B-4E3F-9C2E-76D9DA2639F9}"/>
    <cellStyle name="Percentuale 60 3" xfId="1751" xr:uid="{A9B6096E-F2FD-4744-8938-63BFB75D4D0D}"/>
    <cellStyle name="Percentuale 60 3 2" xfId="1752" xr:uid="{E9E00DA1-1CFB-4AF3-8BB3-7D3B1EB11F3B}"/>
    <cellStyle name="Percentuale 60 3 2 2" xfId="4256" xr:uid="{9C2BE9D2-0A29-4A91-8DF8-5289AB94677F}"/>
    <cellStyle name="Percentuale 60 3 2 3" xfId="4257" xr:uid="{7C87256B-184F-456B-9EA1-F7E4E218CB28}"/>
    <cellStyle name="Percentuale 60 3 3" xfId="1753" xr:uid="{EEF133BE-1443-400D-A578-CFE5510BCFE2}"/>
    <cellStyle name="Percentuale 60 3 3 2" xfId="3313" xr:uid="{55EFABC8-00D8-4EF6-8DE3-01AEF4DE5B6C}"/>
    <cellStyle name="Percentuale 60 3 4" xfId="3314" xr:uid="{F0CEF0D4-8722-4F49-BE44-BF9B6CB9CA0B}"/>
    <cellStyle name="Percentuale 60 4" xfId="1754" xr:uid="{F8357D3A-6F67-4C96-AB28-C0A256B0811A}"/>
    <cellStyle name="Percentuale 60 4 2" xfId="3315" xr:uid="{7F6ECCC7-EFAD-451F-833A-D2EF8A1F271F}"/>
    <cellStyle name="Percentuale 60 4 2 2" xfId="3316" xr:uid="{ADE2F319-E7EA-481B-A514-45BBB8BF0ABA}"/>
    <cellStyle name="Percentuale 60 4 3" xfId="3317" xr:uid="{9A7C9C9A-D6DA-4A50-B50E-F43B3B5DEB8D}"/>
    <cellStyle name="Percentuale 60 5" xfId="1755" xr:uid="{B5E59BE0-8E9A-43F0-8D10-B5FE049E02FA}"/>
    <cellStyle name="Percentuale 61" xfId="1756" xr:uid="{F1B1B8D4-E2D4-4E5F-81D7-5CA0BF835B4A}"/>
    <cellStyle name="Percentuale 61 2" xfId="1757" xr:uid="{AD99A952-14E4-454A-AD43-4DCD6B9D2AAE}"/>
    <cellStyle name="Percentuale 61 2 2" xfId="3318" xr:uid="{E31832E9-7C18-415C-9799-B1D751569DF0}"/>
    <cellStyle name="Percentuale 61 3" xfId="1758" xr:uid="{25F1D238-2041-4D96-A432-B672DE225AE0}"/>
    <cellStyle name="Percentuale 61 3 2" xfId="1759" xr:uid="{2DB2CCF7-671E-4C74-8B22-EF270B45ABEE}"/>
    <cellStyle name="Percentuale 61 3 2 2" xfId="4258" xr:uid="{8AF7E4EC-4917-49B9-9706-715CACE9ABA8}"/>
    <cellStyle name="Percentuale 61 3 2 3" xfId="4259" xr:uid="{FA340925-2FEA-484E-B1AE-1E84088D1BCB}"/>
    <cellStyle name="Percentuale 61 3 3" xfId="1760" xr:uid="{30BFFE29-9F69-44F8-96A0-F293790FB9E7}"/>
    <cellStyle name="Percentuale 61 3 3 2" xfId="3319" xr:uid="{9D47E7B1-BAE2-4581-A381-C26CC279680B}"/>
    <cellStyle name="Percentuale 61 3 4" xfId="3320" xr:uid="{43C101F1-8615-4E9D-AC11-3268B53054B4}"/>
    <cellStyle name="Percentuale 61 4" xfId="1761" xr:uid="{82461F4A-192F-484E-9556-20EB4FFC1A13}"/>
    <cellStyle name="Percentuale 61 4 2" xfId="3321" xr:uid="{465C0B8C-38CB-4AD8-B637-F3B1E470377F}"/>
    <cellStyle name="Percentuale 61 4 2 2" xfId="3322" xr:uid="{78A251B9-AB87-4D71-93B3-1CA437C611F5}"/>
    <cellStyle name="Percentuale 61 4 3" xfId="3323" xr:uid="{BFA0DA26-E2DB-41FF-ACE5-2B855C0E89B9}"/>
    <cellStyle name="Percentuale 61 5" xfId="1762" xr:uid="{E06DB2F8-995E-45EC-934E-D27E3439F4B7}"/>
    <cellStyle name="Percentuale 62" xfId="1763" xr:uid="{03A3AF63-25EE-424E-A609-F400CCD59783}"/>
    <cellStyle name="Percentuale 62 2" xfId="3324" xr:uid="{24856828-A769-45A8-BC36-A2B306A921DC}"/>
    <cellStyle name="Percentuale 63" xfId="1764" xr:uid="{2A983C4B-8F7F-4B1D-B3ED-49F8F63CD1A6}"/>
    <cellStyle name="Percentuale 63 2" xfId="3325" xr:uid="{315B0070-4F1B-49E2-91BB-19706417B632}"/>
    <cellStyle name="Percentuale 64" xfId="1765" xr:uid="{FBD379C4-3D32-4D47-B056-15934B664B21}"/>
    <cellStyle name="Percentuale 64 2" xfId="3326" xr:uid="{3E9FB05E-7A89-42FD-8D7C-A98721DC32ED}"/>
    <cellStyle name="Percentuale 65" xfId="1766" xr:uid="{C4055652-7508-4500-AA27-76366318AC4D}"/>
    <cellStyle name="Percentuale 65 2" xfId="3327" xr:uid="{827AF89A-89DA-42CE-B731-D184BED97E39}"/>
    <cellStyle name="Percentuale 66" xfId="1767" xr:uid="{3CDC5EA8-E472-425B-86AC-FD77805C70D2}"/>
    <cellStyle name="Percentuale 66 2" xfId="3328" xr:uid="{636019A1-2242-4BA0-BD20-440721E7330B}"/>
    <cellStyle name="Percentuale 67" xfId="1768" xr:uid="{3B1FA4FB-484B-4A1B-B915-9016B644AC4A}"/>
    <cellStyle name="Percentuale 67 2" xfId="3329" xr:uid="{04E9F13C-09C7-4DF1-BB9B-23708F0F4E81}"/>
    <cellStyle name="Percentuale 68" xfId="1769" xr:uid="{0D8711D7-B9B3-44A5-9D6B-76E1CE6BA00A}"/>
    <cellStyle name="Percentuale 68 2" xfId="1770" xr:uid="{81CD55DD-5B8F-4461-8D80-1779B8AEAE52}"/>
    <cellStyle name="Percentuale 68 2 2" xfId="3330" xr:uid="{C6D957AA-3BE1-4A08-8DB5-DA200A71A246}"/>
    <cellStyle name="Percentuale 68 3" xfId="1771" xr:uid="{38264AAB-CDA2-4029-B0D4-B69936E08C9B}"/>
    <cellStyle name="Percentuale 68 3 2" xfId="1772" xr:uid="{ACEDB75C-39DA-4DF5-BC9D-F5DF0777338C}"/>
    <cellStyle name="Percentuale 68 3 2 2" xfId="4260" xr:uid="{324B9BD3-DD4F-4CA4-AA9E-7531A8CE3F2D}"/>
    <cellStyle name="Percentuale 68 3 2 3" xfId="4261" xr:uid="{8C0041A4-AF4F-412F-BF49-9ECC1EF9D9C2}"/>
    <cellStyle name="Percentuale 68 3 3" xfId="1773" xr:uid="{8ECE4ADC-9B1F-4EE6-81A4-040C4DCBF570}"/>
    <cellStyle name="Percentuale 68 3 3 2" xfId="3331" xr:uid="{4D27963C-FC04-4DB6-8DB6-F9E3FC5D776A}"/>
    <cellStyle name="Percentuale 68 3 4" xfId="3332" xr:uid="{D68EA9A5-6F53-45B9-B3CF-9EDABFC34182}"/>
    <cellStyle name="Percentuale 68 4" xfId="1774" xr:uid="{88B97D40-ACA5-42A9-B2BE-0961F9957E91}"/>
    <cellStyle name="Percentuale 68 4 2" xfId="3333" xr:uid="{AB023BD4-F4B3-4485-AA5D-AA28BBEE40C8}"/>
    <cellStyle name="Percentuale 68 4 2 2" xfId="3334" xr:uid="{3E9DE61F-AEB7-4C4A-8ED9-A0AB095FC35D}"/>
    <cellStyle name="Percentuale 68 4 3" xfId="3335" xr:uid="{2F774833-292A-4761-BB00-40B558FA87A0}"/>
    <cellStyle name="Percentuale 68 5" xfId="1775" xr:uid="{4FB59BC3-D2FE-4935-945E-3EEF04F27918}"/>
    <cellStyle name="Percentuale 69" xfId="1776" xr:uid="{0B70C4F5-F937-471A-A63C-83E9BF92EFE9}"/>
    <cellStyle name="Percentuale 69 2" xfId="1777" xr:uid="{918617C2-B216-48EF-960F-3BA77DB0ADCC}"/>
    <cellStyle name="Percentuale 69 2 2" xfId="3336" xr:uid="{B91B7F6E-3F5C-42E8-BD06-4BD969F6F158}"/>
    <cellStyle name="Percentuale 69 3" xfId="1778" xr:uid="{B8E7373D-5F0C-4AB3-854F-3C9CF00EDB55}"/>
    <cellStyle name="Percentuale 69 3 2" xfId="1779" xr:uid="{012B9E9F-17EB-4A6B-85C1-7B6FDE0D6D40}"/>
    <cellStyle name="Percentuale 69 3 2 2" xfId="4262" xr:uid="{7D0EB0FC-7029-4155-AF1C-94B7DD8F90C5}"/>
    <cellStyle name="Percentuale 69 3 2 3" xfId="4263" xr:uid="{BE4B1ABF-C897-4BC7-8C11-204CE62AEA82}"/>
    <cellStyle name="Percentuale 69 3 3" xfId="1780" xr:uid="{96CACAC7-5725-46FC-A8A7-5FE243B691B3}"/>
    <cellStyle name="Percentuale 69 3 3 2" xfId="3337" xr:uid="{D3029E38-CEA3-4B9A-9A1D-59570E909880}"/>
    <cellStyle name="Percentuale 69 3 4" xfId="3338" xr:uid="{5C43DE70-E81C-40D1-813B-E7193F48FC9B}"/>
    <cellStyle name="Percentuale 69 4" xfId="1781" xr:uid="{6B0467A5-9C5F-4F99-9D79-E4C73544523C}"/>
    <cellStyle name="Percentuale 69 4 2" xfId="3339" xr:uid="{736FD32D-3778-467F-AF83-4937D6E15BF5}"/>
    <cellStyle name="Percentuale 69 4 2 2" xfId="3340" xr:uid="{8D5988EB-65E2-4387-ACC4-A6A40F0BB425}"/>
    <cellStyle name="Percentuale 69 4 3" xfId="3341" xr:uid="{9F5C0698-4D94-4092-B318-A6E281A2F0E8}"/>
    <cellStyle name="Percentuale 69 5" xfId="1782" xr:uid="{79E5F504-7F33-4147-BAA9-CC31FFA3774A}"/>
    <cellStyle name="Percentuale 7" xfId="1783" xr:uid="{EF753EC5-F247-468A-BC4D-599C231DAED0}"/>
    <cellStyle name="Percentuale 7 2" xfId="1784" xr:uid="{D3EFC62D-1AA9-4C55-A705-FC43AB063E89}"/>
    <cellStyle name="Percentuale 7 2 2" xfId="3342" xr:uid="{A7E76ADE-5459-45A2-823E-6814B944542F}"/>
    <cellStyle name="Percentuale 7 3" xfId="1785" xr:uid="{6B621D52-C725-4DEC-A812-2E318E8163DE}"/>
    <cellStyle name="Percentuale 7 3 2" xfId="1786" xr:uid="{0C2B4B90-1BE7-44BE-AAEF-61373D10FD19}"/>
    <cellStyle name="Percentuale 7 3 2 2" xfId="4264" xr:uid="{FA681495-D8B0-46D2-993E-6A00C65EBB6B}"/>
    <cellStyle name="Percentuale 7 3 2 3" xfId="4265" xr:uid="{0B7CE107-6A36-4F23-9D54-036A1C2C37CE}"/>
    <cellStyle name="Percentuale 7 3 3" xfId="1787" xr:uid="{6327ADBE-4F6C-479D-8E2A-2FCB2456F532}"/>
    <cellStyle name="Percentuale 7 3 3 2" xfId="3343" xr:uid="{95C34D1D-6652-456F-98B6-317785BE6AB5}"/>
    <cellStyle name="Percentuale 7 3 4" xfId="3344" xr:uid="{920E67E5-22CB-4E8E-BAE5-19AA4C402A02}"/>
    <cellStyle name="Percentuale 7 4" xfId="1788" xr:uid="{F873D41B-D34D-4397-B291-0FCFD65872C9}"/>
    <cellStyle name="Percentuale 7 4 2" xfId="3345" xr:uid="{7FAD3D89-939E-498B-B569-4C9CC1BDEE8A}"/>
    <cellStyle name="Percentuale 7 4 2 2" xfId="3346" xr:uid="{E04F1CD4-D881-4D50-8ECA-EB8E9429CE22}"/>
    <cellStyle name="Percentuale 7 4 3" xfId="3347" xr:uid="{D951C3E7-6BA8-4F35-84A9-5D57EF11C4C2}"/>
    <cellStyle name="Percentuale 7 5" xfId="1789" xr:uid="{4B44AE8C-8D9D-4E36-9475-CCA623C6E1D8}"/>
    <cellStyle name="Percentuale 8" xfId="1790" xr:uid="{A975A68B-363A-4230-AB54-9F422B43098F}"/>
    <cellStyle name="Percentuale 8 2" xfId="1791" xr:uid="{492D50E9-4787-4658-B76B-CFB933076C7E}"/>
    <cellStyle name="Percentuale 8 2 2" xfId="3348" xr:uid="{6E799EB1-47CA-4B1F-8864-CAD53CC2DA54}"/>
    <cellStyle name="Percentuale 8 3" xfId="1792" xr:uid="{CAF41B18-0323-46C3-B54E-1F7B078F251F}"/>
    <cellStyle name="Percentuale 8 3 2" xfId="1793" xr:uid="{357184B2-A0C3-4ECF-9880-F75A2DC9140C}"/>
    <cellStyle name="Percentuale 8 3 2 2" xfId="4266" xr:uid="{154A0DBB-AB75-4461-93FA-A38275D06BE0}"/>
    <cellStyle name="Percentuale 8 3 2 3" xfId="4267" xr:uid="{9986B949-CBC1-45B2-8CC6-16B520821C02}"/>
    <cellStyle name="Percentuale 8 3 3" xfId="1794" xr:uid="{40338048-E878-4FA8-B2BF-B86D7ED49207}"/>
    <cellStyle name="Percentuale 8 3 3 2" xfId="3349" xr:uid="{E1A8EB1C-3002-4284-AA6B-221A82B9C9A1}"/>
    <cellStyle name="Percentuale 8 3 4" xfId="3350" xr:uid="{7C011BBF-E309-455A-AB9F-40165F1F14A8}"/>
    <cellStyle name="Percentuale 8 4" xfId="1795" xr:uid="{54ED0DC3-58FD-46F6-B279-F5E725D9F2CF}"/>
    <cellStyle name="Percentuale 8 4 2" xfId="3351" xr:uid="{92B0D6AB-79D2-48DE-AB06-4EDE223DA9C9}"/>
    <cellStyle name="Percentuale 8 4 2 2" xfId="3352" xr:uid="{46E1C2BF-FD25-4105-89A7-774BEDB47141}"/>
    <cellStyle name="Percentuale 8 4 3" xfId="3353" xr:uid="{DBE88705-5049-4E73-941A-7333AA85A224}"/>
    <cellStyle name="Percentuale 8 5" xfId="1796" xr:uid="{36D97AE0-53A8-440C-A95B-040D2D5C8AF0}"/>
    <cellStyle name="Percentuale 9" xfId="1797" xr:uid="{DBFE3681-BAFB-4D23-8AFF-6A2D0F2EB784}"/>
    <cellStyle name="Percentuale 9 2" xfId="1798" xr:uid="{D537DCB3-606D-4ECA-B8D3-EE7E617C3CC1}"/>
    <cellStyle name="Percentuale 9 2 2" xfId="3354" xr:uid="{52D7C34D-556A-4B5B-BA8D-B8D80C0ED829}"/>
    <cellStyle name="Percentuale 9 3" xfId="1799" xr:uid="{5AED811C-9D39-49EA-A121-852412E01B0A}"/>
    <cellStyle name="Percentuale 9 3 2" xfId="1800" xr:uid="{9475CBEF-33C1-4A4A-94D2-C4D1CDCDA7D7}"/>
    <cellStyle name="Percentuale 9 3 2 2" xfId="4268" xr:uid="{1F2B27A7-37D7-4D57-83E6-865F4F78815F}"/>
    <cellStyle name="Percentuale 9 3 2 3" xfId="4269" xr:uid="{18511CF6-787E-4DE8-A405-DB7056C47EDC}"/>
    <cellStyle name="Percentuale 9 3 3" xfId="1801" xr:uid="{301A7293-5B55-4180-96EC-5EE2C78A9D3D}"/>
    <cellStyle name="Percentuale 9 3 3 2" xfId="3355" xr:uid="{C71C3C09-3899-4A3A-BACA-60B262F5AB51}"/>
    <cellStyle name="Percentuale 9 3 4" xfId="3356" xr:uid="{97C9A04B-E478-4861-8BA9-2168ED9C2717}"/>
    <cellStyle name="Percentuale 9 4" xfId="1802" xr:uid="{F829C840-5C2C-474A-B14E-A618D4A458F0}"/>
    <cellStyle name="Percentuale 9 4 2" xfId="3357" xr:uid="{F13F9C76-B502-4596-A6FA-FDDBB412C39A}"/>
    <cellStyle name="Percentuale 9 4 2 2" xfId="3358" xr:uid="{A0B38B92-36CA-48C3-9DEC-3C0F6FF57B4C}"/>
    <cellStyle name="Percentuale 9 4 3" xfId="3359" xr:uid="{D4C9DD3F-A221-4028-A451-ED6292CC75DA}"/>
    <cellStyle name="Percentuale 9 5" xfId="1803" xr:uid="{197D5AD5-85E2-4468-AF16-865E8EFA5EA0}"/>
    <cellStyle name="Procent 2" xfId="1804" xr:uid="{B5471AA2-4A67-47CC-AAA6-39E9EE2557C8}"/>
    <cellStyle name="Procent 2 2" xfId="3360" xr:uid="{12244612-FC83-4427-85F4-0A34A2A1A4FF}"/>
    <cellStyle name="Procent 2 2 2" xfId="4270" xr:uid="{484414AD-04C5-4997-B888-AF4D302534DA}"/>
    <cellStyle name="Procent 2 2 3" xfId="4271" xr:uid="{F5FE0E13-AA41-418F-B9DF-4F5F22B17BF5}"/>
    <cellStyle name="Procent 3" xfId="3361" xr:uid="{379714A2-EFC6-4BB8-873E-FCAA3D1BE26E}"/>
    <cellStyle name="Procent 3 2" xfId="3362" xr:uid="{47DAB630-B547-4022-9F39-22FDE8C8D064}"/>
    <cellStyle name="Procent 3 2 2" xfId="4272" xr:uid="{64CD6760-FD55-436B-B13A-3F39A9EB485D}"/>
    <cellStyle name="Procent 3 3" xfId="4273" xr:uid="{469A1648-8F56-4978-8F67-B3F7EA8628CF}"/>
    <cellStyle name="Procent 4" xfId="3363" xr:uid="{FA3DEA4A-B95A-4D7F-929E-E985D3B0B553}"/>
    <cellStyle name="Procent 4 2" xfId="3364" xr:uid="{2DD90554-533E-46E2-A5A8-0662558D0535}"/>
    <cellStyle name="Standard_Sce_D_Extraction" xfId="1805" xr:uid="{E078143F-6120-4B46-A48D-AB485F8B60A2}"/>
    <cellStyle name="Style 155" xfId="4274" xr:uid="{02DB20BF-A99D-4267-BDFA-DD63E9FC5758}"/>
    <cellStyle name="Style 156" xfId="4275" xr:uid="{579DC550-B5A2-4BC0-A004-63C03F210F7C}"/>
    <cellStyle name="Style 157" xfId="4276" xr:uid="{37D842A2-6CF2-47B6-B711-FD23385F119E}"/>
    <cellStyle name="Style 158" xfId="4277" xr:uid="{0BC32AAE-6154-4BBE-8A48-86589A45F548}"/>
    <cellStyle name="Style 159" xfId="4278" xr:uid="{60D05F69-31A7-4065-83FB-A59C7E401AC3}"/>
    <cellStyle name="Style 161" xfId="4279" xr:uid="{FEBF0C5E-6785-478D-B8D9-F1232FC42185}"/>
    <cellStyle name="Style 162" xfId="4280" xr:uid="{DC50FA9C-9536-48B6-98B6-CBF0D1250801}"/>
    <cellStyle name="Style 163" xfId="4281" xr:uid="{02D5DDDE-7684-4F64-A2CC-8FA570EC3A6E}"/>
    <cellStyle name="Style 223" xfId="4282" xr:uid="{94FB45E3-2A4D-468C-BE98-1406E3E3F551}"/>
    <cellStyle name="Style 224" xfId="4283" xr:uid="{A8D6F81B-2CC7-477B-987A-DDD98BE79B66}"/>
    <cellStyle name="Style 225" xfId="4284" xr:uid="{3F5F1744-0EB8-443E-AC77-AD8B7D7355B3}"/>
    <cellStyle name="Style 226" xfId="4285" xr:uid="{AC109AE0-32BE-4450-AE15-D05A9D817C36}"/>
    <cellStyle name="Style 227" xfId="4286" xr:uid="{1BBFDAED-DF1D-4F25-AF19-6FB8610B0FE8}"/>
    <cellStyle name="Style 229" xfId="4287" xr:uid="{E8D6A676-7ECE-43CC-A2DD-BEBD89B36087}"/>
    <cellStyle name="Style 230" xfId="4288" xr:uid="{2FA3EB46-8A9A-4E53-AD34-039EE76CC554}"/>
    <cellStyle name="Style 231" xfId="4289" xr:uid="{719278DE-6709-4AA2-95BD-9633AB15CB65}"/>
    <cellStyle name="Style 257" xfId="4290" xr:uid="{021E6E26-F976-4145-9803-5418EA057256}"/>
    <cellStyle name="Style 258" xfId="4291" xr:uid="{6066582E-B97B-4E98-88EB-CDE7D2A69859}"/>
    <cellStyle name="Style 259" xfId="4292" xr:uid="{5224ED69-136D-4F31-9CAD-28B047D96AC3}"/>
    <cellStyle name="Style 260" xfId="4293" xr:uid="{EC30D550-13D2-4790-A51E-12CF3BA669EC}"/>
    <cellStyle name="Style 261" xfId="4294" xr:uid="{998BCAA0-D505-4943-9EF5-167A20BDB786}"/>
    <cellStyle name="Style 263" xfId="4295" xr:uid="{B1E4E1AB-1D5A-4434-8215-CA0F5C8A024B}"/>
    <cellStyle name="Style 264" xfId="4296" xr:uid="{3FDC061E-7CB0-4707-81F1-7AEB18C16BAA}"/>
    <cellStyle name="Style 265" xfId="4297" xr:uid="{1DD0E69C-2D36-482E-83FC-651002F2A921}"/>
    <cellStyle name="Style 461" xfId="4298" xr:uid="{12FBDA93-B2D8-453A-AB19-ED867397E31A}"/>
    <cellStyle name="Style 467" xfId="4299" xr:uid="{395777BC-D571-4774-9CDB-3C49A6D253D1}"/>
    <cellStyle name="Style 468" xfId="4300" xr:uid="{0480BD81-DC48-4AA3-B56F-2B789D89DE74}"/>
    <cellStyle name="Style 469" xfId="4301" xr:uid="{B1F1D36C-C3A0-477F-A50A-F4B920272787}"/>
    <cellStyle name="Style 478" xfId="4302" xr:uid="{3663AA32-36D5-4F88-B48C-577AF7D1FF1F}"/>
    <cellStyle name="Style 479" xfId="4303" xr:uid="{1E035989-BA3B-462A-B0BE-42122F610FAA}"/>
    <cellStyle name="Style 480" xfId="4304" xr:uid="{C014C06F-0589-465C-9971-87DF28160CB5}"/>
    <cellStyle name="Style 481" xfId="4305" xr:uid="{CDACAA07-5E3F-4D01-973B-2CFEC388A5EC}"/>
    <cellStyle name="Style 482" xfId="4306" xr:uid="{D008A0EB-1E29-4398-B141-A6744CBA33EA}"/>
    <cellStyle name="Style 484" xfId="4307" xr:uid="{04B3A9EC-B4D6-4EC7-B3DE-2DC90EAB56D8}"/>
    <cellStyle name="Style 485" xfId="4308" xr:uid="{EB53183B-BD03-4481-96FD-A7479EBDF864}"/>
    <cellStyle name="Style 486" xfId="4309" xr:uid="{91430B7B-79D7-4012-9469-35B1D6F2939D}"/>
    <cellStyle name="Style 495" xfId="4310" xr:uid="{4321A120-569E-4A8A-B5E7-A0828D377966}"/>
    <cellStyle name="Style 496" xfId="4311" xr:uid="{30D2D47B-6BF5-4076-89BD-60185A325C38}"/>
    <cellStyle name="Style 497" xfId="4312" xr:uid="{2061865E-5AF8-48F8-8960-D59D55264B7A}"/>
    <cellStyle name="Style 498" xfId="4313" xr:uid="{BA380A0C-521C-4267-88E1-1D5571EDB0B5}"/>
    <cellStyle name="Style 499" xfId="4314" xr:uid="{502D04B9-06D3-4C35-8199-9276CAE338F2}"/>
    <cellStyle name="Style 501" xfId="4315" xr:uid="{09051D6E-EDAE-413A-878B-BE2BF56147DA}"/>
    <cellStyle name="Style 502" xfId="4316" xr:uid="{244A4432-0DD8-4DF9-9248-36ABB07DC2F3}"/>
    <cellStyle name="Style 503" xfId="4317" xr:uid="{A239D07F-60C4-4F47-9952-D960F6A1B0F3}"/>
    <cellStyle name="Style 580" xfId="4318" xr:uid="{DED4C593-86C0-47FC-982F-7F0E476AC9E4}"/>
    <cellStyle name="Style 581" xfId="4319" xr:uid="{F4AA7AAB-3675-47FB-95AE-1EB2797CBACF}"/>
    <cellStyle name="Style 582" xfId="4320" xr:uid="{CAD5C7BB-4EAA-4F48-AD4C-4FE03D8178C9}"/>
    <cellStyle name="Style 583" xfId="4321" xr:uid="{5DF9BF68-1AC6-4ED6-ACCE-7CA239AE3AEB}"/>
    <cellStyle name="Style 584" xfId="4322" xr:uid="{5AC97240-4020-41B5-BD8B-CE3D4AF04AD2}"/>
    <cellStyle name="Style 586" xfId="4323" xr:uid="{101F3F35-8B94-4529-95E0-FE20094B03FC}"/>
    <cellStyle name="Style 587" xfId="4324" xr:uid="{5FB2EE73-E6CD-40FA-A14C-945BA42F5942}"/>
    <cellStyle name="Style 588" xfId="4325" xr:uid="{A6DFF31A-3934-4B3A-A8EF-60826F487753}"/>
    <cellStyle name="Testo avviso" xfId="1806" xr:uid="{7E39083B-35BB-4A65-B055-F736BC8E8374}"/>
    <cellStyle name="Testo descrittivo" xfId="1807" xr:uid="{98D986F5-A643-4D53-BF89-AC0991A30634}"/>
    <cellStyle name="Titolo" xfId="1808" xr:uid="{9BCC1E44-484C-4625-9DF7-BC4CECC9DACB}"/>
    <cellStyle name="Titolo 1" xfId="1809" xr:uid="{FEDEFB27-DDCD-4512-9836-53CB0C8B6410}"/>
    <cellStyle name="Titolo 1 2" xfId="4326" xr:uid="{279D2C82-49EB-4911-B360-8F2C1912DD37}"/>
    <cellStyle name="Titolo 1 2 2" xfId="4376" xr:uid="{6A04ECF7-0097-4286-9128-11BD70E7AD5B}"/>
    <cellStyle name="Titolo 1 2 3" xfId="4353" xr:uid="{1F018095-DF56-40DC-A87C-5687CB9E04BF}"/>
    <cellStyle name="Titolo 1 3" xfId="4327" xr:uid="{241F7385-6414-4534-B7E8-FC7D7FC273B5}"/>
    <cellStyle name="Titolo 1 3 2" xfId="4377" xr:uid="{4460E96D-3709-496D-BC72-8D5CE2D93236}"/>
    <cellStyle name="Titolo 1 3 3" xfId="4352" xr:uid="{C1B41154-3656-4AAE-B8D6-B8E021C83629}"/>
    <cellStyle name="Titolo 2" xfId="1810" xr:uid="{068F73C3-6EEA-4FB2-AFB7-80E999F8DE42}"/>
    <cellStyle name="Titolo 2 2" xfId="4328" xr:uid="{C54B6DF5-69A0-4870-B8C6-08192C1F874B}"/>
    <cellStyle name="Titolo 2 2 2" xfId="4378" xr:uid="{AC0FC10E-D7A5-4D7A-840E-DB1596D3D85C}"/>
    <cellStyle name="Titolo 2 2 3" xfId="4375" xr:uid="{E9F5EAD0-7C37-487A-8B03-4CBAC1A68E2E}"/>
    <cellStyle name="Titolo 2 3" xfId="4329" xr:uid="{5BA573F8-B369-4C42-AA96-7409EED09A67}"/>
    <cellStyle name="Titolo 2 3 2" xfId="4379" xr:uid="{AD48DA18-AAA1-40CA-ACB3-ACD6777B1324}"/>
    <cellStyle name="Titolo 2 3 3" xfId="4367" xr:uid="{1E4B91FB-E628-49BF-92AC-BA9AC19CD180}"/>
    <cellStyle name="Titolo 3" xfId="1811" xr:uid="{F2185D8B-5144-43FB-A084-385661EADD96}"/>
    <cellStyle name="Titolo 3 2" xfId="1812" xr:uid="{D55845BD-50DD-439E-950A-DF56A61DBF72}"/>
    <cellStyle name="Titolo 3 2 2" xfId="4330" xr:uid="{99CC233F-4E97-424F-8B5B-48F671D7C3B5}"/>
    <cellStyle name="Titolo 3 3" xfId="4331" xr:uid="{18ED6648-A8F5-4972-90BB-5143FEE1125E}"/>
    <cellStyle name="Titolo 4" xfId="1813" xr:uid="{C77AA36F-C7E8-4208-812F-ECB540214846}"/>
    <cellStyle name="Total 2" xfId="4332" xr:uid="{5F8E351C-0995-4647-9335-42A63A97C81E}"/>
    <cellStyle name="Total 2 2" xfId="4333" xr:uid="{6DC3DDD5-0898-44A7-9CC0-4B3C1C7C1037}"/>
    <cellStyle name="Totale" xfId="1814" xr:uid="{61012A8E-F39D-4B9F-8175-498D79110747}"/>
    <cellStyle name="Totale 2" xfId="1815" xr:uid="{D2F17E6E-79E1-4949-B947-25347052F944}"/>
    <cellStyle name="Totale 2 2" xfId="4334" xr:uid="{9E3BCABA-0949-4386-A3EB-398D69033881}"/>
    <cellStyle name="Totale 2 3" xfId="4335" xr:uid="{1CE775DA-42D3-4E08-AF3E-4F9E4DC17DBC}"/>
    <cellStyle name="Totale 3" xfId="1816" xr:uid="{88025C1C-BF74-4314-AEAB-7568FE034CE9}"/>
    <cellStyle name="Totale 3 2" xfId="4336" xr:uid="{9D360C97-6243-46B3-9AB3-BE6FFDC0042C}"/>
    <cellStyle name="Totale 3 3" xfId="4337" xr:uid="{898D859A-5655-4022-AD06-D578DE8B8723}"/>
    <cellStyle name="Totale 4" xfId="1817" xr:uid="{BC5629E0-57A2-42C2-A6E5-5F002E41DAE3}"/>
    <cellStyle name="Totale 4 2" xfId="4338" xr:uid="{7A432037-6E71-45FA-A8D2-6EB09A0AF986}"/>
    <cellStyle name="Totale 5" xfId="1818" xr:uid="{BE783FAC-7BC3-4F74-9317-5F8ACAC1D47D}"/>
    <cellStyle name="Totale 6" xfId="1819" xr:uid="{28BD953C-7B49-4380-A07A-2FBCA8D52266}"/>
    <cellStyle name="Totale 7" xfId="4339" xr:uid="{2BA3E642-38F8-4117-942A-EE875DABC161}"/>
    <cellStyle name="Uncertain" xfId="3365" xr:uid="{C4E7E775-1966-4EFB-BBDF-9627C7764BBC}"/>
    <cellStyle name="Valore non valido" xfId="1820" xr:uid="{A61C114F-12FE-420E-93FF-241FBCC2013B}"/>
    <cellStyle name="Valore valido" xfId="1821" xr:uid="{D260E9E0-BFF9-43FD-B59E-D67EA67D2B76}"/>
    <cellStyle name="Years" xfId="3366" xr:uid="{3998971E-AB1E-4B24-98D6-B98447A2DC69}"/>
    <cellStyle name="Обычный_CRF2002 (1)" xfId="1822" xr:uid="{09F0EBE8-D6C9-471E-A93A-8C9C6E03E335}"/>
  </cellStyles>
  <dxfs count="0"/>
  <tableStyles count="0" defaultTableStyle="TableStyleMedium2" defaultPivotStyle="PivotStyleLight16"/>
  <colors>
    <mruColors>
      <color rgb="FF008FFA"/>
      <color rgb="FFF47914"/>
      <color rgb="FFA7B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xdr:col>
      <xdr:colOff>57150</xdr:colOff>
      <xdr:row>23</xdr:row>
      <xdr:rowOff>155575</xdr:rowOff>
    </xdr:from>
    <xdr:to>
      <xdr:col>12</xdr:col>
      <xdr:colOff>92075</xdr:colOff>
      <xdr:row>29</xdr:row>
      <xdr:rowOff>19050</xdr:rowOff>
    </xdr:to>
    <xdr:sp macro="" textlink="">
      <xdr:nvSpPr>
        <xdr:cNvPr id="2" name="TextBox 1">
          <a:extLst>
            <a:ext uri="{FF2B5EF4-FFF2-40B4-BE49-F238E27FC236}">
              <a16:creationId xmlns:a16="http://schemas.microsoft.com/office/drawing/2014/main" id="{54F341AF-0529-4B1B-8A6C-F3F247EA8E3E}"/>
            </a:ext>
          </a:extLst>
        </xdr:cNvPr>
        <xdr:cNvSpPr txBox="1"/>
      </xdr:nvSpPr>
      <xdr:spPr>
        <a:xfrm>
          <a:off x="13230225" y="4775200"/>
          <a:ext cx="4692650" cy="10064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FT processes</a:t>
          </a:r>
          <a:r>
            <a:rPr lang="da-DK" sz="1200">
              <a:latin typeface="Times New Roman" panose="02020603050405020304" pitchFamily="18" charset="0"/>
              <a:cs typeface="Times New Roman" panose="02020603050405020304" pitchFamily="18" charset="0"/>
            </a:rPr>
            <a:t> are converting "general" commodities (such as NGA, DSL WPE,etc.) to residential comodities. The only purpose of these processes is to be able to track the use of commodities in a specific sector</a:t>
          </a:r>
          <a:r>
            <a:rPr lang="da-DK" sz="1200" baseline="0">
              <a:latin typeface="Times New Roman" panose="02020603050405020304" pitchFamily="18" charset="0"/>
              <a:cs typeface="Times New Roman" panose="02020603050405020304" pitchFamily="18" charset="0"/>
            </a:rPr>
            <a:t> (in this case </a:t>
          </a:r>
          <a:r>
            <a:rPr lang="da-DK" sz="1200">
              <a:latin typeface="Times New Roman" panose="02020603050405020304" pitchFamily="18" charset="0"/>
              <a:cs typeface="Times New Roman" panose="02020603050405020304" pitchFamily="18" charset="0"/>
            </a:rPr>
            <a:t>residential sector).</a:t>
          </a:r>
        </a:p>
        <a:p>
          <a:r>
            <a:rPr lang="da-DK" sz="1200">
              <a:latin typeface="Times New Roman" panose="02020603050405020304" pitchFamily="18" charset="0"/>
              <a:cs typeface="Times New Roman" panose="02020603050405020304" pitchFamily="18" charset="0"/>
            </a:rPr>
            <a:t>Capacity unit PJa is "PJ anually", since both fuels coming</a:t>
          </a:r>
          <a:r>
            <a:rPr lang="da-DK" sz="1200" baseline="0">
              <a:latin typeface="Times New Roman" panose="02020603050405020304" pitchFamily="18" charset="0"/>
              <a:cs typeface="Times New Roman" panose="02020603050405020304" pitchFamily="18" charset="0"/>
            </a:rPr>
            <a:t> into the processes and fuels coming out of processes are measured in PJ.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11</xdr:col>
      <xdr:colOff>57150</xdr:colOff>
      <xdr:row>19</xdr:row>
      <xdr:rowOff>171450</xdr:rowOff>
    </xdr:from>
    <xdr:to>
      <xdr:col>15</xdr:col>
      <xdr:colOff>111125</xdr:colOff>
      <xdr:row>23</xdr:row>
      <xdr:rowOff>63500</xdr:rowOff>
    </xdr:to>
    <xdr:sp macro="" textlink="">
      <xdr:nvSpPr>
        <xdr:cNvPr id="3" name="TextBox 2">
          <a:extLst>
            <a:ext uri="{FF2B5EF4-FFF2-40B4-BE49-F238E27FC236}">
              <a16:creationId xmlns:a16="http://schemas.microsoft.com/office/drawing/2014/main" id="{A2FBB399-4BD5-422B-A980-451BDB833965}"/>
            </a:ext>
          </a:extLst>
        </xdr:cNvPr>
        <xdr:cNvSpPr txBox="1"/>
      </xdr:nvSpPr>
      <xdr:spPr>
        <a:xfrm>
          <a:off x="13230225" y="4029075"/>
          <a:ext cx="6540500" cy="6540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DAYNITE</a:t>
          </a:r>
          <a:r>
            <a:rPr lang="da-DK" sz="1200">
              <a:latin typeface="Times New Roman" panose="02020603050405020304" pitchFamily="18" charset="0"/>
              <a:cs typeface="Times New Roman" panose="02020603050405020304" pitchFamily="18" charset="0"/>
            </a:rPr>
            <a:t> means that activity of a specific process is tracked on the most detailed possible level (in our case this is "4 critical situations for the Danish power system"</a:t>
          </a:r>
          <a:r>
            <a:rPr lang="da-DK" sz="1200" baseline="0">
              <a:latin typeface="Times New Roman" panose="02020603050405020304" pitchFamily="18" charset="0"/>
              <a:cs typeface="Times New Roman" panose="02020603050405020304" pitchFamily="18" charset="0"/>
            </a:rPr>
            <a:t>: 1. high power, low demand, 2. high demand, low power, 3. High PV, low demand, 4. Remaining combinations)</a:t>
          </a:r>
        </a:p>
        <a:p>
          <a:endParaRPr lang="da-DK" sz="1200" baseline="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Other options for tracking the possibilities include</a:t>
          </a:r>
          <a:r>
            <a:rPr lang="da-DK" sz="1200" baseline="0">
              <a:latin typeface="Times New Roman" panose="02020603050405020304" pitchFamily="18" charset="0"/>
              <a:cs typeface="Times New Roman" panose="02020603050405020304" pitchFamily="18" charset="0"/>
            </a:rPr>
            <a:t> </a:t>
          </a:r>
          <a:r>
            <a:rPr lang="da-DK" sz="1200">
              <a:latin typeface="Times New Roman" panose="02020603050405020304" pitchFamily="18" charset="0"/>
              <a:cs typeface="Times New Roman" panose="02020603050405020304" pitchFamily="18" charset="0"/>
            </a:rPr>
            <a:t>annual, seasonal (correspond</a:t>
          </a:r>
          <a:r>
            <a:rPr lang="da-DK" sz="1200" baseline="0">
              <a:latin typeface="Times New Roman" panose="02020603050405020304" pitchFamily="18" charset="0"/>
              <a:cs typeface="Times New Roman" panose="02020603050405020304" pitchFamily="18" charset="0"/>
            </a:rPr>
            <a:t> to seasons in TIMES-DK)</a:t>
          </a:r>
          <a:r>
            <a:rPr lang="da-DK" sz="1200">
              <a:latin typeface="Times New Roman" panose="02020603050405020304" pitchFamily="18" charset="0"/>
              <a:cs typeface="Times New Roman" panose="02020603050405020304" pitchFamily="18" charset="0"/>
            </a:rPr>
            <a:t>, and weekly level (correspond to Workday/Non Workday division in TIMES-DK).</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20651</xdr:colOff>
      <xdr:row>22</xdr:row>
      <xdr:rowOff>186017</xdr:rowOff>
    </xdr:from>
    <xdr:to>
      <xdr:col>8</xdr:col>
      <xdr:colOff>1451915</xdr:colOff>
      <xdr:row>29</xdr:row>
      <xdr:rowOff>134439</xdr:rowOff>
    </xdr:to>
    <xdr:sp macro="" textlink="">
      <xdr:nvSpPr>
        <xdr:cNvPr id="2" name="TextBox 1">
          <a:extLst>
            <a:ext uri="{FF2B5EF4-FFF2-40B4-BE49-F238E27FC236}">
              <a16:creationId xmlns:a16="http://schemas.microsoft.com/office/drawing/2014/main" id="{3D7E2EF8-D21F-495C-9B39-EA0026A02ED5}"/>
            </a:ext>
          </a:extLst>
        </xdr:cNvPr>
        <xdr:cNvSpPr txBox="1"/>
      </xdr:nvSpPr>
      <xdr:spPr>
        <a:xfrm>
          <a:off x="12467921" y="4201757"/>
          <a:ext cx="3134334" cy="1293352"/>
        </a:xfrm>
        <a:prstGeom prst="rect">
          <a:avLst/>
        </a:prstGeom>
        <a:solidFill>
          <a:srgbClr val="FF505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Efficiencies of the heat generation technologies must be assumed/taken from somewhere!!!</a:t>
          </a:r>
        </a:p>
        <a:p>
          <a:endParaRPr lang="da-DK" sz="1200" b="1">
            <a:latin typeface="Times New Roman" panose="02020603050405020304" pitchFamily="18" charset="0"/>
            <a:cs typeface="Times New Roman" panose="02020603050405020304" pitchFamily="18" charset="0"/>
          </a:endParaRPr>
        </a:p>
        <a:p>
          <a:r>
            <a:rPr lang="da-DK" sz="1200" b="1">
              <a:latin typeface="Times New Roman" panose="02020603050405020304" pitchFamily="18" charset="0"/>
              <a:cs typeface="Times New Roman" panose="02020603050405020304" pitchFamily="18" charset="0"/>
            </a:rPr>
            <a:t>AS</a:t>
          </a:r>
          <a:r>
            <a:rPr lang="da-DK" sz="1200" b="1" baseline="0">
              <a:latin typeface="Times New Roman" panose="02020603050405020304" pitchFamily="18" charset="0"/>
              <a:cs typeface="Times New Roman" panose="02020603050405020304" pitchFamily="18" charset="0"/>
            </a:rPr>
            <a:t> OF </a:t>
          </a:r>
          <a:r>
            <a:rPr lang="da-DK" sz="1200" b="1">
              <a:latin typeface="Times New Roman" panose="02020603050405020304" pitchFamily="18" charset="0"/>
              <a:cs typeface="Times New Roman" panose="02020603050405020304" pitchFamily="18" charset="0"/>
            </a:rPr>
            <a:t>NOW, copied from the JRC Model RSD_V2p3 file!</a:t>
          </a:r>
        </a:p>
        <a:p>
          <a:endParaRPr lang="da-DK" sz="1100">
            <a:latin typeface="Times New Roman" panose="02020603050405020304" pitchFamily="18" charset="0"/>
            <a:cs typeface="Times New Roman" panose="02020603050405020304" pitchFamily="18" charset="0"/>
          </a:endParaRPr>
        </a:p>
        <a:p>
          <a:endParaRPr lang="da-DK" sz="1100">
            <a:latin typeface="Times New Roman" panose="02020603050405020304" pitchFamily="18" charset="0"/>
            <a:cs typeface="Times New Roman" panose="02020603050405020304" pitchFamily="18" charset="0"/>
          </a:endParaRPr>
        </a:p>
      </xdr:txBody>
    </xdr:sp>
    <xdr:clientData/>
  </xdr:twoCellAnchor>
  <xdr:twoCellAnchor>
    <xdr:from>
      <xdr:col>9</xdr:col>
      <xdr:colOff>1066800</xdr:colOff>
      <xdr:row>23</xdr:row>
      <xdr:rowOff>1680</xdr:rowOff>
    </xdr:from>
    <xdr:to>
      <xdr:col>12</xdr:col>
      <xdr:colOff>0</xdr:colOff>
      <xdr:row>29</xdr:row>
      <xdr:rowOff>110762</xdr:rowOff>
    </xdr:to>
    <xdr:sp macro="" textlink="">
      <xdr:nvSpPr>
        <xdr:cNvPr id="3" name="TextBox 2">
          <a:extLst>
            <a:ext uri="{FF2B5EF4-FFF2-40B4-BE49-F238E27FC236}">
              <a16:creationId xmlns:a16="http://schemas.microsoft.com/office/drawing/2014/main" id="{20D676CF-BAE7-43CD-ADB4-0EA66A365723}"/>
            </a:ext>
          </a:extLst>
        </xdr:cNvPr>
        <xdr:cNvSpPr txBox="1"/>
      </xdr:nvSpPr>
      <xdr:spPr>
        <a:xfrm>
          <a:off x="16695420" y="4215540"/>
          <a:ext cx="1882140" cy="1252082"/>
        </a:xfrm>
        <a:prstGeom prst="rect">
          <a:avLst/>
        </a:prstGeom>
        <a:solidFill>
          <a:srgbClr val="FF5050"/>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AFA values and lifetimes should also be checked.</a:t>
          </a:r>
        </a:p>
        <a:p>
          <a:endParaRPr lang="da-DK" sz="1100">
            <a:latin typeface="Times New Roman" panose="02020603050405020304" pitchFamily="18" charset="0"/>
            <a:cs typeface="Times New Roman" panose="02020603050405020304" pitchFamily="18" charset="0"/>
          </a:endParaRPr>
        </a:p>
      </xdr:txBody>
    </xdr:sp>
    <xdr:clientData/>
  </xdr:twoCellAnchor>
  <xdr:twoCellAnchor>
    <xdr:from>
      <xdr:col>8</xdr:col>
      <xdr:colOff>10342</xdr:colOff>
      <xdr:row>33</xdr:row>
      <xdr:rowOff>235676</xdr:rowOff>
    </xdr:from>
    <xdr:to>
      <xdr:col>16</xdr:col>
      <xdr:colOff>444954</xdr:colOff>
      <xdr:row>44</xdr:row>
      <xdr:rowOff>21773</xdr:rowOff>
    </xdr:to>
    <xdr:sp macro="" textlink="">
      <xdr:nvSpPr>
        <xdr:cNvPr id="4" name="TextBox 3">
          <a:extLst>
            <a:ext uri="{FF2B5EF4-FFF2-40B4-BE49-F238E27FC236}">
              <a16:creationId xmlns:a16="http://schemas.microsoft.com/office/drawing/2014/main" id="{107CCD84-3E30-45C5-BAC5-6C4B110B0A03}"/>
            </a:ext>
          </a:extLst>
        </xdr:cNvPr>
        <xdr:cNvSpPr txBox="1"/>
      </xdr:nvSpPr>
      <xdr:spPr>
        <a:xfrm>
          <a:off x="14158777" y="6352631"/>
          <a:ext cx="9468122" cy="20701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Burcu</a:t>
          </a:r>
          <a:r>
            <a:rPr lang="en-US" sz="1200" u="sng" baseline="0"/>
            <a:t> Unluturk</a:t>
          </a:r>
          <a:r>
            <a:rPr lang="en-US" sz="1200" u="sng"/>
            <a:t>,</a:t>
          </a:r>
          <a:r>
            <a:rPr lang="en-US" sz="1200" u="sng" baseline="0"/>
            <a:t> October 2020</a:t>
          </a:r>
          <a:r>
            <a:rPr lang="en-US" sz="1200" u="sng"/>
            <a:t>:</a:t>
          </a:r>
        </a:p>
        <a:p>
          <a:endParaRPr lang="en-US" sz="1200"/>
        </a:p>
        <a:p>
          <a:r>
            <a:rPr lang="en-US" sz="1200"/>
            <a:t>Table 1: Final</a:t>
          </a:r>
          <a:r>
            <a:rPr lang="en-US" sz="1200" baseline="0"/>
            <a:t> </a:t>
          </a:r>
          <a:r>
            <a:rPr lang="en-US" sz="1200"/>
            <a:t>energy consumption in households in Iceland, GWh  (see Statistics Iceland - ENERGY sheet)</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aseline="0"/>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t>Table 2: Energy consumption for space heating and DHW in households in Iceland:</a:t>
          </a:r>
          <a:endParaRPr lang="en-US" sz="1200" b="1">
            <a:effectLst/>
          </a:endParaRPr>
        </a:p>
        <a:p>
          <a:pPr lvl="0"/>
          <a:endParaRPr lang="en-US" sz="1200" baseline="0"/>
        </a:p>
        <a:p>
          <a:pPr lvl="0"/>
          <a:r>
            <a:rPr lang="en-US" sz="1200" baseline="0"/>
            <a:t>Table 3: Heated area of the dwelling stock, by building type and share of centralization, m2   (copied from Buildings sheet)</a:t>
          </a:r>
        </a:p>
        <a:p>
          <a:pPr lvl="0"/>
          <a:endParaRPr lang="en-US" sz="1200" baseline="0"/>
        </a:p>
        <a:p>
          <a:pPr lvl="0"/>
          <a:r>
            <a:rPr lang="en-US" sz="1200" baseline="0"/>
            <a:t>Table 4: Energy consumption for space heating and DHW of the dwelling stock by building type and share of centralization,  GWh</a:t>
          </a:r>
        </a:p>
        <a:p>
          <a:pPr lvl="0"/>
          <a:r>
            <a:rPr lang="en-US" sz="1200" baseline="0"/>
            <a:t>             * total energy consumption is divided between the buildings types based on the statistics on the heated floor area</a:t>
          </a:r>
        </a:p>
      </xdr:txBody>
    </xdr:sp>
    <xdr:clientData/>
  </xdr:twoCellAnchor>
  <xdr:twoCellAnchor>
    <xdr:from>
      <xdr:col>23</xdr:col>
      <xdr:colOff>0</xdr:colOff>
      <xdr:row>3</xdr:row>
      <xdr:rowOff>0</xdr:rowOff>
    </xdr:from>
    <xdr:to>
      <xdr:col>27</xdr:col>
      <xdr:colOff>591510</xdr:colOff>
      <xdr:row>35</xdr:row>
      <xdr:rowOff>138473</xdr:rowOff>
    </xdr:to>
    <xdr:sp macro="" textlink="">
      <xdr:nvSpPr>
        <xdr:cNvPr id="5" name="TextBox 4">
          <a:extLst>
            <a:ext uri="{FF2B5EF4-FFF2-40B4-BE49-F238E27FC236}">
              <a16:creationId xmlns:a16="http://schemas.microsoft.com/office/drawing/2014/main" id="{2C2ABD15-49CF-4973-8DC2-38EA1129FA2A}"/>
            </a:ext>
          </a:extLst>
        </xdr:cNvPr>
        <xdr:cNvSpPr txBox="1"/>
      </xdr:nvSpPr>
      <xdr:spPr>
        <a:xfrm>
          <a:off x="28597860" y="381000"/>
          <a:ext cx="3033720" cy="630495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u="sng">
              <a:latin typeface="Times New Roman" panose="02020603050405020304" pitchFamily="18" charset="0"/>
              <a:cs typeface="Times New Roman" panose="02020603050405020304" pitchFamily="18" charset="0"/>
            </a:rPr>
            <a:t>Explanation</a:t>
          </a:r>
        </a:p>
        <a:p>
          <a:r>
            <a:rPr lang="da-DK" sz="1200">
              <a:latin typeface="Times New Roman" panose="02020603050405020304" pitchFamily="18" charset="0"/>
              <a:cs typeface="Times New Roman" panose="02020603050405020304" pitchFamily="18" charset="0"/>
            </a:rPr>
            <a:t>For the </a:t>
          </a:r>
          <a:r>
            <a:rPr lang="da-DK" sz="1200" b="1">
              <a:latin typeface="Times New Roman" panose="02020603050405020304" pitchFamily="18" charset="0"/>
              <a:cs typeface="Times New Roman" panose="02020603050405020304" pitchFamily="18" charset="0"/>
            </a:rPr>
            <a:t>processes</a:t>
          </a:r>
          <a:r>
            <a:rPr lang="da-DK" sz="1200">
              <a:latin typeface="Times New Roman" panose="02020603050405020304" pitchFamily="18" charset="0"/>
              <a:cs typeface="Times New Roman" panose="02020603050405020304" pitchFamily="18" charset="0"/>
            </a:rPr>
            <a:t> (column B) the commodities going </a:t>
          </a:r>
          <a:r>
            <a:rPr lang="da-DK" sz="1200" b="1">
              <a:latin typeface="Times New Roman" panose="02020603050405020304" pitchFamily="18" charset="0"/>
              <a:cs typeface="Times New Roman" panose="02020603050405020304" pitchFamily="18" charset="0"/>
            </a:rPr>
            <a:t>into the process</a:t>
          </a:r>
          <a:r>
            <a:rPr lang="da-DK" sz="1200">
              <a:latin typeface="Times New Roman" panose="02020603050405020304" pitchFamily="18" charset="0"/>
              <a:cs typeface="Times New Roman" panose="02020603050405020304" pitchFamily="18" charset="0"/>
            </a:rPr>
            <a:t>  (column D)</a:t>
          </a:r>
          <a:r>
            <a:rPr lang="da-DK" sz="1200" baseline="0">
              <a:latin typeface="Times New Roman" panose="02020603050405020304" pitchFamily="18" charset="0"/>
              <a:cs typeface="Times New Roman" panose="02020603050405020304" pitchFamily="18" charset="0"/>
            </a:rPr>
            <a:t> are heat from boilers, heat from heat exchangers (district heating) and heat savings. </a:t>
          </a:r>
        </a:p>
        <a:p>
          <a:r>
            <a:rPr lang="da-DK" sz="1200" baseline="0">
              <a:latin typeface="Times New Roman" panose="02020603050405020304" pitchFamily="18" charset="0"/>
              <a:cs typeface="Times New Roman" panose="02020603050405020304" pitchFamily="18" charset="0"/>
            </a:rPr>
            <a:t>The commodities going </a:t>
          </a:r>
          <a:r>
            <a:rPr lang="da-DK" sz="1200" b="1" baseline="0">
              <a:latin typeface="Times New Roman" panose="02020603050405020304" pitchFamily="18" charset="0"/>
              <a:cs typeface="Times New Roman" panose="02020603050405020304" pitchFamily="18" charset="0"/>
            </a:rPr>
            <a:t>out of the processes</a:t>
          </a:r>
          <a:r>
            <a:rPr lang="da-DK" sz="1200" baseline="0">
              <a:latin typeface="Times New Roman" panose="02020603050405020304" pitchFamily="18" charset="0"/>
              <a:cs typeface="Times New Roman" panose="02020603050405020304" pitchFamily="18" charset="0"/>
            </a:rPr>
            <a:t> (column E) are residential heating commodities for the specific building groups.</a:t>
          </a:r>
        </a:p>
        <a:p>
          <a:r>
            <a:rPr lang="da-DK" sz="1200" b="1" baseline="0">
              <a:latin typeface="Times New Roman" panose="02020603050405020304" pitchFamily="18" charset="0"/>
              <a:cs typeface="Times New Roman" panose="02020603050405020304" pitchFamily="18" charset="0"/>
            </a:rPr>
            <a:t>STOCK</a:t>
          </a:r>
          <a:r>
            <a:rPr lang="da-DK" sz="1200" baseline="0">
              <a:latin typeface="Times New Roman" panose="02020603050405020304" pitchFamily="18" charset="0"/>
              <a:cs typeface="Times New Roman" panose="02020603050405020304" pitchFamily="18" charset="0"/>
            </a:rPr>
            <a:t> (columns H-K) defines the size of building stock in the Base Year. </a:t>
          </a:r>
        </a:p>
        <a:p>
          <a:r>
            <a:rPr lang="da-DK" sz="1200" b="1" baseline="0">
              <a:latin typeface="Times New Roman" panose="02020603050405020304" pitchFamily="18" charset="0"/>
              <a:cs typeface="Times New Roman" panose="02020603050405020304" pitchFamily="18" charset="0"/>
            </a:rPr>
            <a:t>EFF</a:t>
          </a:r>
          <a:r>
            <a:rPr lang="da-DK" sz="1200" baseline="0">
              <a:latin typeface="Times New Roman" panose="02020603050405020304" pitchFamily="18" charset="0"/>
              <a:cs typeface="Times New Roman" panose="02020603050405020304" pitchFamily="18" charset="0"/>
            </a:rPr>
            <a:t> defines efficiency of building stock over the analysed period. It is an inversion of specific heating demand.  The efficiency doesn't chnage over time because heat savings are modelled as heat generation technology. </a:t>
          </a:r>
        </a:p>
        <a:p>
          <a:r>
            <a:rPr lang="da-DK" sz="1200" b="1">
              <a:latin typeface="Times New Roman" panose="02020603050405020304" pitchFamily="18" charset="0"/>
              <a:cs typeface="Times New Roman" panose="02020603050405020304" pitchFamily="18" charset="0"/>
            </a:rPr>
            <a:t>CAP2ACT</a:t>
          </a:r>
          <a:r>
            <a:rPr lang="da-DK" sz="1200" baseline="0">
              <a:latin typeface="Times New Roman" panose="02020603050405020304" pitchFamily="18" charset="0"/>
              <a:cs typeface="Times New Roman" panose="02020603050405020304" pitchFamily="18" charset="0"/>
            </a:rPr>
            <a:t> is a factor which is transforming from capacity to activity. SInce both capacities and activities in this case are in Mm2 CAP2ACT is 1. </a:t>
          </a:r>
        </a:p>
        <a:p>
          <a:r>
            <a:rPr lang="da-DK" sz="1200" b="1" baseline="0">
              <a:latin typeface="Times New Roman" panose="02020603050405020304" pitchFamily="18" charset="0"/>
              <a:cs typeface="Times New Roman" panose="02020603050405020304" pitchFamily="18" charset="0"/>
            </a:rPr>
            <a:t>START</a:t>
          </a:r>
          <a:r>
            <a:rPr lang="da-DK" sz="1200" baseline="0">
              <a:latin typeface="Times New Roman" panose="02020603050405020304" pitchFamily="18" charset="0"/>
              <a:cs typeface="Times New Roman" panose="02020603050405020304" pitchFamily="18" charset="0"/>
            </a:rPr>
            <a:t> (column G) defines the year in which the technology becomes available.</a:t>
          </a:r>
        </a:p>
        <a:p>
          <a:r>
            <a:rPr lang="da-DK" sz="1200" b="1">
              <a:latin typeface="Times New Roman" panose="02020603050405020304" pitchFamily="18" charset="0"/>
              <a:cs typeface="Times New Roman" panose="02020603050405020304" pitchFamily="18" charset="0"/>
            </a:rPr>
            <a:t>YEAR</a:t>
          </a:r>
          <a:r>
            <a:rPr lang="da-DK" sz="1200">
              <a:latin typeface="Times New Roman" panose="02020603050405020304" pitchFamily="18" charset="0"/>
              <a:cs typeface="Times New Roman" panose="02020603050405020304" pitchFamily="18" charset="0"/>
            </a:rPr>
            <a:t> (column F) specifies the year for which the attributes in columns J--&gt; O are specified.</a:t>
          </a:r>
        </a:p>
        <a:p>
          <a:r>
            <a:rPr lang="da-DK" sz="1200" b="1">
              <a:latin typeface="Times New Roman" panose="02020603050405020304" pitchFamily="18" charset="0"/>
              <a:cs typeface="Times New Roman" panose="02020603050405020304" pitchFamily="18" charset="0"/>
            </a:rPr>
            <a:t>AF</a:t>
          </a:r>
          <a:r>
            <a:rPr lang="da-DK" sz="1200">
              <a:latin typeface="Times New Roman" panose="02020603050405020304" pitchFamily="18" charset="0"/>
              <a:cs typeface="Times New Roman" panose="02020603050405020304" pitchFamily="18" charset="0"/>
            </a:rPr>
            <a:t> (column M) is availability factor per time-slice. </a:t>
          </a:r>
          <a:r>
            <a:rPr lang="da-DK" sz="1200" b="1">
              <a:latin typeface="Times New Roman" panose="02020603050405020304" pitchFamily="18" charset="0"/>
              <a:cs typeface="Times New Roman" panose="02020603050405020304" pitchFamily="18" charset="0"/>
            </a:rPr>
            <a:t>FX</a:t>
          </a:r>
          <a:r>
            <a:rPr lang="da-DK" sz="1200">
              <a:latin typeface="Times New Roman" panose="02020603050405020304" pitchFamily="18" charset="0"/>
              <a:cs typeface="Times New Roman" panose="02020603050405020304" pitchFamily="18" charset="0"/>
            </a:rPr>
            <a:t> is short for fixed</a:t>
          </a:r>
          <a:r>
            <a:rPr lang="da-DK" sz="1200" baseline="0">
              <a:latin typeface="Times New Roman" panose="02020603050405020304" pitchFamily="18" charset="0"/>
              <a:cs typeface="Times New Roman" panose="02020603050405020304" pitchFamily="18" charset="0"/>
            </a:rPr>
            <a:t>. In this case, availability factor is 1 in all time-slices.</a:t>
          </a:r>
        </a:p>
        <a:p>
          <a:r>
            <a:rPr lang="da-DK" sz="1200" b="1" baseline="0">
              <a:latin typeface="Times New Roman" panose="02020603050405020304" pitchFamily="18" charset="0"/>
              <a:cs typeface="Times New Roman" panose="02020603050405020304" pitchFamily="18" charset="0"/>
            </a:rPr>
            <a:t>LIFE</a:t>
          </a:r>
          <a:r>
            <a:rPr lang="da-DK" sz="1200" baseline="0">
              <a:latin typeface="Times New Roman" panose="02020603050405020304" pitchFamily="18" charset="0"/>
              <a:cs typeface="Times New Roman" panose="02020603050405020304" pitchFamily="18" charset="0"/>
            </a:rPr>
            <a:t> specifies the lifetime of new capacity. Any number greater than 40 could be chosen - the only idea is that the new buildings live until the end of analysed period (2050).</a:t>
          </a:r>
          <a:endParaRPr lang="da-DK" sz="1200">
            <a:latin typeface="Times New Roman" panose="02020603050405020304" pitchFamily="18" charset="0"/>
            <a:cs typeface="Times New Roman" panose="02020603050405020304" pitchFamily="18" charset="0"/>
          </a:endParaRPr>
        </a:p>
      </xdr:txBody>
    </xdr:sp>
    <xdr:clientData/>
  </xdr:twoCellAnchor>
  <xdr:twoCellAnchor editAs="oneCell">
    <xdr:from>
      <xdr:col>8</xdr:col>
      <xdr:colOff>8980</xdr:colOff>
      <xdr:row>44</xdr:row>
      <xdr:rowOff>195944</xdr:rowOff>
    </xdr:from>
    <xdr:to>
      <xdr:col>12</xdr:col>
      <xdr:colOff>1107827</xdr:colOff>
      <xdr:row>56</xdr:row>
      <xdr:rowOff>156999</xdr:rowOff>
    </xdr:to>
    <xdr:pic>
      <xdr:nvPicPr>
        <xdr:cNvPr id="6" name="Picture 5">
          <a:extLst>
            <a:ext uri="{FF2B5EF4-FFF2-40B4-BE49-F238E27FC236}">
              <a16:creationId xmlns:a16="http://schemas.microsoft.com/office/drawing/2014/main" id="{8AAFAD35-902D-47AA-9937-E70332123F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57415" y="8591279"/>
          <a:ext cx="5526067" cy="279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947056</xdr:colOff>
      <xdr:row>73</xdr:row>
      <xdr:rowOff>0</xdr:rowOff>
    </xdr:from>
    <xdr:to>
      <xdr:col>16</xdr:col>
      <xdr:colOff>538843</xdr:colOff>
      <xdr:row>76</xdr:row>
      <xdr:rowOff>25856</xdr:rowOff>
    </xdr:to>
    <xdr:sp macro="" textlink="">
      <xdr:nvSpPr>
        <xdr:cNvPr id="2" name="TextBox 1">
          <a:extLst>
            <a:ext uri="{FF2B5EF4-FFF2-40B4-BE49-F238E27FC236}">
              <a16:creationId xmlns:a16="http://schemas.microsoft.com/office/drawing/2014/main" id="{F1C56F12-D616-423C-9839-C252A5C6C1B7}"/>
            </a:ext>
          </a:extLst>
        </xdr:cNvPr>
        <xdr:cNvSpPr txBox="1"/>
      </xdr:nvSpPr>
      <xdr:spPr>
        <a:xfrm>
          <a:off x="14020799" y="15294429"/>
          <a:ext cx="5230587" cy="61368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Calibration factor to make the consumption calculated in this sheet (columns R,T) lower or equal to the consumption calculated in the Boilers sheet. This is done to ensure that the capcity of the generation units if sufficient to cover the demand. </a:t>
          </a:r>
        </a:p>
      </xdr:txBody>
    </xdr:sp>
    <xdr:clientData/>
  </xdr:twoCellAnchor>
  <xdr:oneCellAnchor>
    <xdr:from>
      <xdr:col>9</xdr:col>
      <xdr:colOff>95251</xdr:colOff>
      <xdr:row>31</xdr:row>
      <xdr:rowOff>68035</xdr:rowOff>
    </xdr:from>
    <xdr:ext cx="2666999" cy="1279073"/>
    <xdr:sp macro="" textlink="">
      <xdr:nvSpPr>
        <xdr:cNvPr id="3" name="TextBox 2">
          <a:extLst>
            <a:ext uri="{FF2B5EF4-FFF2-40B4-BE49-F238E27FC236}">
              <a16:creationId xmlns:a16="http://schemas.microsoft.com/office/drawing/2014/main" id="{4CC8935D-CB28-4FCF-997B-71B24E0D3F26}"/>
            </a:ext>
          </a:extLst>
        </xdr:cNvPr>
        <xdr:cNvSpPr txBox="1"/>
      </xdr:nvSpPr>
      <xdr:spPr>
        <a:xfrm>
          <a:off x="14370845" y="5985441"/>
          <a:ext cx="2666999" cy="1279073"/>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US" sz="1200" b="1"/>
            <a:t>Taken VT_DK_HOU, specific energy use</a:t>
          </a:r>
        </a:p>
        <a:p>
          <a:pPr algn="l"/>
          <a:r>
            <a:rPr lang="en-US" sz="1200" b="1"/>
            <a:t> for Iceland not yet found. I think it is </a:t>
          </a:r>
        </a:p>
        <a:p>
          <a:pPr algn="l"/>
          <a:r>
            <a:rPr lang="en-US" sz="1200" b="1"/>
            <a:t>better if we do not add</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7</xdr:col>
      <xdr:colOff>9525</xdr:colOff>
      <xdr:row>2</xdr:row>
      <xdr:rowOff>142874</xdr:rowOff>
    </xdr:from>
    <xdr:to>
      <xdr:col>14</xdr:col>
      <xdr:colOff>495398</xdr:colOff>
      <xdr:row>10</xdr:row>
      <xdr:rowOff>114299</xdr:rowOff>
    </xdr:to>
    <xdr:sp macro="" textlink="">
      <xdr:nvSpPr>
        <xdr:cNvPr id="2" name="TextBox 1">
          <a:extLst>
            <a:ext uri="{FF2B5EF4-FFF2-40B4-BE49-F238E27FC236}">
              <a16:creationId xmlns:a16="http://schemas.microsoft.com/office/drawing/2014/main" id="{C2CC12BA-FCFC-4677-B4AB-8F8D211723DA}"/>
            </a:ext>
          </a:extLst>
        </xdr:cNvPr>
        <xdr:cNvSpPr txBox="1"/>
      </xdr:nvSpPr>
      <xdr:spPr>
        <a:xfrm>
          <a:off x="8220075" y="523874"/>
          <a:ext cx="4753073" cy="16287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Residential</a:t>
          </a:r>
          <a:r>
            <a:rPr lang="da-DK" sz="1200" b="1" baseline="0">
              <a:latin typeface="Times New Roman" panose="02020603050405020304" pitchFamily="18" charset="0"/>
              <a:cs typeface="Times New Roman" panose="02020603050405020304" pitchFamily="18" charset="0"/>
            </a:rPr>
            <a:t> heating demand </a:t>
          </a:r>
          <a:r>
            <a:rPr lang="da-DK" sz="1200" baseline="0">
              <a:latin typeface="Times New Roman" panose="02020603050405020304" pitchFamily="18" charset="0"/>
              <a:cs typeface="Times New Roman" panose="02020603050405020304" pitchFamily="18" charset="0"/>
            </a:rPr>
            <a:t>in the Base Year 2010 is presented in columns DEMAND~2010 and DEMAND~2018.</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Residential heating demand in the future is affected by construction rates (for new buildings) and demolition rates (for existing buildings). Heat saving measures are modelled as heat generation technology and they don't reduce the heating demand.</a:t>
          </a:r>
          <a:endParaRPr lang="da-DK" sz="1200">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66675</xdr:colOff>
      <xdr:row>23</xdr:row>
      <xdr:rowOff>104775</xdr:rowOff>
    </xdr:from>
    <xdr:to>
      <xdr:col>5</xdr:col>
      <xdr:colOff>32385</xdr:colOff>
      <xdr:row>31</xdr:row>
      <xdr:rowOff>167641</xdr:rowOff>
    </xdr:to>
    <xdr:sp macro="" textlink="">
      <xdr:nvSpPr>
        <xdr:cNvPr id="2" name="TextBox 1">
          <a:extLst>
            <a:ext uri="{FF2B5EF4-FFF2-40B4-BE49-F238E27FC236}">
              <a16:creationId xmlns:a16="http://schemas.microsoft.com/office/drawing/2014/main" id="{F4F3CED6-7962-4187-A4B3-D11C070E0D10}"/>
            </a:ext>
          </a:extLst>
        </xdr:cNvPr>
        <xdr:cNvSpPr txBox="1"/>
      </xdr:nvSpPr>
      <xdr:spPr>
        <a:xfrm>
          <a:off x="676275" y="4686300"/>
          <a:ext cx="5290185" cy="158686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100" b="1">
              <a:solidFill>
                <a:schemeClr val="dk1"/>
              </a:solidFill>
              <a:effectLst/>
              <a:latin typeface="Times New Roman" panose="02020603050405020304" pitchFamily="18" charset="0"/>
              <a:ea typeface="+mn-ea"/>
              <a:cs typeface="Times New Roman" panose="02020603050405020304" pitchFamily="18" charset="0"/>
            </a:rPr>
            <a:t>FT processes</a:t>
          </a:r>
          <a:r>
            <a:rPr lang="da-DK" sz="1100">
              <a:solidFill>
                <a:schemeClr val="dk1"/>
              </a:solidFill>
              <a:effectLst/>
              <a:latin typeface="Times New Roman" panose="02020603050405020304" pitchFamily="18" charset="0"/>
              <a:ea typeface="+mn-ea"/>
              <a:cs typeface="Times New Roman" panose="02020603050405020304" pitchFamily="18" charset="0"/>
            </a:rPr>
            <a:t> are converting "general" commodities (such as NGA, DSL WPE,etc.) to residential comodities with efficiency</a:t>
          </a:r>
          <a:r>
            <a:rPr lang="da-DK" sz="1100" baseline="0">
              <a:solidFill>
                <a:schemeClr val="dk1"/>
              </a:solidFill>
              <a:effectLst/>
              <a:latin typeface="Times New Roman" panose="02020603050405020304" pitchFamily="18" charset="0"/>
              <a:ea typeface="+mn-ea"/>
              <a:cs typeface="Times New Roman" panose="02020603050405020304" pitchFamily="18" charset="0"/>
            </a:rPr>
            <a:t> of 1</a:t>
          </a:r>
          <a:r>
            <a:rPr lang="da-DK" sz="1100">
              <a:solidFill>
                <a:schemeClr val="dk1"/>
              </a:solidFill>
              <a:effectLst/>
              <a:latin typeface="Times New Roman" panose="02020603050405020304" pitchFamily="18" charset="0"/>
              <a:ea typeface="+mn-ea"/>
              <a:cs typeface="Times New Roman" panose="02020603050405020304" pitchFamily="18" charset="0"/>
            </a:rPr>
            <a:t> (converting</a:t>
          </a:r>
          <a:r>
            <a:rPr lang="da-DK" sz="1100" baseline="0">
              <a:solidFill>
                <a:schemeClr val="dk1"/>
              </a:solidFill>
              <a:effectLst/>
              <a:latin typeface="Times New Roman" panose="02020603050405020304" pitchFamily="18" charset="0"/>
              <a:ea typeface="+mn-ea"/>
              <a:cs typeface="Times New Roman" panose="02020603050405020304" pitchFamily="18" charset="0"/>
            </a:rPr>
            <a:t> commodities in column D into commodities in column E)</a:t>
          </a:r>
          <a:r>
            <a:rPr lang="da-DK" sz="1100">
              <a:solidFill>
                <a:schemeClr val="dk1"/>
              </a:solidFill>
              <a:effectLst/>
              <a:latin typeface="Times New Roman" panose="02020603050405020304" pitchFamily="18" charset="0"/>
              <a:ea typeface="+mn-ea"/>
              <a:cs typeface="Times New Roman" panose="02020603050405020304" pitchFamily="18" charset="0"/>
            </a:rPr>
            <a:t>. The only purpose of these processes is to be able to track the use of commodities in a specific sector</a:t>
          </a:r>
          <a:r>
            <a:rPr lang="da-DK" sz="1100" baseline="0">
              <a:solidFill>
                <a:schemeClr val="dk1"/>
              </a:solidFill>
              <a:effectLst/>
              <a:latin typeface="Times New Roman" panose="02020603050405020304" pitchFamily="18" charset="0"/>
              <a:ea typeface="+mn-ea"/>
              <a:cs typeface="Times New Roman" panose="02020603050405020304" pitchFamily="18" charset="0"/>
            </a:rPr>
            <a:t> (in this case </a:t>
          </a:r>
          <a:r>
            <a:rPr lang="da-DK" sz="1100">
              <a:solidFill>
                <a:schemeClr val="dk1"/>
              </a:solidFill>
              <a:effectLst/>
              <a:latin typeface="Times New Roman" panose="02020603050405020304" pitchFamily="18" charset="0"/>
              <a:ea typeface="+mn-ea"/>
              <a:cs typeface="Times New Roman" panose="02020603050405020304" pitchFamily="18" charset="0"/>
            </a:rPr>
            <a:t>residential sector).</a:t>
          </a:r>
        </a:p>
        <a:p>
          <a:pPr marL="0" marR="0" indent="0" defTabSz="914400" eaLnBrk="1" fontAlgn="auto" latinLnBrk="0" hangingPunct="1">
            <a:lnSpc>
              <a:spcPct val="100000"/>
            </a:lnSpc>
            <a:spcBef>
              <a:spcPts val="0"/>
            </a:spcBef>
            <a:spcAft>
              <a:spcPts val="0"/>
            </a:spcAft>
            <a:buClrTx/>
            <a:buSzTx/>
            <a:buFontTx/>
            <a:buNone/>
            <a:tabLst/>
            <a:defRPr/>
          </a:pPr>
          <a:endParaRPr lang="da-DK" sz="1100">
            <a:solidFill>
              <a:schemeClr val="dk1"/>
            </a:solidFill>
            <a:effectLst/>
            <a:latin typeface="Times New Roman" panose="02020603050405020304" pitchFamily="18" charset="0"/>
            <a:ea typeface="+mn-ea"/>
            <a:cs typeface="Times New Roman" panose="02020603050405020304" pitchFamily="18" charset="0"/>
          </a:endParaRPr>
        </a:p>
        <a:p>
          <a:r>
            <a:rPr lang="da-DK" sz="1100" b="1" baseline="0">
              <a:solidFill>
                <a:schemeClr val="dk1"/>
              </a:solidFill>
              <a:effectLst/>
              <a:latin typeface="Times New Roman" panose="02020603050405020304" pitchFamily="18" charset="0"/>
              <a:ea typeface="+mn-ea"/>
              <a:cs typeface="Times New Roman" panose="02020603050405020304" pitchFamily="18" charset="0"/>
            </a:rPr>
            <a:t>LIFE</a:t>
          </a:r>
          <a:r>
            <a:rPr lang="da-DK" sz="1100" baseline="0">
              <a:solidFill>
                <a:schemeClr val="dk1"/>
              </a:solidFill>
              <a:effectLst/>
              <a:latin typeface="Times New Roman" panose="02020603050405020304" pitchFamily="18" charset="0"/>
              <a:ea typeface="+mn-ea"/>
              <a:cs typeface="Times New Roman" panose="02020603050405020304" pitchFamily="18" charset="0"/>
            </a:rPr>
            <a:t> specifies the lifetime of new capacity. Any number greater than 40 could be chosen - the only idea is that the new buildings live until the end of analysed period (2050).</a:t>
          </a:r>
        </a:p>
        <a:p>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b="1">
              <a:effectLst/>
              <a:latin typeface="Times New Roman" panose="02020603050405020304" pitchFamily="18" charset="0"/>
              <a:cs typeface="Times New Roman" panose="02020603050405020304" pitchFamily="18" charset="0"/>
            </a:rPr>
            <a:t>PASTI </a:t>
          </a:r>
          <a:r>
            <a:rPr lang="da-DK" b="0">
              <a:effectLst/>
              <a:latin typeface="Times New Roman" panose="02020603050405020304" pitchFamily="18" charset="0"/>
              <a:cs typeface="Times New Roman" panose="02020603050405020304" pitchFamily="18" charset="0"/>
            </a:rPr>
            <a:t>denotes</a:t>
          </a:r>
          <a:r>
            <a:rPr lang="da-DK" b="0" baseline="0">
              <a:effectLst/>
              <a:latin typeface="Times New Roman" panose="02020603050405020304" pitchFamily="18" charset="0"/>
              <a:cs typeface="Times New Roman" panose="02020603050405020304" pitchFamily="18" charset="0"/>
            </a:rPr>
            <a:t> past investments.</a:t>
          </a:r>
          <a:endParaRPr lang="da-DK" b="1">
            <a:effectLst/>
            <a:latin typeface="Times New Roman" panose="02020603050405020304" pitchFamily="18" charset="0"/>
            <a:cs typeface="Times New Roman" panose="02020603050405020304" pitchFamily="18" charset="0"/>
          </a:endParaRPr>
        </a:p>
        <a:p>
          <a:endParaRPr lang="da-DK">
            <a:effectLst/>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14</xdr:row>
      <xdr:rowOff>0</xdr:rowOff>
    </xdr:from>
    <xdr:to>
      <xdr:col>6</xdr:col>
      <xdr:colOff>542925</xdr:colOff>
      <xdr:row>20</xdr:row>
      <xdr:rowOff>152400</xdr:rowOff>
    </xdr:to>
    <xdr:sp macro="" textlink="">
      <xdr:nvSpPr>
        <xdr:cNvPr id="2" name="TextBox 1">
          <a:extLst>
            <a:ext uri="{FF2B5EF4-FFF2-40B4-BE49-F238E27FC236}">
              <a16:creationId xmlns:a16="http://schemas.microsoft.com/office/drawing/2014/main" id="{2FD97574-B6B8-4239-8261-088CB02001D3}"/>
            </a:ext>
          </a:extLst>
        </xdr:cNvPr>
        <xdr:cNvSpPr txBox="1"/>
      </xdr:nvSpPr>
      <xdr:spPr>
        <a:xfrm>
          <a:off x="609600" y="2809875"/>
          <a:ext cx="2981325" cy="12954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da-DK" sz="11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da-DK" sz="11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taken from the</a:t>
          </a:r>
          <a:r>
            <a:rPr lang="da-DK" sz="1100" b="0" i="0" u="none" strike="sngStrike" baseline="0">
              <a:solidFill>
                <a:schemeClr val="dk1"/>
              </a:solidFill>
              <a:effectLst/>
              <a:latin typeface="Times New Roman" panose="02020603050405020304" pitchFamily="18" charset="0"/>
              <a:ea typeface="+mn-ea"/>
              <a:cs typeface="Times New Roman" panose="02020603050405020304" pitchFamily="18" charset="0"/>
            </a:rPr>
            <a:t> </a:t>
          </a:r>
          <a:r>
            <a:rPr lang="da-DK" sz="1100" b="1" i="0" u="none" strike="sngStrike" baseline="0">
              <a:solidFill>
                <a:schemeClr val="dk1"/>
              </a:solidFill>
              <a:effectLst/>
              <a:latin typeface="Times New Roman" panose="02020603050405020304" pitchFamily="18" charset="0"/>
              <a:ea typeface="+mn-ea"/>
              <a:cs typeface="Times New Roman" panose="02020603050405020304" pitchFamily="18" charset="0"/>
            </a:rPr>
            <a:t>Danish Energy Statistics 2013  </a:t>
          </a:r>
          <a:r>
            <a:rPr lang="da-DK" sz="1100" b="1" i="0" u="none" strike="noStrike" baseline="0">
              <a:solidFill>
                <a:schemeClr val="dk1"/>
              </a:solidFill>
              <a:effectLst/>
              <a:latin typeface="Times New Roman" panose="02020603050405020304" pitchFamily="18" charset="0"/>
              <a:ea typeface="+mn-ea"/>
              <a:cs typeface="Times New Roman" panose="02020603050405020304" pitchFamily="18" charset="0"/>
            </a:rPr>
            <a:t>VT_DK_IND file</a:t>
          </a:r>
        </a:p>
        <a:p>
          <a:endParaRPr lang="da-DK" sz="11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da-DK" sz="1100" b="0" i="0" u="none" strike="noStrike">
              <a:solidFill>
                <a:schemeClr val="dk1"/>
              </a:solidFill>
              <a:effectLst/>
              <a:latin typeface="Times New Roman" panose="02020603050405020304" pitchFamily="18" charset="0"/>
              <a:ea typeface="+mn-ea"/>
              <a:cs typeface="Times New Roman" panose="02020603050405020304" pitchFamily="18" charset="0"/>
            </a:rPr>
            <a:t>Source: http://www.ens.dk/sites/ens.dk/files/info/tal-kort/statistik-noegletal/aarlig-energistatistik/energistatistik2013.pdf, </a:t>
          </a:r>
          <a:r>
            <a:rPr lang="da-DK" sz="1100" b="1" i="0" u="none" strike="noStrike">
              <a:solidFill>
                <a:schemeClr val="dk1"/>
              </a:solidFill>
              <a:effectLst/>
              <a:latin typeface="Times New Roman" panose="02020603050405020304" pitchFamily="18" charset="0"/>
              <a:ea typeface="+mn-ea"/>
              <a:cs typeface="Times New Roman" panose="02020603050405020304" pitchFamily="18" charset="0"/>
            </a:rPr>
            <a:t>page 59</a:t>
          </a:r>
          <a:r>
            <a:rPr lang="da-DK" b="1">
              <a:latin typeface="Times New Roman" panose="02020603050405020304" pitchFamily="18" charset="0"/>
              <a:cs typeface="Times New Roman" panose="02020603050405020304" pitchFamily="18" charset="0"/>
            </a:rPr>
            <a:t> </a:t>
          </a:r>
          <a:endParaRPr lang="da-DK" sz="1100" b="1">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23</xdr:col>
      <xdr:colOff>4000</xdr:colOff>
      <xdr:row>0</xdr:row>
      <xdr:rowOff>0</xdr:rowOff>
    </xdr:from>
    <xdr:to>
      <xdr:col>30</xdr:col>
      <xdr:colOff>1235</xdr:colOff>
      <xdr:row>8</xdr:row>
      <xdr:rowOff>148408</xdr:rowOff>
    </xdr:to>
    <xdr:pic>
      <xdr:nvPicPr>
        <xdr:cNvPr id="2" name="Picture 1">
          <a:extLst>
            <a:ext uri="{FF2B5EF4-FFF2-40B4-BE49-F238E27FC236}">
              <a16:creationId xmlns:a16="http://schemas.microsoft.com/office/drawing/2014/main" id="{8A51C972-CFE9-462A-9C16-F1BC5DF5AC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26475" y="0"/>
          <a:ext cx="4902610" cy="1657168"/>
        </a:xfrm>
        <a:prstGeom prst="rect">
          <a:avLst/>
        </a:prstGeom>
      </xdr:spPr>
    </xdr:pic>
    <xdr:clientData/>
  </xdr:twoCellAnchor>
  <xdr:twoCellAnchor editAs="oneCell">
    <xdr:from>
      <xdr:col>0</xdr:col>
      <xdr:colOff>1219200</xdr:colOff>
      <xdr:row>106</xdr:row>
      <xdr:rowOff>0</xdr:rowOff>
    </xdr:from>
    <xdr:to>
      <xdr:col>2</xdr:col>
      <xdr:colOff>842894</xdr:colOff>
      <xdr:row>122</xdr:row>
      <xdr:rowOff>109898</xdr:rowOff>
    </xdr:to>
    <xdr:pic>
      <xdr:nvPicPr>
        <xdr:cNvPr id="4" name="Picture 3">
          <a:extLst>
            <a:ext uri="{FF2B5EF4-FFF2-40B4-BE49-F238E27FC236}">
              <a16:creationId xmlns:a16="http://schemas.microsoft.com/office/drawing/2014/main" id="{7E1B4774-9A03-4895-B3FD-6E0792024329}"/>
            </a:ext>
          </a:extLst>
        </xdr:cNvPr>
        <xdr:cNvPicPr>
          <a:picLocks noChangeAspect="1"/>
        </xdr:cNvPicPr>
      </xdr:nvPicPr>
      <xdr:blipFill>
        <a:blip xmlns:r="http://schemas.openxmlformats.org/officeDocument/2006/relationships" r:embed="rId2"/>
        <a:stretch>
          <a:fillRect/>
        </a:stretch>
      </xdr:blipFill>
      <xdr:spPr>
        <a:xfrm>
          <a:off x="1219200" y="21602700"/>
          <a:ext cx="4445249" cy="314265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1323982</xdr:colOff>
      <xdr:row>193</xdr:row>
      <xdr:rowOff>7684</xdr:rowOff>
    </xdr:from>
    <xdr:to>
      <xdr:col>11</xdr:col>
      <xdr:colOff>771896</xdr:colOff>
      <xdr:row>217</xdr:row>
      <xdr:rowOff>112247</xdr:rowOff>
    </xdr:to>
    <xdr:sp macro="" textlink="">
      <xdr:nvSpPr>
        <xdr:cNvPr id="2" name="TextBox 1">
          <a:extLst>
            <a:ext uri="{FF2B5EF4-FFF2-40B4-BE49-F238E27FC236}">
              <a16:creationId xmlns:a16="http://schemas.microsoft.com/office/drawing/2014/main" id="{5AD20C54-14B4-4636-8E7F-E70D4F9CACE5}"/>
            </a:ext>
          </a:extLst>
        </xdr:cNvPr>
        <xdr:cNvSpPr txBox="1"/>
      </xdr:nvSpPr>
      <xdr:spPr>
        <a:xfrm>
          <a:off x="11668132" y="38041009"/>
          <a:ext cx="6582139" cy="4190788"/>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sv-SE" sz="1400" b="1">
              <a:solidFill>
                <a:srgbClr val="C00000"/>
              </a:solidFill>
            </a:rPr>
            <a:t>BEWARE</a:t>
          </a:r>
          <a:r>
            <a:rPr lang="sv-SE" sz="1400" b="1" baseline="0">
              <a:solidFill>
                <a:srgbClr val="C00000"/>
              </a:solidFill>
            </a:rPr>
            <a:t> norwegian statistics!</a:t>
          </a:r>
        </a:p>
        <a:p>
          <a:pPr fontAlgn="base"/>
          <a:endParaRPr lang="sv-SE" sz="1200" b="1" baseline="0"/>
        </a:p>
        <a:p>
          <a:pPr fontAlgn="base"/>
          <a:r>
            <a:rPr lang="sv-SE" sz="1200" b="1"/>
            <a:t>Dwelling: </a:t>
          </a:r>
          <a:r>
            <a:rPr lang="sv-SE" sz="1200"/>
            <a:t>A dwelling is defined as one or more rooms that has been built or rebuilt for the purpose of being used as a round-the-year dwelling for one or more persons. It must be possible to have access to the room (-s) without having to go through another dwelling. Both dwelling units and single rooms are counted as dwellings. A dwelling unit is a conventional dwelling with at least one room and kitchen. Single rooms are living quarters with separate entrance and with access to water and toilet outside other living quarters.</a:t>
          </a:r>
        </a:p>
        <a:p>
          <a:pPr fontAlgn="base"/>
          <a:endParaRPr lang="sv-SE" sz="1200"/>
        </a:p>
        <a:p>
          <a:pPr fontAlgn="base"/>
          <a:r>
            <a:rPr lang="sv-SE" sz="1200" b="1" i="0">
              <a:solidFill>
                <a:schemeClr val="dk1"/>
              </a:solidFill>
              <a:effectLst/>
              <a:latin typeface="+mn-lt"/>
              <a:ea typeface="+mn-ea"/>
              <a:cs typeface="+mn-cs"/>
            </a:rPr>
            <a:t>Building</a:t>
          </a:r>
          <a:r>
            <a:rPr lang="sv-SE" sz="1200" b="0" i="0">
              <a:solidFill>
                <a:schemeClr val="dk1"/>
              </a:solidFill>
              <a:effectLst/>
              <a:latin typeface="+mn-lt"/>
              <a:ea typeface="+mn-ea"/>
              <a:cs typeface="+mn-cs"/>
            </a:rPr>
            <a:t> : As a main rule, freestanding building units are to be given a unique building number. Combined units can be assigned individual building numbers when the building parts can be torn down independent of each other.</a:t>
          </a:r>
          <a:endParaRPr lang="sv-SE" sz="1200">
            <a:effectLst/>
          </a:endParaRPr>
        </a:p>
        <a:p>
          <a:pPr fontAlgn="base"/>
          <a:r>
            <a:rPr lang="sv-SE" sz="1200" b="0" i="0">
              <a:solidFill>
                <a:schemeClr val="dk1"/>
              </a:solidFill>
              <a:effectLst/>
              <a:latin typeface="+mn-lt"/>
              <a:ea typeface="+mn-ea"/>
              <a:cs typeface="+mn-cs"/>
            </a:rPr>
            <a:t>Row houses in which each dwelling unit lies on the ground are assigned one building number for each dwelling. Vertically divided semi-detached houses in which the housing units are equal shall be given one building number for each unit. On the other hand, horizontally divided semi-detached homes, four-unit houses and larger residential buildings in which the housing units lie on top of each other are assigned one building number for the entire building.</a:t>
          </a:r>
          <a:endParaRPr lang="sv-SE" sz="1200">
            <a:effectLst/>
          </a:endParaRPr>
        </a:p>
        <a:p>
          <a:pPr fontAlgn="base"/>
          <a:endParaRPr lang="sv-SE" sz="1200"/>
        </a:p>
        <a:p>
          <a:pPr fontAlgn="base"/>
          <a:r>
            <a:rPr lang="sv-SE" sz="1200" b="1" i="0">
              <a:solidFill>
                <a:schemeClr val="dk1"/>
              </a:solidFill>
              <a:effectLst/>
              <a:latin typeface="+mn-lt"/>
              <a:ea typeface="+mn-ea"/>
              <a:cs typeface="+mn-cs"/>
            </a:rPr>
            <a:t>Household:</a:t>
          </a:r>
          <a:r>
            <a:rPr lang="sv-SE" sz="1200" b="1" i="0" baseline="0">
              <a:solidFill>
                <a:schemeClr val="dk1"/>
              </a:solidFill>
              <a:effectLst/>
              <a:latin typeface="+mn-lt"/>
              <a:ea typeface="+mn-ea"/>
              <a:cs typeface="+mn-cs"/>
            </a:rPr>
            <a:t> </a:t>
          </a:r>
          <a:r>
            <a:rPr lang="sv-SE" sz="1200" b="0" i="0">
              <a:solidFill>
                <a:schemeClr val="dk1"/>
              </a:solidFill>
              <a:effectLst/>
              <a:latin typeface="+mn-lt"/>
              <a:ea typeface="+mn-ea"/>
              <a:cs typeface="+mn-cs"/>
            </a:rPr>
            <a:t>A household consists of all persons living in the same dwelling and eating at least one meal together every day. Persons who are temporarily absent due to school; vacation, admission to hospital, military service etc. are included.</a:t>
          </a:r>
          <a:endParaRPr lang="sv-SE" sz="1200">
            <a:effectLst/>
          </a:endParaRPr>
        </a:p>
        <a:p>
          <a:pPr fontAlgn="base"/>
          <a:r>
            <a:rPr lang="sv-SE" sz="1200" b="0" i="0">
              <a:solidFill>
                <a:schemeClr val="dk1"/>
              </a:solidFill>
              <a:effectLst/>
              <a:latin typeface="+mn-lt"/>
              <a:ea typeface="+mn-ea"/>
              <a:cs typeface="+mn-cs"/>
            </a:rPr>
            <a:t>Hence, I guess household</a:t>
          </a:r>
          <a:r>
            <a:rPr lang="sv-SE" sz="1200" b="0" i="0" baseline="0">
              <a:solidFill>
                <a:schemeClr val="dk1"/>
              </a:solidFill>
              <a:effectLst/>
              <a:latin typeface="+mn-lt"/>
              <a:ea typeface="+mn-ea"/>
              <a:cs typeface="+mn-cs"/>
            </a:rPr>
            <a:t> should be considered a proxy for a dwelling! </a:t>
          </a:r>
        </a:p>
        <a:p>
          <a:pPr fontAlgn="base"/>
          <a:endParaRPr lang="sv-SE" sz="1200">
            <a:effectLst/>
          </a:endParaRPr>
        </a:p>
        <a:p>
          <a:pPr fontAlgn="base"/>
          <a:r>
            <a:rPr lang="sv-SE" sz="1600" b="0" i="0" baseline="0">
              <a:solidFill>
                <a:schemeClr val="dk1"/>
              </a:solidFill>
              <a:effectLst/>
              <a:latin typeface="+mn-lt"/>
              <a:ea typeface="+mn-ea"/>
              <a:cs typeface="+mn-cs"/>
            </a:rPr>
            <a:t>Meaning, that statistics for </a:t>
          </a:r>
          <a:r>
            <a:rPr lang="sv-SE" sz="1600" b="1" i="0" baseline="0">
              <a:solidFill>
                <a:schemeClr val="dk1"/>
              </a:solidFill>
              <a:effectLst/>
              <a:latin typeface="+mn-lt"/>
              <a:ea typeface="+mn-ea"/>
              <a:cs typeface="+mn-cs"/>
            </a:rPr>
            <a:t>households</a:t>
          </a:r>
          <a:r>
            <a:rPr lang="sv-SE" sz="1600" b="0" i="0" baseline="0">
              <a:solidFill>
                <a:schemeClr val="dk1"/>
              </a:solidFill>
              <a:effectLst/>
              <a:latin typeface="+mn-lt"/>
              <a:ea typeface="+mn-ea"/>
              <a:cs typeface="+mn-cs"/>
            </a:rPr>
            <a:t> should be compared to statistics for </a:t>
          </a:r>
          <a:r>
            <a:rPr lang="sv-SE" sz="1600" b="1" i="0" baseline="0">
              <a:solidFill>
                <a:schemeClr val="dk1"/>
              </a:solidFill>
              <a:effectLst/>
              <a:latin typeface="+mn-lt"/>
              <a:ea typeface="+mn-ea"/>
              <a:cs typeface="+mn-cs"/>
            </a:rPr>
            <a:t>dwellings</a:t>
          </a:r>
          <a:r>
            <a:rPr lang="sv-SE" sz="1600" b="0" i="0" baseline="0">
              <a:solidFill>
                <a:schemeClr val="dk1"/>
              </a:solidFill>
              <a:effectLst/>
              <a:latin typeface="+mn-lt"/>
              <a:ea typeface="+mn-ea"/>
              <a:cs typeface="+mn-cs"/>
            </a:rPr>
            <a:t> and not for </a:t>
          </a:r>
          <a:r>
            <a:rPr lang="sv-SE" sz="1600" b="1" i="0" baseline="0">
              <a:solidFill>
                <a:schemeClr val="dk1"/>
              </a:solidFill>
              <a:effectLst/>
              <a:latin typeface="+mn-lt"/>
              <a:ea typeface="+mn-ea"/>
              <a:cs typeface="+mn-cs"/>
            </a:rPr>
            <a:t>buildings</a:t>
          </a:r>
          <a:r>
            <a:rPr lang="sv-SE" sz="1600" b="0" i="0" baseline="0">
              <a:solidFill>
                <a:schemeClr val="dk1"/>
              </a:solidFill>
              <a:effectLst/>
              <a:latin typeface="+mn-lt"/>
              <a:ea typeface="+mn-ea"/>
              <a:cs typeface="+mn-cs"/>
            </a:rPr>
            <a:t>!</a:t>
          </a:r>
          <a:endParaRPr lang="sv-SE" sz="1600">
            <a:effectLst/>
          </a:endParaRPr>
        </a:p>
        <a:p>
          <a:pPr fontAlgn="base"/>
          <a:endParaRPr lang="sv-SE" sz="1100"/>
        </a:p>
      </xdr:txBody>
    </xdr:sp>
    <xdr:clientData/>
  </xdr:twoCellAnchor>
  <xdr:twoCellAnchor editAs="oneCell">
    <xdr:from>
      <xdr:col>7</xdr:col>
      <xdr:colOff>730250</xdr:colOff>
      <xdr:row>0</xdr:row>
      <xdr:rowOff>0</xdr:rowOff>
    </xdr:from>
    <xdr:to>
      <xdr:col>14</xdr:col>
      <xdr:colOff>567478</xdr:colOff>
      <xdr:row>30</xdr:row>
      <xdr:rowOff>148239</xdr:rowOff>
    </xdr:to>
    <xdr:pic>
      <xdr:nvPicPr>
        <xdr:cNvPr id="3" name="Picture 2">
          <a:extLst>
            <a:ext uri="{FF2B5EF4-FFF2-40B4-BE49-F238E27FC236}">
              <a16:creationId xmlns:a16="http://schemas.microsoft.com/office/drawing/2014/main" id="{B3E084FC-D46E-44FD-B0C6-C7C4790134E1}"/>
            </a:ext>
          </a:extLst>
        </xdr:cNvPr>
        <xdr:cNvPicPr>
          <a:picLocks noChangeAspect="1"/>
        </xdr:cNvPicPr>
      </xdr:nvPicPr>
      <xdr:blipFill>
        <a:blip xmlns:r="http://schemas.openxmlformats.org/officeDocument/2006/relationships" r:embed="rId1"/>
        <a:stretch>
          <a:fillRect/>
        </a:stretch>
      </xdr:blipFill>
      <xdr:spPr>
        <a:xfrm>
          <a:off x="12617450" y="0"/>
          <a:ext cx="7944908" cy="6282339"/>
        </a:xfrm>
        <a:prstGeom prst="rect">
          <a:avLst/>
        </a:prstGeom>
      </xdr:spPr>
    </xdr:pic>
    <xdr:clientData/>
  </xdr:twoCellAnchor>
  <xdr:twoCellAnchor editAs="oneCell">
    <xdr:from>
      <xdr:col>8</xdr:col>
      <xdr:colOff>0</xdr:colOff>
      <xdr:row>35</xdr:row>
      <xdr:rowOff>0</xdr:rowOff>
    </xdr:from>
    <xdr:to>
      <xdr:col>18</xdr:col>
      <xdr:colOff>955250</xdr:colOff>
      <xdr:row>64</xdr:row>
      <xdr:rowOff>157118</xdr:rowOff>
    </xdr:to>
    <xdr:pic>
      <xdr:nvPicPr>
        <xdr:cNvPr id="4" name="Picture 3">
          <a:extLst>
            <a:ext uri="{FF2B5EF4-FFF2-40B4-BE49-F238E27FC236}">
              <a16:creationId xmlns:a16="http://schemas.microsoft.com/office/drawing/2014/main" id="{9054470E-0DD6-40B0-9997-E09205E3E721}"/>
            </a:ext>
          </a:extLst>
        </xdr:cNvPr>
        <xdr:cNvPicPr>
          <a:picLocks noChangeAspect="1"/>
        </xdr:cNvPicPr>
      </xdr:nvPicPr>
      <xdr:blipFill>
        <a:blip xmlns:r="http://schemas.openxmlformats.org/officeDocument/2006/relationships" r:embed="rId2"/>
        <a:stretch>
          <a:fillRect/>
        </a:stretch>
      </xdr:blipFill>
      <xdr:spPr>
        <a:xfrm>
          <a:off x="12886267" y="7239000"/>
          <a:ext cx="11851850" cy="638011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KEO\Statistik\14Stat\Tab201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RAMSES\Simuleringer\2012\2012-08-27\Rettelser_foretaget_i_DATA69_20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TIMES-NO%20Data\TIMES\2014-09-29%20RAMSES%20interface.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Users\stpet\AppData\Local\Microsoft\Windows\Temporary%20Internet%20Files\Content.Outlook\DT1IHSF5\SubRES_TMPL\ad_beregningsmodel_version_2_1_maj_2013_(4)(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ivlse-my.sharepoint.com/personal/burcu_unluturk_ivl_se/Documents/Desktop/Iceland_Model/from%20Dima/VT_IS_HOU_BU_2020102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TIMES-NO%20Data\TIMES\VT_DK_HOU_v1p3-b075c7f.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Users\stpet\AppData\Local\Microsoft\Windows\Temporary%20Internet%20Files\Content.Outlook\DT1IHSF5\Supply-Use_OilProdu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vedmenu"/>
      <sheetName val="Bruttoenergiforbrug (k)"/>
      <sheetName val="Forbrug i alt (k)"/>
      <sheetName val="Produktionserhverv (k)"/>
      <sheetName val="Handel &amp; service (k)"/>
      <sheetName val="Husholdninger (k)"/>
      <sheetName val="Opvarmning (k)"/>
      <sheetName val="Netto opvarmning (k)"/>
      <sheetName val="Forbrug af el (k)"/>
      <sheetName val="Emissioner (k)"/>
      <sheetName val="Bruttoenergiforbrug (f)"/>
      <sheetName val="Brændselsforbrug"/>
      <sheetName val="Energisektor"/>
      <sheetName val="Forbrug i alt (f)"/>
      <sheetName val="Transport (f)"/>
      <sheetName val="Produktionserhverv (f)"/>
      <sheetName val="Handel &amp; service (f)"/>
      <sheetName val="Husholdninger (f)"/>
      <sheetName val="Opvarmning (f)"/>
      <sheetName val="Netto opvarmning (f)"/>
      <sheetName val="Forbrug af el (f)"/>
      <sheetName val="Emissioner (f)"/>
      <sheetName val="Produktion af primær energi"/>
      <sheetName val="Vedvarende energi"/>
      <sheetName val="El produktion"/>
      <sheetName val="Brændselsforbrug ved el prod."/>
      <sheetName val="Fjv produktion"/>
      <sheetName val="Brændselsforbrug ved fjv prod."/>
      <sheetName val="Produktion af bygas"/>
      <sheetName val="Oversigt energibalance"/>
      <sheetName val="Detaljeret opgørel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6">
          <cell r="A16" t="str">
            <v>-  el</v>
          </cell>
          <cell r="G16">
            <v>356.40000000000003</v>
          </cell>
          <cell r="H16">
            <v>0</v>
          </cell>
          <cell r="I16">
            <v>0</v>
          </cell>
          <cell r="J16">
            <v>360</v>
          </cell>
          <cell r="K16">
            <v>410.40000000000003</v>
          </cell>
          <cell r="L16">
            <v>421.2</v>
          </cell>
          <cell r="M16">
            <v>421.2</v>
          </cell>
          <cell r="N16">
            <v>428.40000000000003</v>
          </cell>
          <cell r="O16">
            <v>478.8</v>
          </cell>
          <cell r="P16">
            <v>482.40000000000003</v>
          </cell>
          <cell r="Q16">
            <v>482.40000000000003</v>
          </cell>
          <cell r="R16">
            <v>475.2</v>
          </cell>
          <cell r="S16">
            <v>468</v>
          </cell>
          <cell r="T16">
            <v>493.2</v>
          </cell>
          <cell r="U16">
            <v>496.8</v>
          </cell>
          <cell r="V16">
            <v>540</v>
          </cell>
          <cell r="W16">
            <v>568.80000000000007</v>
          </cell>
          <cell r="X16">
            <v>738</v>
          </cell>
          <cell r="Y16">
            <v>735.84</v>
          </cell>
          <cell r="Z16">
            <v>716.76</v>
          </cell>
          <cell r="AA16">
            <v>701.28000000000009</v>
          </cell>
          <cell r="AB16">
            <v>761.4</v>
          </cell>
          <cell r="AC16">
            <v>815.04000000000008</v>
          </cell>
          <cell r="AD16">
            <v>853.56</v>
          </cell>
          <cell r="AE16">
            <v>923.4</v>
          </cell>
          <cell r="AF16">
            <v>1015.5600000000001</v>
          </cell>
          <cell r="AG16">
            <v>1169.6399999999999</v>
          </cell>
          <cell r="AH16">
            <v>1226.1600000000001</v>
          </cell>
          <cell r="AI16">
            <v>1252.8</v>
          </cell>
          <cell r="AJ16">
            <v>1252.44</v>
          </cell>
          <cell r="AK16">
            <v>1311.84</v>
          </cell>
          <cell r="AL16">
            <v>1269.72</v>
          </cell>
          <cell r="AM16">
            <v>1333.0800000000002</v>
          </cell>
          <cell r="AN16">
            <v>1350.72</v>
          </cell>
          <cell r="AO16">
            <v>1352.52</v>
          </cell>
          <cell r="AP16">
            <v>1281.6000000000001</v>
          </cell>
          <cell r="AQ16">
            <v>1360.44</v>
          </cell>
          <cell r="AR16">
            <v>1422</v>
          </cell>
          <cell r="AS16">
            <v>1455.12</v>
          </cell>
          <cell r="AT16">
            <v>1428.84</v>
          </cell>
          <cell r="AU16">
            <v>1387.44</v>
          </cell>
          <cell r="AV16">
            <v>1390.68</v>
          </cell>
          <cell r="AW16">
            <v>1387.44</v>
          </cell>
          <cell r="AY16">
            <v>-0.23297954957287592</v>
          </cell>
        </row>
      </sheetData>
      <sheetData sheetId="15">
        <row r="11">
          <cell r="A11" t="str">
            <v>-  el</v>
          </cell>
          <cell r="G11">
            <v>20598.67577680244</v>
          </cell>
          <cell r="H11">
            <v>0</v>
          </cell>
          <cell r="I11">
            <v>0</v>
          </cell>
          <cell r="J11">
            <v>21485.99627547156</v>
          </cell>
          <cell r="K11">
            <v>23399.850662004828</v>
          </cell>
          <cell r="L11">
            <v>25491.836394046739</v>
          </cell>
          <cell r="M11">
            <v>27137.299293510765</v>
          </cell>
          <cell r="N11">
            <v>28199.875801501981</v>
          </cell>
          <cell r="O11">
            <v>27743.861135704654</v>
          </cell>
          <cell r="P11">
            <v>27286.542296661351</v>
          </cell>
          <cell r="Q11">
            <v>28078.728310605915</v>
          </cell>
          <cell r="R11">
            <v>28500.31937087265</v>
          </cell>
          <cell r="S11">
            <v>30065.164707002485</v>
          </cell>
          <cell r="T11">
            <v>31670.627336295991</v>
          </cell>
          <cell r="U11">
            <v>33276.85512449214</v>
          </cell>
          <cell r="V11">
            <v>33991.711513855611</v>
          </cell>
          <cell r="W11">
            <v>34831.164043420402</v>
          </cell>
          <cell r="X11">
            <v>35464.671215598239</v>
          </cell>
          <cell r="Y11">
            <v>36544.392429631975</v>
          </cell>
          <cell r="Z11">
            <v>37348.690713619049</v>
          </cell>
          <cell r="AA11">
            <v>38268.202303876918</v>
          </cell>
          <cell r="AB11">
            <v>38691.648493331995</v>
          </cell>
          <cell r="AC11">
            <v>39644.389043999181</v>
          </cell>
          <cell r="AD11">
            <v>40436.009323635466</v>
          </cell>
          <cell r="AE11">
            <v>41409.287753085475</v>
          </cell>
          <cell r="AF11">
            <v>42672.556064549921</v>
          </cell>
          <cell r="AG11">
            <v>42516.980655775878</v>
          </cell>
          <cell r="AH11">
            <v>42625.507094393033</v>
          </cell>
          <cell r="AI11">
            <v>43203.126290218519</v>
          </cell>
          <cell r="AJ11">
            <v>42993.223455359592</v>
          </cell>
          <cell r="AK11">
            <v>42400.98215573909</v>
          </cell>
          <cell r="AL11">
            <v>41865.463282534576</v>
          </cell>
          <cell r="AM11">
            <v>42985.626888190178</v>
          </cell>
          <cell r="AN11">
            <v>44059.613490995835</v>
          </cell>
          <cell r="AO11">
            <v>43855.592431817211</v>
          </cell>
          <cell r="AP11">
            <v>42751.237133549766</v>
          </cell>
          <cell r="AQ11">
            <v>41647.170174261621</v>
          </cell>
          <cell r="AR11">
            <v>37184.502094422467</v>
          </cell>
          <cell r="AS11">
            <v>37746.362826842473</v>
          </cell>
          <cell r="AT11">
            <v>38018.040211841682</v>
          </cell>
          <cell r="AU11">
            <v>37487.779010970131</v>
          </cell>
          <cell r="AV11">
            <v>36932.741135986776</v>
          </cell>
          <cell r="AW11">
            <v>36168.197504354503</v>
          </cell>
          <cell r="AY11">
            <v>-2.0700971769661347E-2</v>
          </cell>
        </row>
      </sheetData>
      <sheetData sheetId="16">
        <row r="11">
          <cell r="A11" t="str">
            <v>-  el</v>
          </cell>
          <cell r="G11">
            <v>13577.260536</v>
          </cell>
          <cell r="H11">
            <v>0</v>
          </cell>
          <cell r="I11">
            <v>0</v>
          </cell>
          <cell r="J11">
            <v>15531.585054999625</v>
          </cell>
          <cell r="K11">
            <v>17394.344972861116</v>
          </cell>
          <cell r="L11">
            <v>18744.641293168301</v>
          </cell>
          <cell r="M11">
            <v>20541.603485066255</v>
          </cell>
          <cell r="N11">
            <v>21531.894460975418</v>
          </cell>
          <cell r="O11">
            <v>21808.12707328434</v>
          </cell>
          <cell r="P11">
            <v>21896.284461106748</v>
          </cell>
          <cell r="Q11">
            <v>22439.002909067796</v>
          </cell>
          <cell r="R11">
            <v>22753.010809387819</v>
          </cell>
          <cell r="S11">
            <v>23882.301787303189</v>
          </cell>
          <cell r="T11">
            <v>25290.836208027511</v>
          </cell>
          <cell r="U11">
            <v>26480.938223771169</v>
          </cell>
          <cell r="V11">
            <v>27961.464805502255</v>
          </cell>
          <cell r="W11">
            <v>28711.769708396045</v>
          </cell>
          <cell r="X11">
            <v>29001.105033402913</v>
          </cell>
          <cell r="Y11">
            <v>30046.962918944548</v>
          </cell>
          <cell r="Z11">
            <v>30765.726295803397</v>
          </cell>
          <cell r="AA11">
            <v>31378.028314584615</v>
          </cell>
          <cell r="AB11">
            <v>31934.560400000009</v>
          </cell>
          <cell r="AC11">
            <v>32719.244316000004</v>
          </cell>
          <cell r="AD11">
            <v>32829.745724682456</v>
          </cell>
          <cell r="AE11">
            <v>33673.738750000004</v>
          </cell>
          <cell r="AF11">
            <v>33954.962228999997</v>
          </cell>
          <cell r="AG11">
            <v>34767.55796795692</v>
          </cell>
          <cell r="AH11">
            <v>34994.133993263713</v>
          </cell>
          <cell r="AI11">
            <v>35620.216993086986</v>
          </cell>
          <cell r="AJ11">
            <v>36421.885290148522</v>
          </cell>
          <cell r="AK11">
            <v>36659.169344665293</v>
          </cell>
          <cell r="AL11">
            <v>36438.240914915543</v>
          </cell>
          <cell r="AM11">
            <v>37188.798879028342</v>
          </cell>
          <cell r="AN11">
            <v>37439.174731981686</v>
          </cell>
          <cell r="AO11">
            <v>38355.428949270732</v>
          </cell>
          <cell r="AP11">
            <v>39230.371231523088</v>
          </cell>
          <cell r="AQ11">
            <v>39233.847293011226</v>
          </cell>
          <cell r="AR11">
            <v>38250.799311725757</v>
          </cell>
          <cell r="AS11">
            <v>38808.526317453972</v>
          </cell>
          <cell r="AT11">
            <v>38126.052664339993</v>
          </cell>
          <cell r="AU11">
            <v>37417.080210799999</v>
          </cell>
          <cell r="AV11">
            <v>36933.407847792179</v>
          </cell>
          <cell r="AW11">
            <v>36319.452647999999</v>
          </cell>
          <cell r="AY11">
            <v>-1.6623302196276502E-2</v>
          </cell>
        </row>
      </sheetData>
      <sheetData sheetId="17">
        <row r="10">
          <cell r="A10" t="str">
            <v>-  el</v>
          </cell>
          <cell r="G10">
            <v>22025.536289773245</v>
          </cell>
          <cell r="H10">
            <v>0</v>
          </cell>
          <cell r="I10">
            <v>0</v>
          </cell>
          <cell r="J10">
            <v>22508.820020528445</v>
          </cell>
          <cell r="K10">
            <v>23696.599337995176</v>
          </cell>
          <cell r="L10">
            <v>25449.769605953257</v>
          </cell>
          <cell r="M10">
            <v>27095.827706489239</v>
          </cell>
          <cell r="N10">
            <v>28947.943198498026</v>
          </cell>
          <cell r="O10">
            <v>28582.232864295347</v>
          </cell>
          <cell r="P10">
            <v>28426.103703338649</v>
          </cell>
          <cell r="Q10">
            <v>28823.983689394085</v>
          </cell>
          <cell r="R10">
            <v>28944.158629127349</v>
          </cell>
          <cell r="S10">
            <v>30463.308292997517</v>
          </cell>
          <cell r="T10">
            <v>32887.870663704016</v>
          </cell>
          <cell r="U10">
            <v>34490.766875507863</v>
          </cell>
          <cell r="V10">
            <v>35874.154486144391</v>
          </cell>
          <cell r="W10">
            <v>35791.4499565796</v>
          </cell>
          <cell r="X10">
            <v>35642.215784401757</v>
          </cell>
          <cell r="Y10">
            <v>34811.935570368034</v>
          </cell>
          <cell r="Z10">
            <v>36486.927286380953</v>
          </cell>
          <cell r="AA10">
            <v>36751.12869612308</v>
          </cell>
          <cell r="AB10">
            <v>37194.036506668002</v>
          </cell>
          <cell r="AC10">
            <v>37541.300556000824</v>
          </cell>
          <cell r="AD10">
            <v>37062.003627049475</v>
          </cell>
          <cell r="AE10">
            <v>38145.239719999998</v>
          </cell>
          <cell r="AF10">
            <v>37142.523729</v>
          </cell>
          <cell r="AG10">
            <v>36946.981901119827</v>
          </cell>
          <cell r="AH10">
            <v>37021.105142760716</v>
          </cell>
          <cell r="AI10">
            <v>36773.255962134615</v>
          </cell>
          <cell r="AJ10">
            <v>36573.183134391562</v>
          </cell>
          <cell r="AK10">
            <v>36682.361291889611</v>
          </cell>
          <cell r="AL10">
            <v>36942.953993003423</v>
          </cell>
          <cell r="AM10">
            <v>37194.982461536412</v>
          </cell>
          <cell r="AN10">
            <v>37617.974703180364</v>
          </cell>
          <cell r="AO10">
            <v>38063.772637844915</v>
          </cell>
          <cell r="AP10">
            <v>37256.366853231142</v>
          </cell>
          <cell r="AQ10">
            <v>37006.893051693507</v>
          </cell>
          <cell r="AR10">
            <v>36347.318160089046</v>
          </cell>
          <cell r="AS10">
            <v>37400.643107906893</v>
          </cell>
          <cell r="AT10">
            <v>36398.666431878315</v>
          </cell>
          <cell r="AU10">
            <v>35960.520367192497</v>
          </cell>
          <cell r="AV10">
            <v>37105.77496643913</v>
          </cell>
          <cell r="AW10">
            <v>36373.608555446895</v>
          </cell>
          <cell r="AY10">
            <v>-1.9731872239683867</v>
          </cell>
        </row>
      </sheetData>
      <sheetData sheetId="18"/>
      <sheetData sheetId="19"/>
      <sheetData sheetId="20"/>
      <sheetData sheetId="21"/>
      <sheetData sheetId="22"/>
      <sheetData sheetId="23">
        <row r="5">
          <cell r="A5" t="str">
            <v>Vedvarende energi</v>
          </cell>
          <cell r="G5">
            <v>11138.331914186334</v>
          </cell>
          <cell r="H5">
            <v>0</v>
          </cell>
          <cell r="I5">
            <v>0</v>
          </cell>
          <cell r="J5">
            <v>11548.530850284571</v>
          </cell>
          <cell r="K5">
            <v>12128.440467585435</v>
          </cell>
          <cell r="L5">
            <v>12204.130907517523</v>
          </cell>
          <cell r="M5">
            <v>13788.617183251303</v>
          </cell>
          <cell r="N5">
            <v>17643.132779453197</v>
          </cell>
          <cell r="O5">
            <v>22699.448896694041</v>
          </cell>
          <cell r="P5">
            <v>28356.429214212974</v>
          </cell>
          <cell r="Q5">
            <v>30879.717070742881</v>
          </cell>
          <cell r="R5">
            <v>32497.288066691086</v>
          </cell>
          <cell r="S5">
            <v>34194.708091162182</v>
          </cell>
          <cell r="T5">
            <v>35201.002991441244</v>
          </cell>
          <cell r="U5">
            <v>38352.941850600706</v>
          </cell>
          <cell r="V5">
            <v>42057.533851194719</v>
          </cell>
          <cell r="W5">
            <v>42577.284672144793</v>
          </cell>
          <cell r="X5">
            <v>43547.37984672263</v>
          </cell>
          <cell r="Y5">
            <v>45461.381462528916</v>
          </cell>
          <cell r="Z5">
            <v>49353.069199668316</v>
          </cell>
          <cell r="AA5">
            <v>52261.75268922987</v>
          </cell>
          <cell r="AB5">
            <v>54698.80320567116</v>
          </cell>
          <cell r="AC5">
            <v>54194.274636132206</v>
          </cell>
          <cell r="AD5">
            <v>56571.563477008553</v>
          </cell>
          <cell r="AE5">
            <v>59797.179033680623</v>
          </cell>
          <cell r="AF5">
            <v>64229.521636977195</v>
          </cell>
          <cell r="AG5">
            <v>67076.987768098887</v>
          </cell>
          <cell r="AH5">
            <v>69861.240024182101</v>
          </cell>
          <cell r="AI5">
            <v>76016.485765940379</v>
          </cell>
          <cell r="AJ5">
            <v>80243.514548834064</v>
          </cell>
          <cell r="AK5">
            <v>85021.08128206346</v>
          </cell>
          <cell r="AL5">
            <v>95607.020356512308</v>
          </cell>
          <cell r="AM5">
            <v>102859.83728733</v>
          </cell>
          <cell r="AN5">
            <v>105584.87167156038</v>
          </cell>
          <cell r="AO5">
            <v>106768.49033461287</v>
          </cell>
          <cell r="AP5">
            <v>119212.36862236312</v>
          </cell>
          <cell r="AQ5">
            <v>117024.42154100799</v>
          </cell>
          <cell r="AR5">
            <v>117338.16291632081</v>
          </cell>
          <cell r="AS5">
            <v>131306.01167147871</v>
          </cell>
          <cell r="AT5">
            <v>130625.95524684498</v>
          </cell>
          <cell r="AU5">
            <v>130066.99355350935</v>
          </cell>
          <cell r="AV5">
            <v>135245.91525110326</v>
          </cell>
          <cell r="AW5">
            <v>138972.02780965835</v>
          </cell>
          <cell r="AY5">
            <v>2.7550647660131045</v>
          </cell>
        </row>
      </sheetData>
      <sheetData sheetId="24"/>
      <sheetData sheetId="25"/>
      <sheetData sheetId="26"/>
      <sheetData sheetId="27"/>
      <sheetData sheetId="28"/>
      <sheetData sheetId="29"/>
      <sheetData sheetId="3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_IS"/>
      <sheetName val="Commodities"/>
      <sheetName val="Processes"/>
      <sheetName val="Boilers_IS"/>
      <sheetName val="Buildings_IS"/>
      <sheetName val="Dem"/>
      <sheetName val="RES_Fuel"/>
      <sheetName val="Emis"/>
      <sheetName val="Service_Demand_2010_2018_IS"/>
      <sheetName val="Statistics Iceland - STOCK"/>
      <sheetName val="Statistics Iceland - 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 val="Opvarmning (k)"/>
      <sheetName val="Netto opvarmning (k)"/>
    </sheetNames>
    <sheetDataSet>
      <sheetData sheetId="0"/>
      <sheetData sheetId="1"/>
      <sheetData sheetId="2"/>
      <sheetData sheetId="3"/>
      <sheetData sheetId="4">
        <row r="6">
          <cell r="C6" t="str">
            <v>RHDDB</v>
          </cell>
        </row>
      </sheetData>
      <sheetData sheetId="5">
        <row r="6">
          <cell r="D6" t="str">
            <v>RHBDDb72</v>
          </cell>
        </row>
      </sheetData>
      <sheetData sheetId="6"/>
      <sheetData sheetId="7"/>
      <sheetData sheetId="8"/>
      <sheetData sheetId="9"/>
      <sheetData sheetId="10"/>
      <sheetData sheetId="11"/>
      <sheetData sheetId="12">
        <row r="3">
          <cell r="C3" t="str">
            <v>&lt;72</v>
          </cell>
        </row>
      </sheetData>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IVL PPXL">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IVL PPT">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custClrLst>
    <a:custClr name="Korall">
      <a:srgbClr val="EA5550"/>
    </a:custClr>
    <a:custClr name="Mellan ocean">
      <a:srgbClr val="58BAC1"/>
    </a:custClr>
    <a:custClr name="Glaciär">
      <a:srgbClr val="E2E1E5"/>
    </a:custClr>
  </a:custClrLst>
  <a:extLst>
    <a:ext uri="{05A4C25C-085E-4340-85A3-A5531E510DB2}">
      <thm15:themeFamily xmlns:thm15="http://schemas.microsoft.com/office/thememl/2012/main" name="IVL PPXL" id="{30D11C11-7159-4883-9B7F-33BABE6F926C}" vid="{4E861F84-659A-4505-AE39-73F1BFA3058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ec.europa.eu/eurostat/web/energy/data/energy-balances" TargetMode="External"/><Relationship Id="rId1" Type="http://schemas.openxmlformats.org/officeDocument/2006/relationships/hyperlink" Target="https://ec.europa.eu/eurostat/web/energy/data/energy-balanc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hyperlink" Target="https://px.hagstofa.is/pxis/pxweb/is/Atvinnuvegir/Atvinnuvegir__idnadur__byggingar/IDN03004.px/table/tableViewLayout1/?rxid=76eea211-dcf1-448d-a7dc-2acf46d768a4"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3955E-031C-40CE-A0C6-53C62528AA9A}">
  <dimension ref="A2:F6"/>
  <sheetViews>
    <sheetView topLeftCell="B1" zoomScale="130" zoomScaleNormal="130" workbookViewId="0">
      <selection activeCell="D18" sqref="D18"/>
    </sheetView>
  </sheetViews>
  <sheetFormatPr defaultRowHeight="14.4"/>
  <cols>
    <col min="1" max="1" width="19" bestFit="1" customWidth="1"/>
    <col min="2" max="2" width="20.44140625" customWidth="1"/>
    <col min="3" max="3" width="16.6640625" customWidth="1"/>
    <col min="4" max="4" width="13.6640625" customWidth="1"/>
    <col min="5" max="5" width="82.33203125" customWidth="1"/>
  </cols>
  <sheetData>
    <row r="2" spans="1:6">
      <c r="A2" s="166" t="s">
        <v>202</v>
      </c>
      <c r="B2" s="166" t="s">
        <v>203</v>
      </c>
      <c r="C2" s="166" t="s">
        <v>204</v>
      </c>
      <c r="D2" s="166" t="s">
        <v>205</v>
      </c>
      <c r="E2" s="166" t="s">
        <v>206</v>
      </c>
      <c r="F2" s="166"/>
    </row>
    <row r="3" spans="1:6" s="358" customFormat="1">
      <c r="A3" s="558">
        <v>44284</v>
      </c>
      <c r="B3" s="358" t="s">
        <v>598</v>
      </c>
      <c r="C3" s="358" t="s">
        <v>218</v>
      </c>
      <c r="D3" s="358" t="s">
        <v>597</v>
      </c>
      <c r="E3" s="358" t="s">
        <v>599</v>
      </c>
    </row>
    <row r="4" spans="1:6" s="358" customFormat="1">
      <c r="A4" s="558">
        <v>44284</v>
      </c>
      <c r="B4" s="358" t="s">
        <v>598</v>
      </c>
      <c r="C4" s="358" t="s">
        <v>630</v>
      </c>
      <c r="D4" s="358" t="s">
        <v>629</v>
      </c>
      <c r="E4" s="358" t="s">
        <v>631</v>
      </c>
    </row>
    <row r="5" spans="1:6">
      <c r="A5" s="558">
        <v>44185</v>
      </c>
      <c r="B5" s="358" t="s">
        <v>528</v>
      </c>
      <c r="C5" s="358" t="s">
        <v>529</v>
      </c>
      <c r="D5" s="358" t="s">
        <v>530</v>
      </c>
      <c r="E5" s="358" t="s">
        <v>531</v>
      </c>
      <c r="F5" s="166"/>
    </row>
    <row r="6" spans="1:6" ht="27">
      <c r="A6" s="559">
        <v>44122</v>
      </c>
      <c r="B6" s="560" t="s">
        <v>520</v>
      </c>
      <c r="C6" s="561" t="s">
        <v>80</v>
      </c>
      <c r="D6" s="167"/>
      <c r="E6" s="167" t="s">
        <v>207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BCCE7-33D2-4C91-A31D-23C3EEFFA1EA}">
  <dimension ref="B2:E11"/>
  <sheetViews>
    <sheetView workbookViewId="0">
      <selection activeCell="G8" sqref="G8"/>
    </sheetView>
  </sheetViews>
  <sheetFormatPr defaultRowHeight="14.4"/>
  <cols>
    <col min="2" max="2" width="12.6640625" customWidth="1"/>
  </cols>
  <sheetData>
    <row r="2" spans="2:5">
      <c r="B2" s="434" t="s">
        <v>492</v>
      </c>
      <c r="C2" s="435"/>
      <c r="D2" s="434"/>
      <c r="E2" s="434"/>
    </row>
    <row r="4" spans="2:5">
      <c r="B4" s="436" t="s">
        <v>493</v>
      </c>
      <c r="C4" s="437"/>
      <c r="D4" s="438"/>
      <c r="E4" s="438"/>
    </row>
    <row r="5" spans="2:5">
      <c r="B5" s="434" t="s">
        <v>494</v>
      </c>
      <c r="C5" s="435"/>
      <c r="D5" s="434"/>
      <c r="E5" s="434"/>
    </row>
    <row r="6" spans="2:5">
      <c r="B6" s="435"/>
      <c r="C6" s="435"/>
      <c r="D6" s="435"/>
      <c r="E6" s="435"/>
    </row>
    <row r="7" spans="2:5">
      <c r="B7" s="435"/>
      <c r="C7" s="439" t="s">
        <v>31</v>
      </c>
      <c r="D7" s="439" t="s">
        <v>495</v>
      </c>
      <c r="E7" t="s">
        <v>600</v>
      </c>
    </row>
    <row r="8" spans="2:5">
      <c r="B8" s="440" t="s">
        <v>496</v>
      </c>
      <c r="C8" s="435"/>
      <c r="D8" s="435"/>
    </row>
    <row r="9" spans="2:5">
      <c r="B9" s="441" t="s">
        <v>246</v>
      </c>
      <c r="C9" s="442" t="s">
        <v>280</v>
      </c>
      <c r="D9" s="442" t="s">
        <v>277</v>
      </c>
      <c r="E9" t="s">
        <v>533</v>
      </c>
    </row>
    <row r="10" spans="2:5" ht="15" thickBot="1">
      <c r="B10" s="443" t="s">
        <v>497</v>
      </c>
      <c r="C10" s="444" t="s">
        <v>498</v>
      </c>
      <c r="D10" s="444" t="s">
        <v>498</v>
      </c>
      <c r="E10" t="s">
        <v>498</v>
      </c>
    </row>
    <row r="11" spans="2:5" s="192" customFormat="1">
      <c r="B11" s="445" t="s">
        <v>335</v>
      </c>
      <c r="C11" s="446">
        <v>63.1</v>
      </c>
      <c r="D11" s="446">
        <v>74</v>
      </c>
      <c r="E11" s="192">
        <v>56.97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AE9A3-2788-4B55-B4C3-F31C815B4D30}">
  <sheetPr>
    <tabColor theme="9" tint="-0.249977111117893"/>
  </sheetPr>
  <dimension ref="A1:AH148"/>
  <sheetViews>
    <sheetView topLeftCell="A3" zoomScale="74" zoomScaleNormal="70" workbookViewId="0">
      <selection activeCell="B3" sqref="B3"/>
    </sheetView>
  </sheetViews>
  <sheetFormatPr defaultColWidth="9.109375" defaultRowHeight="14.4"/>
  <cols>
    <col min="1" max="1" width="19.88671875" style="6" customWidth="1"/>
    <col min="2" max="2" width="52.44140625" style="6" customWidth="1"/>
    <col min="3" max="3" width="25.88671875" style="6" customWidth="1"/>
    <col min="4" max="4" width="24.109375" style="6" customWidth="1"/>
    <col min="5" max="5" width="24.44140625" style="6" customWidth="1"/>
    <col min="6" max="6" width="17.33203125" style="6" customWidth="1"/>
    <col min="7" max="7" width="22.6640625" style="6" customWidth="1"/>
    <col min="8" max="8" width="14" style="6" customWidth="1"/>
    <col min="9" max="9" width="11.33203125" style="6" bestFit="1" customWidth="1"/>
    <col min="10" max="10" width="11.109375" style="6" bestFit="1" customWidth="1"/>
    <col min="11" max="11" width="13.33203125" style="6" customWidth="1"/>
    <col min="12" max="12" width="14.109375" style="6" bestFit="1" customWidth="1"/>
    <col min="13" max="13" width="14.5546875" style="6" bestFit="1" customWidth="1"/>
    <col min="14" max="14" width="16.109375" style="6" customWidth="1"/>
    <col min="15" max="15" width="14.33203125" style="6" customWidth="1"/>
    <col min="16" max="16" width="13.5546875" style="6" customWidth="1"/>
    <col min="17" max="17" width="9.44140625" style="6" bestFit="1" customWidth="1"/>
    <col min="18" max="18" width="12.6640625" style="6" customWidth="1"/>
    <col min="19" max="19" width="12.44140625" style="6" customWidth="1"/>
    <col min="20" max="20" width="18.6640625" style="6" customWidth="1"/>
    <col min="21" max="21" width="17.88671875" style="6" customWidth="1"/>
    <col min="22" max="22" width="14.44140625" style="6" bestFit="1" customWidth="1"/>
    <col min="23" max="23" width="16.5546875" style="6" customWidth="1"/>
    <col min="24" max="24" width="12" style="6" customWidth="1"/>
    <col min="25" max="25" width="10.5546875" style="6" customWidth="1"/>
    <col min="26" max="26" width="11.5546875" style="6" bestFit="1" customWidth="1"/>
    <col min="27" max="27" width="9.109375" style="6"/>
    <col min="28" max="28" width="11.109375" style="6" customWidth="1"/>
    <col min="29" max="29" width="9.109375" style="6"/>
    <col min="30" max="31" width="10" style="6" bestFit="1" customWidth="1"/>
    <col min="32" max="33" width="13.33203125" style="6" bestFit="1" customWidth="1"/>
    <col min="34" max="34" width="13.44140625" style="6" bestFit="1" customWidth="1"/>
    <col min="35" max="36" width="12.6640625" style="6" bestFit="1" customWidth="1"/>
    <col min="37" max="37" width="13" style="6" bestFit="1" customWidth="1"/>
    <col min="38" max="38" width="11.33203125" style="6" bestFit="1" customWidth="1"/>
    <col min="39" max="39" width="12.6640625" style="6" bestFit="1" customWidth="1"/>
    <col min="40" max="41" width="12.33203125" style="6" bestFit="1" customWidth="1"/>
    <col min="42" max="42" width="12.6640625" style="6" bestFit="1" customWidth="1"/>
    <col min="43" max="43" width="11.6640625" style="6" bestFit="1" customWidth="1"/>
    <col min="44" max="44" width="12.88671875" style="6" customWidth="1"/>
    <col min="45" max="47" width="9.109375" style="6"/>
    <col min="48" max="48" width="13.5546875" style="6" customWidth="1"/>
    <col min="49" max="16384" width="9.109375" style="6"/>
  </cols>
  <sheetData>
    <row r="1" spans="1:33" s="4" customFormat="1">
      <c r="A1" s="1"/>
      <c r="B1" s="2"/>
      <c r="C1" s="3"/>
      <c r="D1" s="3"/>
      <c r="E1" s="3"/>
      <c r="F1" s="3"/>
      <c r="G1" s="3"/>
      <c r="H1" s="3"/>
      <c r="I1" s="3"/>
      <c r="J1" s="3"/>
      <c r="K1" s="3"/>
      <c r="L1" s="3"/>
      <c r="M1" s="3"/>
      <c r="N1" s="3"/>
      <c r="O1" s="3"/>
      <c r="P1" s="3"/>
      <c r="Q1" s="3"/>
      <c r="R1" s="3"/>
      <c r="S1" s="3"/>
      <c r="T1" s="3"/>
      <c r="W1" s="5"/>
    </row>
    <row r="2" spans="1:33">
      <c r="B2" s="7" t="s">
        <v>0</v>
      </c>
      <c r="C2" s="8"/>
      <c r="D2" s="8"/>
      <c r="E2" s="8"/>
      <c r="F2" s="8"/>
      <c r="G2" s="8"/>
      <c r="H2" s="8"/>
      <c r="I2" s="8"/>
    </row>
    <row r="3" spans="1:33">
      <c r="B3" s="9" t="s">
        <v>1</v>
      </c>
      <c r="C3" s="8"/>
      <c r="D3" s="8"/>
      <c r="E3" s="8"/>
      <c r="F3" s="8"/>
      <c r="G3" s="9"/>
      <c r="H3" s="8"/>
      <c r="I3" s="8"/>
    </row>
    <row r="4" spans="1:33">
      <c r="B4" s="10" t="s">
        <v>2</v>
      </c>
      <c r="C4" s="8"/>
      <c r="D4" s="8"/>
      <c r="E4" s="8"/>
      <c r="F4" s="8"/>
      <c r="G4" s="10"/>
      <c r="H4" s="8"/>
      <c r="I4" s="8"/>
    </row>
    <row r="5" spans="1:33">
      <c r="B5" s="11" t="s">
        <v>3</v>
      </c>
      <c r="C5" s="8" t="s">
        <v>4</v>
      </c>
      <c r="D5" s="8" t="s">
        <v>5</v>
      </c>
      <c r="E5" s="8" t="s">
        <v>6</v>
      </c>
      <c r="F5" s="8" t="s">
        <v>7</v>
      </c>
      <c r="G5" s="10"/>
      <c r="H5" s="8"/>
      <c r="I5" s="8"/>
    </row>
    <row r="6" spans="1:33">
      <c r="B6" s="10"/>
      <c r="C6" s="8" t="s">
        <v>8</v>
      </c>
      <c r="D6" s="8" t="s">
        <v>8</v>
      </c>
      <c r="E6" s="8" t="s">
        <v>8</v>
      </c>
      <c r="F6" s="8" t="s">
        <v>8</v>
      </c>
      <c r="G6" s="10"/>
      <c r="H6" s="8"/>
      <c r="I6" s="8"/>
    </row>
    <row r="7" spans="1:33">
      <c r="B7" s="12">
        <v>2019</v>
      </c>
      <c r="C7" s="452">
        <v>89.664809143698648</v>
      </c>
      <c r="D7" s="452">
        <v>6.9188546948474654</v>
      </c>
      <c r="E7" s="452">
        <v>3.2146861455561693</v>
      </c>
      <c r="F7" s="452">
        <v>0.20165001589771911</v>
      </c>
      <c r="G7" s="12"/>
      <c r="H7" s="8"/>
      <c r="I7" s="8"/>
    </row>
    <row r="8" spans="1:33">
      <c r="B8" s="10">
        <v>2018</v>
      </c>
      <c r="C8" s="456">
        <v>89.553537162594353</v>
      </c>
      <c r="D8" s="456">
        <v>6.9421346637670034</v>
      </c>
      <c r="E8" s="456">
        <v>3.3039102810114707</v>
      </c>
      <c r="F8" s="456">
        <v>0.20041789262718007</v>
      </c>
      <c r="G8" s="10"/>
      <c r="H8" s="13"/>
      <c r="I8" s="13"/>
    </row>
    <row r="9" spans="1:33">
      <c r="B9" s="12">
        <v>2017</v>
      </c>
      <c r="C9" s="452">
        <v>89.373240171029309</v>
      </c>
      <c r="D9" s="452">
        <v>7.0028157263531128</v>
      </c>
      <c r="E9" s="452">
        <v>3.4084193694163449</v>
      </c>
      <c r="F9" s="452">
        <v>0.21552473320123752</v>
      </c>
      <c r="G9" s="12"/>
      <c r="H9" s="8"/>
      <c r="I9" s="8"/>
    </row>
    <row r="10" spans="1:33">
      <c r="B10" s="12">
        <v>2016</v>
      </c>
      <c r="C10" s="452">
        <v>89.170608585145445</v>
      </c>
      <c r="D10" s="452">
        <v>7.0010237221123974</v>
      </c>
      <c r="E10" s="452">
        <v>3.5900875458909911</v>
      </c>
      <c r="F10" s="452">
        <v>0.23828014685117199</v>
      </c>
      <c r="G10" s="12"/>
      <c r="H10" s="8"/>
      <c r="I10" s="8"/>
    </row>
    <row r="11" spans="1:33">
      <c r="B11" s="12">
        <v>2015</v>
      </c>
      <c r="C11" s="452">
        <v>89.140035438347169</v>
      </c>
      <c r="D11" s="452">
        <v>7.0390991104435194</v>
      </c>
      <c r="E11" s="452">
        <v>3.6013995448780793</v>
      </c>
      <c r="F11" s="452">
        <v>0.21946590633123161</v>
      </c>
      <c r="G11" s="12"/>
      <c r="H11" s="8"/>
      <c r="I11" s="8"/>
    </row>
    <row r="12" spans="1:33">
      <c r="B12" s="12">
        <v>2014</v>
      </c>
      <c r="C12" s="452">
        <v>89.053680032047779</v>
      </c>
      <c r="D12" s="452">
        <v>7.1306311227648491</v>
      </c>
      <c r="E12" s="452">
        <v>3.5789722859536037</v>
      </c>
      <c r="F12" s="452">
        <v>0.23671655923376669</v>
      </c>
      <c r="G12" s="12"/>
      <c r="H12" s="8"/>
      <c r="I12" s="8"/>
    </row>
    <row r="13" spans="1:33">
      <c r="B13" s="12">
        <v>2013</v>
      </c>
      <c r="C13" s="452">
        <v>88.901702108030818</v>
      </c>
      <c r="D13" s="452">
        <v>7.1663822132017163</v>
      </c>
      <c r="E13" s="452">
        <v>3.6200931777296002</v>
      </c>
      <c r="F13" s="452">
        <v>0.31182250103787074</v>
      </c>
      <c r="G13" s="12"/>
      <c r="H13" s="8"/>
      <c r="I13" s="8"/>
      <c r="AB13" s="14"/>
      <c r="AC13" s="15"/>
    </row>
    <row r="14" spans="1:33">
      <c r="B14" s="12">
        <v>2012</v>
      </c>
      <c r="C14" s="452">
        <v>88.785263980064343</v>
      </c>
      <c r="D14" s="452">
        <v>7.22202592379075</v>
      </c>
      <c r="E14" s="452">
        <v>3.6235657300132038</v>
      </c>
      <c r="F14" s="452">
        <v>0.36914436613170176</v>
      </c>
      <c r="G14" s="12"/>
      <c r="H14" s="8"/>
      <c r="I14" s="8"/>
      <c r="AB14" s="14"/>
      <c r="AC14" s="15"/>
    </row>
    <row r="15" spans="1:33">
      <c r="B15" s="12">
        <v>2011</v>
      </c>
      <c r="C15" s="452">
        <v>88.688558369548929</v>
      </c>
      <c r="D15" s="452">
        <v>7.2596658174734001</v>
      </c>
      <c r="E15" s="452">
        <v>3.6228083320845199</v>
      </c>
      <c r="F15" s="452">
        <v>0.42896748089315151</v>
      </c>
      <c r="G15" s="12"/>
      <c r="H15" s="8"/>
      <c r="I15" s="8"/>
      <c r="AC15" s="14"/>
      <c r="AD15" s="15"/>
    </row>
    <row r="16" spans="1:33" ht="15.6">
      <c r="B16" s="10">
        <v>2010</v>
      </c>
      <c r="C16" s="456">
        <v>88.565115576371056</v>
      </c>
      <c r="D16" s="456">
        <v>7.3415546155008311</v>
      </c>
      <c r="E16" s="456">
        <v>3.6249811149720501</v>
      </c>
      <c r="F16" s="456">
        <v>0.46834869315606587</v>
      </c>
      <c r="G16" s="10"/>
      <c r="H16" s="13"/>
      <c r="I16" s="13"/>
      <c r="S16" s="16"/>
      <c r="T16" s="16"/>
      <c r="U16" s="1"/>
      <c r="V16" s="1"/>
      <c r="W16" s="17"/>
      <c r="X16" s="1"/>
      <c r="Y16" s="1"/>
      <c r="Z16" s="1"/>
      <c r="AA16" s="1"/>
      <c r="AB16" s="1"/>
      <c r="AC16" s="1"/>
      <c r="AD16" s="1"/>
      <c r="AE16" s="1"/>
      <c r="AF16" s="1"/>
      <c r="AG16" s="1"/>
    </row>
    <row r="17" spans="2:33">
      <c r="B17" s="12">
        <v>2009</v>
      </c>
      <c r="C17" s="452">
        <v>88.444189053296938</v>
      </c>
      <c r="D17" s="452">
        <v>7.3811234018100844</v>
      </c>
      <c r="E17" s="452">
        <v>3.6421970023464061</v>
      </c>
      <c r="F17" s="452">
        <v>0.53249054254656902</v>
      </c>
      <c r="G17" s="12"/>
      <c r="H17" s="8"/>
      <c r="I17" s="8"/>
      <c r="S17" s="18"/>
      <c r="T17" s="18"/>
      <c r="U17" s="1"/>
      <c r="V17" s="19"/>
      <c r="W17" s="17"/>
      <c r="X17" s="1"/>
      <c r="Y17" s="1"/>
      <c r="Z17" s="1"/>
      <c r="AA17" s="1"/>
      <c r="AB17" s="1"/>
      <c r="AC17" s="1"/>
      <c r="AD17" s="1"/>
      <c r="AE17" s="1"/>
      <c r="AF17" s="1"/>
      <c r="AG17" s="1"/>
    </row>
    <row r="18" spans="2:33">
      <c r="S18" s="1"/>
      <c r="T18" s="1"/>
      <c r="U18" s="20"/>
      <c r="V18" s="21"/>
      <c r="W18" s="22"/>
      <c r="X18" s="1"/>
      <c r="Y18" s="1"/>
      <c r="Z18" s="1"/>
      <c r="AA18" s="1"/>
      <c r="AB18" s="1"/>
      <c r="AC18" s="1"/>
      <c r="AD18" s="1"/>
      <c r="AE18" s="1"/>
      <c r="AF18" s="1"/>
      <c r="AG18" s="1"/>
    </row>
    <row r="19" spans="2:33">
      <c r="B19" s="10" t="s">
        <v>9</v>
      </c>
      <c r="C19" s="8"/>
      <c r="D19" s="8"/>
      <c r="E19" s="8"/>
      <c r="F19" s="8"/>
      <c r="G19" s="8"/>
      <c r="H19" s="8"/>
      <c r="I19" s="8"/>
      <c r="J19" s="23"/>
      <c r="S19" s="1"/>
      <c r="T19" s="1"/>
      <c r="U19" s="20"/>
      <c r="V19" s="21"/>
      <c r="W19" s="22"/>
      <c r="X19" s="1"/>
      <c r="Y19" s="1"/>
      <c r="Z19" s="1"/>
      <c r="AA19" s="1"/>
      <c r="AB19" s="1"/>
      <c r="AC19" s="1"/>
      <c r="AD19" s="1"/>
      <c r="AE19" s="1"/>
      <c r="AF19" s="1"/>
      <c r="AG19" s="1"/>
    </row>
    <row r="20" spans="2:33">
      <c r="B20" s="10" t="s">
        <v>10</v>
      </c>
      <c r="C20" s="8" t="s">
        <v>11</v>
      </c>
      <c r="D20" s="8" t="s">
        <v>12</v>
      </c>
      <c r="E20" s="8" t="s">
        <v>13</v>
      </c>
      <c r="F20" s="8" t="s">
        <v>14</v>
      </c>
      <c r="G20" s="8"/>
      <c r="H20" s="8"/>
      <c r="I20" s="8"/>
      <c r="J20" s="23"/>
      <c r="S20" s="24"/>
      <c r="T20" s="24"/>
      <c r="U20" s="24"/>
      <c r="V20" s="19"/>
      <c r="W20" s="1"/>
      <c r="X20" s="1"/>
      <c r="Y20" s="1"/>
      <c r="Z20" s="582"/>
      <c r="AA20" s="583"/>
      <c r="AB20" s="583"/>
      <c r="AC20" s="583"/>
      <c r="AD20" s="582"/>
      <c r="AE20" s="583"/>
      <c r="AF20" s="583"/>
      <c r="AG20" s="583"/>
    </row>
    <row r="21" spans="2:33">
      <c r="B21" s="10" t="s">
        <v>3</v>
      </c>
      <c r="C21" s="8" t="s">
        <v>4</v>
      </c>
      <c r="D21" s="8" t="s">
        <v>5</v>
      </c>
      <c r="E21" s="8" t="s">
        <v>6</v>
      </c>
      <c r="F21" s="8" t="s">
        <v>7</v>
      </c>
      <c r="G21" s="8"/>
      <c r="H21" s="8"/>
      <c r="I21" s="8"/>
      <c r="J21" s="23"/>
      <c r="S21" s="3"/>
      <c r="T21" s="3"/>
      <c r="U21" s="1"/>
      <c r="V21" s="21"/>
      <c r="W21" s="22"/>
      <c r="X21" s="21"/>
      <c r="Y21" s="21"/>
      <c r="Z21" s="21"/>
      <c r="AA21" s="21"/>
      <c r="AB21" s="21"/>
      <c r="AC21" s="21"/>
      <c r="AD21" s="21"/>
      <c r="AE21" s="21"/>
      <c r="AF21" s="21"/>
      <c r="AG21" s="21"/>
    </row>
    <row r="22" spans="2:33">
      <c r="B22" s="10"/>
      <c r="C22" s="8" t="s">
        <v>15</v>
      </c>
      <c r="D22" s="8"/>
      <c r="E22" s="8"/>
      <c r="F22" s="8"/>
      <c r="G22" s="8" t="s">
        <v>16</v>
      </c>
      <c r="H22" s="25" t="s">
        <v>17</v>
      </c>
      <c r="I22" s="25" t="s">
        <v>18</v>
      </c>
      <c r="J22" s="23"/>
      <c r="S22" s="3"/>
      <c r="T22" s="3"/>
      <c r="U22" s="1"/>
      <c r="V22" s="21"/>
      <c r="W22" s="22"/>
      <c r="X22" s="21"/>
      <c r="Y22" s="21"/>
      <c r="Z22" s="21"/>
      <c r="AA22" s="21"/>
      <c r="AB22" s="21"/>
      <c r="AC22" s="21"/>
      <c r="AD22" s="21"/>
      <c r="AE22" s="21"/>
      <c r="AF22" s="21"/>
      <c r="AG22" s="21"/>
    </row>
    <row r="23" spans="2:33">
      <c r="B23" s="12">
        <v>2019</v>
      </c>
      <c r="C23" s="8">
        <v>107162</v>
      </c>
      <c r="D23" s="8">
        <v>8269</v>
      </c>
      <c r="E23" s="8">
        <v>3842</v>
      </c>
      <c r="F23" s="8">
        <v>241</v>
      </c>
      <c r="G23" s="8">
        <f>SUM(C23:F23)</f>
        <v>119514</v>
      </c>
      <c r="H23" s="452">
        <f t="shared" ref="H23:H33" si="0">SUM(C23:F23)/1000</f>
        <v>119.514</v>
      </c>
      <c r="I23" s="452">
        <f>H23/2.75</f>
        <v>43.459636363636363</v>
      </c>
      <c r="J23" s="23"/>
      <c r="S23" s="3"/>
      <c r="T23" s="3"/>
      <c r="U23" s="1"/>
      <c r="V23" s="21"/>
      <c r="W23" s="22"/>
      <c r="X23" s="21"/>
      <c r="Y23" s="21"/>
      <c r="Z23" s="21"/>
      <c r="AA23" s="21"/>
      <c r="AB23" s="21"/>
      <c r="AC23" s="21"/>
      <c r="AD23" s="21"/>
      <c r="AE23" s="21"/>
      <c r="AF23" s="21"/>
      <c r="AG23" s="21"/>
    </row>
    <row r="24" spans="2:33">
      <c r="B24" s="10">
        <v>2018</v>
      </c>
      <c r="C24" s="13">
        <v>105006</v>
      </c>
      <c r="D24" s="13">
        <v>8140</v>
      </c>
      <c r="E24" s="13">
        <v>3874</v>
      </c>
      <c r="F24" s="13">
        <v>235</v>
      </c>
      <c r="G24" s="8">
        <f t="shared" ref="G24:G33" si="1">SUM(C24:F24)</f>
        <v>117255</v>
      </c>
      <c r="H24" s="456">
        <f t="shared" si="0"/>
        <v>117.255</v>
      </c>
      <c r="I24" s="452">
        <f t="shared" ref="I24:I33" si="2">H24/2.75</f>
        <v>42.638181818181813</v>
      </c>
      <c r="J24" s="23"/>
      <c r="S24" s="3"/>
      <c r="T24" s="3"/>
      <c r="U24" s="1"/>
      <c r="V24" s="21"/>
      <c r="W24" s="22"/>
      <c r="X24" s="21"/>
      <c r="Y24" s="21"/>
      <c r="Z24" s="21"/>
      <c r="AA24" s="21"/>
      <c r="AB24" s="21"/>
      <c r="AC24" s="21"/>
      <c r="AD24" s="21"/>
      <c r="AE24" s="21"/>
      <c r="AF24" s="21"/>
      <c r="AG24" s="21"/>
    </row>
    <row r="25" spans="2:33">
      <c r="B25" s="12">
        <v>2017</v>
      </c>
      <c r="C25" s="8">
        <v>102840</v>
      </c>
      <c r="D25" s="8">
        <v>8058</v>
      </c>
      <c r="E25" s="8">
        <v>3922</v>
      </c>
      <c r="F25" s="8">
        <v>248</v>
      </c>
      <c r="G25" s="8">
        <f t="shared" si="1"/>
        <v>115068</v>
      </c>
      <c r="H25" s="452">
        <f t="shared" si="0"/>
        <v>115.068</v>
      </c>
      <c r="I25" s="452">
        <f t="shared" si="2"/>
        <v>41.842909090909089</v>
      </c>
      <c r="J25" s="23"/>
      <c r="V25" s="21"/>
      <c r="W25" s="22"/>
      <c r="X25" s="21"/>
      <c r="Y25" s="21"/>
      <c r="Z25" s="21"/>
      <c r="AA25" s="21"/>
      <c r="AB25" s="21"/>
      <c r="AC25" s="21"/>
      <c r="AD25" s="21"/>
      <c r="AE25" s="21"/>
      <c r="AF25" s="21"/>
      <c r="AG25" s="21"/>
    </row>
    <row r="26" spans="2:33">
      <c r="B26" s="12">
        <v>2016</v>
      </c>
      <c r="C26" s="8">
        <v>101041</v>
      </c>
      <c r="D26" s="8">
        <v>7933</v>
      </c>
      <c r="E26" s="8">
        <v>4068</v>
      </c>
      <c r="F26" s="8">
        <v>270</v>
      </c>
      <c r="G26" s="8">
        <f t="shared" si="1"/>
        <v>113312</v>
      </c>
      <c r="H26" s="452">
        <f t="shared" si="0"/>
        <v>113.312</v>
      </c>
      <c r="I26" s="452">
        <f t="shared" si="2"/>
        <v>41.204363636363638</v>
      </c>
      <c r="J26" s="23"/>
      <c r="V26" s="21"/>
      <c r="W26" s="22"/>
      <c r="X26" s="21"/>
      <c r="Y26" s="21"/>
      <c r="Z26" s="21"/>
      <c r="AA26" s="21"/>
      <c r="AB26" s="21"/>
      <c r="AC26" s="21"/>
      <c r="AD26" s="21"/>
      <c r="AE26" s="21"/>
      <c r="AF26" s="21"/>
      <c r="AG26" s="21"/>
    </row>
    <row r="27" spans="2:33">
      <c r="B27" s="12">
        <v>2015</v>
      </c>
      <c r="C27" s="8">
        <v>99105</v>
      </c>
      <c r="D27" s="8">
        <v>7826</v>
      </c>
      <c r="E27" s="8">
        <v>4004</v>
      </c>
      <c r="F27" s="8">
        <v>244</v>
      </c>
      <c r="G27" s="8">
        <f t="shared" si="1"/>
        <v>111179</v>
      </c>
      <c r="H27" s="452">
        <f t="shared" si="0"/>
        <v>111.179</v>
      </c>
      <c r="I27" s="452">
        <f t="shared" si="2"/>
        <v>40.428727272727272</v>
      </c>
      <c r="J27" s="23"/>
      <c r="S27" s="1"/>
      <c r="T27" s="1"/>
      <c r="U27" s="1"/>
      <c r="V27" s="21"/>
      <c r="W27" s="22"/>
      <c r="X27" s="21"/>
      <c r="Y27" s="21"/>
      <c r="Z27" s="21"/>
      <c r="AA27" s="21"/>
      <c r="AB27" s="21"/>
      <c r="AC27" s="21"/>
      <c r="AD27" s="21"/>
      <c r="AE27" s="21"/>
      <c r="AF27" s="21"/>
      <c r="AG27" s="21"/>
    </row>
    <row r="28" spans="2:33">
      <c r="B28" s="12">
        <v>2014</v>
      </c>
      <c r="C28" s="8">
        <v>97813</v>
      </c>
      <c r="D28" s="8">
        <v>7832</v>
      </c>
      <c r="E28" s="8">
        <v>3931</v>
      </c>
      <c r="F28" s="8">
        <v>260</v>
      </c>
      <c r="G28" s="8">
        <f t="shared" si="1"/>
        <v>109836</v>
      </c>
      <c r="H28" s="452">
        <f t="shared" si="0"/>
        <v>109.836</v>
      </c>
      <c r="I28" s="452">
        <f t="shared" si="2"/>
        <v>39.940363636363635</v>
      </c>
      <c r="J28" s="23"/>
      <c r="S28" s="1"/>
      <c r="T28" s="1"/>
      <c r="U28" s="1"/>
      <c r="V28" s="21"/>
      <c r="W28" s="22"/>
      <c r="X28" s="21"/>
      <c r="Y28" s="21"/>
      <c r="Z28" s="21"/>
      <c r="AA28" s="21"/>
      <c r="AB28" s="21"/>
      <c r="AC28" s="21"/>
      <c r="AD28" s="21"/>
      <c r="AE28" s="21"/>
      <c r="AF28" s="21"/>
      <c r="AG28" s="21"/>
    </row>
    <row r="29" spans="2:33">
      <c r="B29" s="12">
        <v>2013</v>
      </c>
      <c r="C29" s="8">
        <v>96365</v>
      </c>
      <c r="D29" s="8">
        <v>7768</v>
      </c>
      <c r="E29" s="8">
        <v>3924</v>
      </c>
      <c r="F29" s="8">
        <v>338</v>
      </c>
      <c r="G29" s="8">
        <f t="shared" si="1"/>
        <v>108395</v>
      </c>
      <c r="H29" s="452">
        <f t="shared" si="0"/>
        <v>108.395</v>
      </c>
      <c r="I29" s="452">
        <f t="shared" si="2"/>
        <v>39.416363636363634</v>
      </c>
      <c r="J29" s="23"/>
      <c r="S29" s="1"/>
      <c r="T29" s="1"/>
      <c r="U29" s="1"/>
      <c r="V29" s="21"/>
      <c r="W29" s="22"/>
      <c r="X29" s="21"/>
      <c r="Y29" s="21"/>
      <c r="Z29" s="21"/>
      <c r="AA29" s="21"/>
      <c r="AB29" s="21"/>
      <c r="AC29" s="21"/>
      <c r="AD29" s="21"/>
      <c r="AE29" s="21"/>
      <c r="AF29" s="21"/>
      <c r="AG29" s="21"/>
    </row>
    <row r="30" spans="2:33">
      <c r="B30" s="12">
        <v>2012</v>
      </c>
      <c r="C30" s="8">
        <v>95485</v>
      </c>
      <c r="D30" s="8">
        <v>7767</v>
      </c>
      <c r="E30" s="8">
        <v>3897</v>
      </c>
      <c r="F30" s="8">
        <v>397</v>
      </c>
      <c r="G30" s="8">
        <f t="shared" si="1"/>
        <v>107546</v>
      </c>
      <c r="H30" s="452">
        <f t="shared" si="0"/>
        <v>107.54600000000001</v>
      </c>
      <c r="I30" s="452">
        <f t="shared" si="2"/>
        <v>39.107636363636367</v>
      </c>
      <c r="J30" s="23"/>
      <c r="S30" s="1"/>
      <c r="T30" s="1"/>
      <c r="U30" s="1"/>
      <c r="V30" s="21"/>
      <c r="W30" s="22"/>
      <c r="X30" s="21"/>
      <c r="Y30" s="21"/>
      <c r="Z30" s="21"/>
      <c r="AA30" s="21"/>
      <c r="AB30" s="21"/>
      <c r="AC30" s="21"/>
      <c r="AD30" s="21"/>
      <c r="AE30" s="21"/>
      <c r="AF30" s="21"/>
      <c r="AG30" s="21"/>
    </row>
    <row r="31" spans="2:33">
      <c r="B31" s="12">
        <v>2011</v>
      </c>
      <c r="C31" s="8">
        <v>94691</v>
      </c>
      <c r="D31" s="8">
        <v>7751</v>
      </c>
      <c r="E31" s="8">
        <v>3868</v>
      </c>
      <c r="F31" s="8">
        <v>458</v>
      </c>
      <c r="G31" s="8">
        <f t="shared" si="1"/>
        <v>106768</v>
      </c>
      <c r="H31" s="452">
        <f t="shared" si="0"/>
        <v>106.768</v>
      </c>
      <c r="I31" s="452">
        <f t="shared" si="2"/>
        <v>38.824727272727273</v>
      </c>
      <c r="J31" s="23"/>
      <c r="S31" s="1"/>
      <c r="T31" s="1"/>
      <c r="U31" s="1"/>
      <c r="V31" s="21"/>
      <c r="W31" s="22"/>
      <c r="X31" s="21"/>
      <c r="Y31" s="21"/>
      <c r="Z31" s="21"/>
      <c r="AA31" s="21"/>
      <c r="AB31" s="21"/>
      <c r="AC31" s="21"/>
      <c r="AD31" s="21"/>
      <c r="AE31" s="21"/>
      <c r="AF31" s="21"/>
      <c r="AG31" s="21"/>
    </row>
    <row r="32" spans="2:33">
      <c r="B32" s="10">
        <v>2010</v>
      </c>
      <c r="C32" s="13">
        <v>93794</v>
      </c>
      <c r="D32" s="13">
        <v>7775</v>
      </c>
      <c r="E32" s="13">
        <v>3839</v>
      </c>
      <c r="F32" s="13">
        <v>496</v>
      </c>
      <c r="G32" s="8">
        <f t="shared" si="1"/>
        <v>105904</v>
      </c>
      <c r="H32" s="456">
        <f t="shared" si="0"/>
        <v>105.904</v>
      </c>
      <c r="I32" s="452">
        <f t="shared" si="2"/>
        <v>38.510545454545451</v>
      </c>
      <c r="J32" s="23"/>
      <c r="S32" s="1"/>
      <c r="T32" s="1"/>
      <c r="U32" s="1"/>
      <c r="V32" s="21"/>
      <c r="W32" s="22"/>
      <c r="X32" s="21"/>
      <c r="Y32" s="21"/>
      <c r="Z32" s="21"/>
      <c r="AA32" s="21"/>
      <c r="AB32" s="21"/>
      <c r="AC32" s="21"/>
      <c r="AD32" s="21"/>
      <c r="AE32" s="21"/>
      <c r="AF32" s="21"/>
      <c r="AG32" s="21"/>
    </row>
    <row r="33" spans="1:33">
      <c r="B33" s="12">
        <v>2009</v>
      </c>
      <c r="C33" s="8">
        <v>92349</v>
      </c>
      <c r="D33" s="8">
        <v>7707</v>
      </c>
      <c r="E33" s="8">
        <v>3803</v>
      </c>
      <c r="F33" s="8">
        <v>556</v>
      </c>
      <c r="G33" s="8">
        <f t="shared" si="1"/>
        <v>104415</v>
      </c>
      <c r="H33" s="452">
        <f t="shared" si="0"/>
        <v>104.41500000000001</v>
      </c>
      <c r="I33" s="452">
        <f t="shared" si="2"/>
        <v>37.969090909090909</v>
      </c>
      <c r="J33" s="23"/>
      <c r="S33" s="1"/>
      <c r="T33" s="1"/>
      <c r="U33" s="1"/>
      <c r="V33" s="21"/>
      <c r="W33" s="22"/>
      <c r="X33" s="21"/>
      <c r="Y33" s="21"/>
      <c r="Z33" s="21"/>
      <c r="AA33" s="21"/>
      <c r="AB33" s="21"/>
      <c r="AC33" s="21"/>
      <c r="AD33" s="21"/>
      <c r="AE33" s="21"/>
      <c r="AF33" s="21"/>
      <c r="AG33" s="21"/>
    </row>
    <row r="34" spans="1:33">
      <c r="B34" s="10"/>
      <c r="C34" s="8"/>
      <c r="D34" s="8"/>
      <c r="E34" s="8"/>
      <c r="F34" s="8"/>
      <c r="G34" s="8"/>
      <c r="H34" s="8"/>
      <c r="I34" s="8"/>
      <c r="J34" s="23"/>
      <c r="S34" s="1"/>
      <c r="T34" s="1"/>
      <c r="U34" s="1"/>
      <c r="V34" s="21"/>
      <c r="W34" s="22"/>
      <c r="X34" s="21"/>
      <c r="Y34" s="21"/>
      <c r="Z34" s="21"/>
      <c r="AA34" s="21"/>
      <c r="AB34" s="21"/>
      <c r="AC34" s="21"/>
      <c r="AD34" s="21"/>
      <c r="AE34" s="21"/>
      <c r="AF34" s="21"/>
      <c r="AG34" s="21"/>
    </row>
    <row r="35" spans="1:33">
      <c r="B35" s="26" t="s">
        <v>19</v>
      </c>
      <c r="C35" s="27"/>
      <c r="D35" s="27"/>
      <c r="E35" s="28"/>
      <c r="F35" s="28"/>
      <c r="G35" s="28"/>
      <c r="J35" s="23"/>
      <c r="S35" s="1"/>
      <c r="T35" s="1"/>
      <c r="U35" s="1"/>
      <c r="V35" s="21"/>
      <c r="W35" s="22"/>
      <c r="X35" s="21"/>
      <c r="Y35" s="21"/>
      <c r="Z35" s="21"/>
      <c r="AA35" s="21"/>
      <c r="AB35" s="21"/>
      <c r="AC35" s="21"/>
      <c r="AD35" s="21"/>
      <c r="AE35" s="21"/>
      <c r="AF35" s="21"/>
      <c r="AG35" s="21"/>
    </row>
    <row r="36" spans="1:33" ht="28.8">
      <c r="B36" s="29" t="s">
        <v>3</v>
      </c>
      <c r="C36" s="30" t="s">
        <v>20</v>
      </c>
      <c r="D36" s="31" t="s">
        <v>21</v>
      </c>
      <c r="E36" s="31" t="s">
        <v>22</v>
      </c>
      <c r="F36" s="31" t="s">
        <v>23</v>
      </c>
      <c r="G36" s="31" t="s">
        <v>7</v>
      </c>
      <c r="S36" s="1"/>
      <c r="T36" s="1"/>
      <c r="U36" s="1"/>
      <c r="V36" s="21"/>
      <c r="W36" s="22"/>
      <c r="X36" s="21"/>
      <c r="Y36" s="21"/>
      <c r="Z36" s="21"/>
      <c r="AA36" s="21"/>
      <c r="AB36" s="21"/>
      <c r="AC36" s="21"/>
      <c r="AD36" s="21"/>
      <c r="AE36" s="21"/>
      <c r="AF36" s="21"/>
      <c r="AG36" s="21"/>
    </row>
    <row r="37" spans="1:33">
      <c r="B37" s="32">
        <v>2010</v>
      </c>
      <c r="C37" s="455">
        <v>38.170181818181817</v>
      </c>
      <c r="D37" s="455">
        <v>18.512538181818201</v>
      </c>
      <c r="E37" s="455">
        <v>12.557989818181817</v>
      </c>
      <c r="F37" s="455">
        <v>6.870632727272727</v>
      </c>
      <c r="G37" s="455">
        <v>0.22902109090908873</v>
      </c>
      <c r="S37" s="1"/>
      <c r="T37" s="1"/>
      <c r="U37" s="1"/>
      <c r="V37" s="21"/>
      <c r="W37" s="22"/>
      <c r="X37" s="21"/>
      <c r="Y37" s="21"/>
      <c r="Z37" s="21"/>
      <c r="AA37" s="21"/>
      <c r="AB37" s="21"/>
      <c r="AC37" s="21"/>
      <c r="AD37" s="21"/>
      <c r="AE37" s="21"/>
      <c r="AF37" s="21"/>
      <c r="AG37" s="21"/>
    </row>
    <row r="38" spans="1:33">
      <c r="B38" s="32">
        <v>2018</v>
      </c>
      <c r="C38" s="455">
        <v>40.016727272727273</v>
      </c>
      <c r="D38" s="455">
        <v>19.408112727272727</v>
      </c>
      <c r="E38" s="455">
        <v>13.165503272727271</v>
      </c>
      <c r="F38" s="455">
        <v>7.2030109090909091</v>
      </c>
      <c r="G38" s="455">
        <v>0.24010036363636136</v>
      </c>
      <c r="S38" s="1"/>
      <c r="T38" s="1"/>
      <c r="U38" s="1"/>
      <c r="V38" s="21"/>
      <c r="W38" s="22"/>
      <c r="X38" s="21"/>
      <c r="Y38" s="21"/>
      <c r="Z38" s="21"/>
      <c r="AA38" s="21"/>
      <c r="AB38" s="21"/>
      <c r="AC38" s="21"/>
      <c r="AD38" s="21"/>
      <c r="AE38" s="21"/>
      <c r="AF38" s="21"/>
      <c r="AG38" s="21"/>
    </row>
    <row r="39" spans="1:33">
      <c r="S39" s="1"/>
      <c r="T39" s="1"/>
      <c r="U39" s="1"/>
      <c r="V39" s="21"/>
      <c r="W39" s="22"/>
      <c r="X39" s="21"/>
      <c r="Y39" s="21"/>
      <c r="Z39" s="21"/>
      <c r="AA39" s="21"/>
      <c r="AB39" s="21"/>
      <c r="AC39" s="21"/>
      <c r="AD39" s="21"/>
      <c r="AE39" s="21"/>
      <c r="AF39" s="21"/>
      <c r="AG39" s="21"/>
    </row>
    <row r="40" spans="1:33">
      <c r="S40" s="1"/>
      <c r="T40" s="1"/>
      <c r="U40" s="1"/>
      <c r="V40" s="21"/>
      <c r="W40" s="22"/>
      <c r="X40" s="21"/>
      <c r="Y40" s="21"/>
      <c r="Z40" s="21"/>
      <c r="AA40" s="21"/>
      <c r="AB40" s="21"/>
      <c r="AC40" s="21"/>
      <c r="AD40" s="21"/>
      <c r="AE40" s="21"/>
      <c r="AF40" s="21"/>
      <c r="AG40" s="21"/>
    </row>
    <row r="41" spans="1:33">
      <c r="B41" s="11" t="s">
        <v>3</v>
      </c>
      <c r="C41" s="8" t="s">
        <v>4</v>
      </c>
      <c r="D41" s="8" t="s">
        <v>5</v>
      </c>
      <c r="E41" s="8" t="s">
        <v>6</v>
      </c>
      <c r="F41" s="8" t="s">
        <v>7</v>
      </c>
      <c r="S41" s="3"/>
      <c r="T41" s="3"/>
      <c r="U41" s="33"/>
    </row>
    <row r="42" spans="1:33">
      <c r="B42" s="10"/>
      <c r="C42" s="8" t="s">
        <v>8</v>
      </c>
      <c r="D42" s="8" t="s">
        <v>8</v>
      </c>
      <c r="E42" s="8" t="s">
        <v>8</v>
      </c>
      <c r="F42" s="8" t="s">
        <v>8</v>
      </c>
      <c r="S42" s="1"/>
      <c r="T42" s="1"/>
      <c r="U42" s="1"/>
    </row>
    <row r="43" spans="1:33">
      <c r="B43" s="10">
        <v>2018</v>
      </c>
      <c r="C43" s="456">
        <v>89.553537162594353</v>
      </c>
      <c r="D43" s="456">
        <v>6.9421346637670034</v>
      </c>
      <c r="E43" s="456">
        <v>3.3039102810114707</v>
      </c>
      <c r="F43" s="456">
        <v>0.20041789262718007</v>
      </c>
      <c r="S43" s="1"/>
      <c r="T43" s="1"/>
      <c r="U43" s="1"/>
    </row>
    <row r="44" spans="1:33">
      <c r="B44" s="10">
        <v>2010</v>
      </c>
      <c r="C44" s="456">
        <v>88.565115576371056</v>
      </c>
      <c r="D44" s="456">
        <v>7.3415546155008311</v>
      </c>
      <c r="E44" s="456">
        <v>3.6249811149720501</v>
      </c>
      <c r="F44" s="456">
        <v>0.46834869315606587</v>
      </c>
      <c r="G44" s="34"/>
      <c r="H44" s="34"/>
      <c r="I44" s="34"/>
      <c r="J44" s="34"/>
    </row>
    <row r="45" spans="1:33">
      <c r="B45" s="10"/>
      <c r="C45" s="13"/>
      <c r="D45" s="13"/>
      <c r="E45" s="13"/>
      <c r="F45" s="13"/>
      <c r="G45" s="34"/>
      <c r="H45" s="34"/>
      <c r="I45" s="34"/>
      <c r="J45" s="34"/>
    </row>
    <row r="46" spans="1:33">
      <c r="A46" s="35"/>
      <c r="B46" s="36"/>
      <c r="C46" s="37"/>
      <c r="D46" s="37"/>
      <c r="E46" s="37"/>
      <c r="F46" s="37"/>
      <c r="G46" s="38"/>
      <c r="H46" s="38"/>
      <c r="I46" s="38"/>
      <c r="J46" s="34"/>
    </row>
    <row r="47" spans="1:33">
      <c r="A47" s="35"/>
      <c r="B47" s="39" t="s">
        <v>24</v>
      </c>
      <c r="C47" s="35"/>
      <c r="D47" s="35"/>
      <c r="E47" s="35"/>
      <c r="F47" s="35"/>
      <c r="G47" s="35"/>
      <c r="H47" s="35"/>
      <c r="I47" s="35"/>
      <c r="S47" s="1"/>
      <c r="T47" s="1"/>
      <c r="U47" s="1"/>
      <c r="V47" s="1"/>
      <c r="W47" s="1"/>
      <c r="X47" s="1"/>
      <c r="Y47" s="1"/>
      <c r="Z47" s="1"/>
      <c r="AA47" s="1"/>
      <c r="AB47" s="1"/>
      <c r="AC47" s="1"/>
      <c r="AD47" s="1"/>
      <c r="AE47" s="1"/>
      <c r="AF47" s="1"/>
      <c r="AG47" s="1"/>
    </row>
    <row r="48" spans="1:33" ht="28.8">
      <c r="A48" s="35"/>
      <c r="B48" s="40">
        <v>2010</v>
      </c>
      <c r="C48" s="41" t="s">
        <v>20</v>
      </c>
      <c r="D48" s="42" t="s">
        <v>21</v>
      </c>
      <c r="E48" s="42" t="s">
        <v>22</v>
      </c>
      <c r="F48" s="42" t="s">
        <v>23</v>
      </c>
      <c r="G48" s="42" t="s">
        <v>7</v>
      </c>
      <c r="H48" s="35"/>
      <c r="I48" s="35"/>
      <c r="S48" s="1"/>
      <c r="T48" s="1"/>
      <c r="U48" s="1"/>
      <c r="V48" s="1"/>
    </row>
    <row r="49" spans="1:33">
      <c r="A49" s="35"/>
      <c r="B49" s="37" t="s">
        <v>4</v>
      </c>
      <c r="C49" s="457">
        <f>C37*($C$44/100)</f>
        <v>33.805465642983698</v>
      </c>
      <c r="D49" s="457">
        <f>D37*($C$44/100)</f>
        <v>16.395650836847111</v>
      </c>
      <c r="E49" s="457">
        <f>E37*($C$44/100)</f>
        <v>11.121998196541636</v>
      </c>
      <c r="F49" s="457">
        <f>F37*($C$44/100)</f>
        <v>6.0849838157370657</v>
      </c>
      <c r="G49" s="457">
        <f>G37*($C$44/100)</f>
        <v>0.20283279385790026</v>
      </c>
      <c r="H49" s="35"/>
      <c r="I49" s="35"/>
      <c r="S49" s="1"/>
      <c r="T49" s="1"/>
      <c r="U49" s="1"/>
      <c r="V49" s="1"/>
    </row>
    <row r="50" spans="1:33">
      <c r="A50" s="35"/>
      <c r="B50" s="37" t="s">
        <v>5</v>
      </c>
      <c r="C50" s="457">
        <f>C37*($D$44/100)</f>
        <v>2.8022847450177863</v>
      </c>
      <c r="D50" s="457">
        <f>D37*($D$44/100)</f>
        <v>1.3591081013336277</v>
      </c>
      <c r="E50" s="457">
        <f>E37*($D$44/100)</f>
        <v>0.92195168111085157</v>
      </c>
      <c r="F50" s="457">
        <f>F37*($D$44/100)</f>
        <v>0.50441125410320153</v>
      </c>
      <c r="G50" s="457">
        <f>G37*($D$44/100)</f>
        <v>1.6813708470106558E-2</v>
      </c>
      <c r="H50" s="35"/>
      <c r="I50" s="35"/>
      <c r="S50" s="1"/>
      <c r="T50" s="1"/>
      <c r="U50" s="1"/>
      <c r="V50" s="1"/>
    </row>
    <row r="51" spans="1:33">
      <c r="A51" s="35"/>
      <c r="B51" s="37" t="s">
        <v>6</v>
      </c>
      <c r="C51" s="457">
        <f>C37*($E$44/100)</f>
        <v>1.3836618824595859</v>
      </c>
      <c r="D51" s="457">
        <f>D37*($E$44/100)</f>
        <v>0.67107601299289987</v>
      </c>
      <c r="E51" s="457">
        <f>E37*($E$44/100)</f>
        <v>0.4552247593292037</v>
      </c>
      <c r="F51" s="457">
        <f>F37*($E$44/100)</f>
        <v>0.24905913884272546</v>
      </c>
      <c r="G51" s="457">
        <f>G37*($E$44/100)</f>
        <v>8.3019712947574372E-3</v>
      </c>
      <c r="H51" s="35"/>
      <c r="I51" s="35"/>
      <c r="S51" s="1"/>
      <c r="T51" s="1"/>
      <c r="U51" s="1"/>
      <c r="V51" s="1"/>
    </row>
    <row r="52" spans="1:33" ht="14.25" customHeight="1">
      <c r="A52" s="35"/>
      <c r="B52" s="37" t="s">
        <v>7</v>
      </c>
      <c r="C52" s="457">
        <f>C37*($F$44/100)</f>
        <v>0.17876954772074882</v>
      </c>
      <c r="D52" s="457">
        <f>D37*($F$44/100)</f>
        <v>8.670323064456327E-2</v>
      </c>
      <c r="E52" s="457">
        <f>E37*($F$44/100)</f>
        <v>5.8815181200126354E-2</v>
      </c>
      <c r="F52" s="457">
        <f>F37*($F$44/100)</f>
        <v>3.2178518589734785E-2</v>
      </c>
      <c r="G52" s="457">
        <f>G37*($F$44/100)</f>
        <v>1.0726172863244827E-3</v>
      </c>
      <c r="H52" s="35"/>
      <c r="I52" s="35"/>
      <c r="S52" s="1"/>
      <c r="T52" s="1"/>
      <c r="U52" s="1"/>
      <c r="V52" s="1"/>
    </row>
    <row r="53" spans="1:33" ht="14.25" customHeight="1">
      <c r="A53" s="35"/>
      <c r="B53" s="37"/>
      <c r="C53" s="35"/>
      <c r="D53" s="35"/>
      <c r="E53" s="35"/>
      <c r="F53" s="35"/>
      <c r="G53" s="35"/>
      <c r="H53" s="35"/>
      <c r="I53" s="35"/>
      <c r="S53" s="1"/>
      <c r="T53" s="1"/>
      <c r="U53" s="1"/>
      <c r="V53" s="1"/>
    </row>
    <row r="54" spans="1:33">
      <c r="A54" s="35"/>
      <c r="B54" s="39" t="s">
        <v>25</v>
      </c>
      <c r="C54" s="35"/>
      <c r="D54" s="35"/>
      <c r="E54" s="35"/>
      <c r="F54" s="35"/>
      <c r="G54" s="35"/>
      <c r="H54" s="35"/>
      <c r="I54" s="35"/>
      <c r="S54" s="1"/>
      <c r="T54" s="1"/>
      <c r="U54" s="1"/>
      <c r="V54" s="1"/>
      <c r="W54" s="1"/>
      <c r="X54" s="1"/>
      <c r="Y54" s="1"/>
      <c r="Z54" s="1"/>
      <c r="AA54" s="1"/>
      <c r="AB54" s="1"/>
      <c r="AC54" s="1"/>
      <c r="AD54" s="1"/>
      <c r="AE54" s="1"/>
      <c r="AF54" s="1"/>
      <c r="AG54" s="1"/>
    </row>
    <row r="55" spans="1:33" ht="28.8">
      <c r="A55" s="35"/>
      <c r="B55" s="40">
        <v>2018</v>
      </c>
      <c r="C55" s="41" t="s">
        <v>20</v>
      </c>
      <c r="D55" s="42" t="s">
        <v>21</v>
      </c>
      <c r="E55" s="42" t="s">
        <v>22</v>
      </c>
      <c r="F55" s="42" t="s">
        <v>23</v>
      </c>
      <c r="G55" s="42" t="s">
        <v>7</v>
      </c>
      <c r="H55" s="35"/>
      <c r="I55" s="35"/>
      <c r="S55" s="1"/>
      <c r="T55" s="1"/>
      <c r="U55" s="1"/>
      <c r="V55" s="1"/>
    </row>
    <row r="56" spans="1:33">
      <c r="A56" s="35"/>
      <c r="B56" s="37" t="s">
        <v>4</v>
      </c>
      <c r="C56" s="457">
        <f>C38*($C$43/100)</f>
        <v>35.836394729435845</v>
      </c>
      <c r="D56" s="457">
        <f>D38*($C$43/100)</f>
        <v>17.380651443776387</v>
      </c>
      <c r="E56" s="457">
        <f>E38*($C$43/100)</f>
        <v>11.790173865984393</v>
      </c>
      <c r="F56" s="457">
        <f>F38*($C$43/100)</f>
        <v>6.4505510512984525</v>
      </c>
      <c r="G56" s="457">
        <f>G38*($C$43/100)</f>
        <v>0.21501836837661306</v>
      </c>
      <c r="H56" s="35"/>
      <c r="I56" s="35"/>
      <c r="S56" s="1"/>
      <c r="T56" s="1"/>
      <c r="U56" s="1"/>
      <c r="V56" s="1"/>
    </row>
    <row r="57" spans="1:33">
      <c r="A57" s="35"/>
      <c r="B57" s="37" t="s">
        <v>5</v>
      </c>
      <c r="C57" s="457">
        <f>C$38*(D$43/100)</f>
        <v>2.7780150953051042</v>
      </c>
      <c r="D57" s="457">
        <f>D$38*(D$43/100)</f>
        <v>1.3473373212229756</v>
      </c>
      <c r="E57" s="457">
        <f>E$38*(D$43/100)</f>
        <v>0.91396696635537922</v>
      </c>
      <c r="F57" s="457">
        <f>F$38*(D$43/100)</f>
        <v>0.50004271715491877</v>
      </c>
      <c r="G57" s="457">
        <f>G$38*(D$43/100)</f>
        <v>1.6668090571830468E-2</v>
      </c>
      <c r="H57" s="35"/>
      <c r="I57" s="35"/>
      <c r="S57" s="1"/>
      <c r="T57" s="1"/>
      <c r="U57" s="1"/>
      <c r="V57" s="1"/>
    </row>
    <row r="58" spans="1:33">
      <c r="A58" s="35"/>
      <c r="B58" s="37" t="s">
        <v>6</v>
      </c>
      <c r="C58" s="457">
        <f>C$38*(E$43/100)</f>
        <v>1.3221167664879574</v>
      </c>
      <c r="D58" s="457">
        <f>D$38*(E$43/100)</f>
        <v>0.64122663174665928</v>
      </c>
      <c r="E58" s="457">
        <f>E$38*(E$43/100)</f>
        <v>0.43497641617453792</v>
      </c>
      <c r="F58" s="457">
        <f>F$38*(E$43/100)</f>
        <v>0.23798101796783233</v>
      </c>
      <c r="G58" s="457">
        <f>G$38*(E$43/100)</f>
        <v>7.9327005989276687E-3</v>
      </c>
      <c r="H58" s="35"/>
      <c r="I58" s="35"/>
      <c r="S58" s="1"/>
      <c r="T58" s="1"/>
      <c r="U58" s="1"/>
      <c r="V58" s="1"/>
    </row>
    <row r="59" spans="1:33" ht="14.25" customHeight="1">
      <c r="A59" s="35"/>
      <c r="B59" s="37" t="s">
        <v>7</v>
      </c>
      <c r="C59" s="457">
        <f>C$38*(F$43/100)</f>
        <v>8.0200681498366025E-2</v>
      </c>
      <c r="D59" s="457">
        <f>D$38*(F$43/100)</f>
        <v>3.8897330526707526E-2</v>
      </c>
      <c r="E59" s="457">
        <f>E$38*(F$43/100)</f>
        <v>2.638602421296242E-2</v>
      </c>
      <c r="F59" s="457">
        <f>F$38*(F$43/100)</f>
        <v>1.4436122669705885E-2</v>
      </c>
      <c r="G59" s="457">
        <f>G$38*(F$43/100)</f>
        <v>4.8120408899019162E-4</v>
      </c>
      <c r="H59" s="35"/>
      <c r="I59" s="35"/>
      <c r="S59" s="1"/>
      <c r="T59" s="1"/>
      <c r="U59" s="1"/>
      <c r="V59" s="1"/>
    </row>
    <row r="60" spans="1:33">
      <c r="S60" s="1"/>
      <c r="T60" s="1"/>
      <c r="U60" s="1"/>
      <c r="V60" s="1"/>
    </row>
    <row r="61" spans="1:33">
      <c r="S61" s="1"/>
      <c r="T61" s="1"/>
      <c r="U61" s="1"/>
      <c r="V61" s="1"/>
    </row>
    <row r="62" spans="1:33">
      <c r="B62" s="9" t="s">
        <v>26</v>
      </c>
    </row>
    <row r="63" spans="1:33">
      <c r="B63" s="13" t="s">
        <v>27</v>
      </c>
      <c r="C63" s="8"/>
      <c r="D63" s="8"/>
      <c r="E63" s="8"/>
      <c r="F63" s="8"/>
      <c r="G63" s="8"/>
      <c r="H63" s="8"/>
    </row>
    <row r="64" spans="1:33">
      <c r="B64" s="43" t="s">
        <v>28</v>
      </c>
      <c r="C64" s="8"/>
      <c r="D64" s="8"/>
      <c r="E64" s="8"/>
      <c r="F64" s="8"/>
      <c r="G64" s="8"/>
      <c r="H64" s="8"/>
    </row>
    <row r="65" spans="1:22">
      <c r="B65" s="43" t="s">
        <v>29</v>
      </c>
      <c r="C65" s="8"/>
      <c r="D65" s="8"/>
      <c r="E65" s="8"/>
      <c r="F65" s="8"/>
      <c r="G65" s="8"/>
      <c r="H65" s="8"/>
      <c r="J65" s="8"/>
    </row>
    <row r="66" spans="1:22" ht="26.4">
      <c r="B66" s="43" t="s">
        <v>30</v>
      </c>
      <c r="C66" s="43" t="s">
        <v>3</v>
      </c>
      <c r="D66" s="43" t="s">
        <v>31</v>
      </c>
      <c r="E66" s="44" t="s">
        <v>32</v>
      </c>
      <c r="F66" s="45" t="s">
        <v>33</v>
      </c>
      <c r="G66" s="45" t="s">
        <v>34</v>
      </c>
      <c r="H66" s="43" t="s">
        <v>35</v>
      </c>
      <c r="I66" s="46" t="s">
        <v>36</v>
      </c>
      <c r="J66" s="46" t="s">
        <v>37</v>
      </c>
    </row>
    <row r="67" spans="1:22">
      <c r="B67" s="47" t="s">
        <v>38</v>
      </c>
      <c r="C67" s="47">
        <v>2010</v>
      </c>
      <c r="D67" s="458">
        <v>4.7017763999999997E-2</v>
      </c>
      <c r="E67" s="458">
        <v>8.5996872000000002E-2</v>
      </c>
      <c r="F67" s="458">
        <v>1.1450060639999999</v>
      </c>
      <c r="G67" s="458">
        <v>11.185999164</v>
      </c>
      <c r="H67" s="458">
        <v>3.3444158399999999</v>
      </c>
      <c r="I67" s="459">
        <f>SUM(D67:H67)</f>
        <v>15.808435704000001</v>
      </c>
      <c r="J67" s="459">
        <v>4391.583439</v>
      </c>
    </row>
    <row r="68" spans="1:22">
      <c r="B68" s="47" t="s">
        <v>38</v>
      </c>
      <c r="C68" s="47">
        <v>2018</v>
      </c>
      <c r="D68" s="458">
        <v>7.4148227999999997E-2</v>
      </c>
      <c r="E68" s="458">
        <v>3.4582967999999999E-2</v>
      </c>
      <c r="F68" s="458">
        <v>0.505011816</v>
      </c>
      <c r="G68" s="458">
        <v>17.49579984</v>
      </c>
      <c r="H68" s="458">
        <v>3.0521772000000005</v>
      </c>
      <c r="I68" s="459"/>
      <c r="J68" s="459"/>
    </row>
    <row r="69" spans="1:22">
      <c r="B69" s="34"/>
      <c r="C69" s="48"/>
      <c r="D69" s="48"/>
      <c r="E69" s="48"/>
      <c r="F69" s="48"/>
      <c r="G69" s="48"/>
      <c r="H69" s="48"/>
      <c r="I69" s="48"/>
      <c r="J69" s="48"/>
    </row>
    <row r="70" spans="1:22">
      <c r="B70" s="13" t="s">
        <v>39</v>
      </c>
      <c r="S70" s="1"/>
      <c r="T70" s="1"/>
      <c r="U70" s="1"/>
      <c r="V70" s="1"/>
    </row>
    <row r="71" spans="1:22">
      <c r="B71" s="19" t="s">
        <v>40</v>
      </c>
      <c r="C71" s="1"/>
      <c r="D71" s="1"/>
      <c r="S71" s="1"/>
      <c r="T71" s="1"/>
      <c r="U71" s="1"/>
      <c r="V71" s="1"/>
    </row>
    <row r="72" spans="1:22">
      <c r="A72" s="46" t="s">
        <v>41</v>
      </c>
      <c r="B72" s="9" t="s">
        <v>26</v>
      </c>
      <c r="S72" s="1"/>
      <c r="T72" s="1"/>
      <c r="U72" s="1"/>
      <c r="V72" s="1"/>
    </row>
    <row r="73" spans="1:22">
      <c r="B73" s="49" t="s">
        <v>42</v>
      </c>
      <c r="C73" s="49">
        <v>2010</v>
      </c>
      <c r="D73" s="49">
        <v>2018</v>
      </c>
      <c r="S73" s="1"/>
      <c r="T73" s="1"/>
      <c r="U73" s="1"/>
      <c r="V73" s="1"/>
    </row>
    <row r="74" spans="1:22">
      <c r="B74" s="50" t="s">
        <v>43</v>
      </c>
      <c r="C74" s="460">
        <v>11.186999999999999</v>
      </c>
      <c r="D74" s="460">
        <v>17.497</v>
      </c>
      <c r="S74" s="1"/>
      <c r="T74" s="1"/>
      <c r="U74" s="1"/>
      <c r="V74" s="1"/>
    </row>
    <row r="75" spans="1:22">
      <c r="B75" s="50" t="s">
        <v>44</v>
      </c>
      <c r="C75" s="460">
        <v>3.3450000000000002</v>
      </c>
      <c r="D75" s="460">
        <v>3.052</v>
      </c>
      <c r="E75" s="553" t="s">
        <v>519</v>
      </c>
      <c r="S75" s="1"/>
      <c r="T75" s="1"/>
      <c r="U75" s="1"/>
      <c r="V75" s="1"/>
    </row>
    <row r="76" spans="1:22">
      <c r="B76" s="50" t="s">
        <v>45</v>
      </c>
      <c r="C76" s="461">
        <v>1.143</v>
      </c>
      <c r="D76" s="461">
        <v>0.50700000000000001</v>
      </c>
      <c r="E76" s="46" t="s">
        <v>46</v>
      </c>
      <c r="S76" s="1"/>
      <c r="T76" s="1"/>
      <c r="U76" s="1"/>
      <c r="V76" s="1"/>
    </row>
    <row r="77" spans="1:22">
      <c r="B77" s="50" t="s">
        <v>47</v>
      </c>
      <c r="C77" s="461">
        <v>0.13400000000000001</v>
      </c>
      <c r="D77" s="461">
        <v>0.109</v>
      </c>
      <c r="S77" s="1"/>
      <c r="T77" s="1"/>
      <c r="U77" s="1"/>
      <c r="V77" s="1"/>
    </row>
    <row r="78" spans="1:22">
      <c r="B78" s="52" t="s">
        <v>48</v>
      </c>
      <c r="C78" s="461">
        <v>4.5999999999999999E-2</v>
      </c>
      <c r="D78" s="461">
        <v>7.4999999999999997E-2</v>
      </c>
      <c r="S78" s="1"/>
      <c r="T78" s="1"/>
      <c r="U78" s="1"/>
      <c r="V78" s="1"/>
    </row>
    <row r="79" spans="1:22">
      <c r="B79" s="52" t="s">
        <v>49</v>
      </c>
      <c r="C79" s="461">
        <v>8.5999999999999993E-2</v>
      </c>
      <c r="D79" s="461">
        <v>3.3000000000000002E-2</v>
      </c>
      <c r="S79" s="1"/>
      <c r="T79" s="1"/>
      <c r="U79" s="1"/>
      <c r="V79" s="1"/>
    </row>
    <row r="80" spans="1:22">
      <c r="B80" s="46" t="s">
        <v>38</v>
      </c>
      <c r="C80" s="462">
        <f>SUM(C74:C77)</f>
        <v>15.809000000000001</v>
      </c>
      <c r="D80" s="463"/>
      <c r="K80" s="1"/>
      <c r="L80" s="1"/>
      <c r="S80" s="1"/>
      <c r="T80" s="1"/>
      <c r="U80" s="1"/>
      <c r="V80" s="1"/>
    </row>
    <row r="81" spans="2:22">
      <c r="B81" s="46" t="s">
        <v>50</v>
      </c>
      <c r="D81" s="53"/>
      <c r="H81" s="46" t="s">
        <v>51</v>
      </c>
      <c r="I81" s="6">
        <v>2.7779999999999998E-4</v>
      </c>
      <c r="K81" s="1"/>
      <c r="L81" s="1"/>
      <c r="S81" s="1"/>
      <c r="T81" s="1"/>
      <c r="U81" s="1"/>
      <c r="V81" s="1"/>
    </row>
    <row r="82" spans="2:22">
      <c r="D82" s="53"/>
      <c r="K82" s="1"/>
      <c r="L82" s="1"/>
      <c r="S82" s="1"/>
      <c r="T82" s="1"/>
      <c r="U82" s="1"/>
      <c r="V82" s="1"/>
    </row>
    <row r="83" spans="2:22">
      <c r="B83" s="54" t="s">
        <v>52</v>
      </c>
      <c r="C83" s="53"/>
      <c r="D83" s="53"/>
      <c r="G83" s="54" t="s">
        <v>53</v>
      </c>
      <c r="K83" s="1"/>
      <c r="L83" s="19" t="s">
        <v>54</v>
      </c>
      <c r="S83" s="1"/>
      <c r="T83" s="1"/>
      <c r="U83" s="1"/>
      <c r="V83" s="1"/>
    </row>
    <row r="84" spans="2:22" ht="43.2">
      <c r="B84" s="55" t="s">
        <v>55</v>
      </c>
      <c r="C84" s="56" t="s">
        <v>21</v>
      </c>
      <c r="D84" s="56" t="s">
        <v>22</v>
      </c>
      <c r="E84" s="56" t="s">
        <v>23</v>
      </c>
      <c r="G84" s="54">
        <v>2010</v>
      </c>
      <c r="H84" s="56" t="s">
        <v>21</v>
      </c>
      <c r="I84" s="56" t="s">
        <v>22</v>
      </c>
      <c r="J84" s="56" t="s">
        <v>23</v>
      </c>
      <c r="S84" s="1"/>
      <c r="T84" s="1"/>
      <c r="U84" s="1"/>
      <c r="V84" s="1"/>
    </row>
    <row r="85" spans="2:22">
      <c r="B85" s="57" t="s">
        <v>56</v>
      </c>
      <c r="C85" s="464">
        <f>C74*0.5</f>
        <v>5.5934999999999997</v>
      </c>
      <c r="D85" s="464">
        <f>C74*0.32</f>
        <v>3.5798399999999999</v>
      </c>
      <c r="E85" s="464">
        <f>C74*0.18</f>
        <v>2.0136599999999998</v>
      </c>
      <c r="G85" s="57" t="s">
        <v>4</v>
      </c>
      <c r="H85" s="453">
        <f>C85/D101</f>
        <v>0.30214657466546507</v>
      </c>
      <c r="I85" s="453">
        <f>D85/E101</f>
        <v>0.28506473184243269</v>
      </c>
      <c r="J85" s="453">
        <f>E85/F101</f>
        <v>0.29308217742550108</v>
      </c>
      <c r="K85" s="453"/>
      <c r="L85" s="453">
        <v>8.3936318442066191E-5</v>
      </c>
      <c r="M85" s="453">
        <v>7.91909825058278E-5</v>
      </c>
      <c r="N85" s="453">
        <v>8.141822888880419E-5</v>
      </c>
      <c r="S85" s="1"/>
      <c r="T85" s="1"/>
      <c r="U85" s="1"/>
      <c r="V85" s="1"/>
    </row>
    <row r="86" spans="2:22">
      <c r="B86" s="50" t="s">
        <v>44</v>
      </c>
      <c r="C86" s="464">
        <f>C75*0.5</f>
        <v>1.6725000000000001</v>
      </c>
      <c r="D86" s="464">
        <f t="shared" ref="D86:D90" si="3">C75*0.32</f>
        <v>1.0704</v>
      </c>
      <c r="E86" s="464">
        <f t="shared" ref="E86:E90" si="4">C75*0.18</f>
        <v>0.60209999999999997</v>
      </c>
      <c r="G86" s="50" t="s">
        <v>44</v>
      </c>
      <c r="H86" s="453">
        <f>C86/D101</f>
        <v>9.0344175583800909E-2</v>
      </c>
      <c r="I86" s="453">
        <f>D86/E101</f>
        <v>8.5236571736206079E-2</v>
      </c>
      <c r="J86" s="453">
        <f>E86/F101</f>
        <v>8.7633850316286871E-2</v>
      </c>
      <c r="K86" s="453"/>
      <c r="L86" s="453">
        <v>2.509761197717989E-5</v>
      </c>
      <c r="M86" s="453">
        <v>2.3678719628318045E-5</v>
      </c>
      <c r="N86" s="453">
        <v>2.4344683617864491E-5</v>
      </c>
      <c r="S86" s="1"/>
      <c r="T86" s="1"/>
      <c r="U86" s="1"/>
      <c r="V86" s="1"/>
    </row>
    <row r="87" spans="2:22">
      <c r="B87" s="50" t="s">
        <v>45</v>
      </c>
      <c r="C87" s="464">
        <f t="shared" ref="C87:C90" si="5">C76*0.5</f>
        <v>0.57150000000000001</v>
      </c>
      <c r="D87" s="464">
        <f t="shared" si="3"/>
        <v>0.36576000000000003</v>
      </c>
      <c r="E87" s="464">
        <f t="shared" si="4"/>
        <v>0.20574000000000001</v>
      </c>
      <c r="G87" s="50" t="s">
        <v>45</v>
      </c>
      <c r="H87" s="453">
        <f>C87/D101</f>
        <v>3.0870969414733763E-2</v>
      </c>
      <c r="I87" s="453">
        <f>D87/E101</f>
        <v>2.9125680566362798E-2</v>
      </c>
      <c r="J87" s="453">
        <f>E87/F101</f>
        <v>2.9944840332291747E-2</v>
      </c>
      <c r="K87" s="453"/>
      <c r="L87" s="453">
        <v>8.5759553034130386E-6</v>
      </c>
      <c r="M87" s="453">
        <v>8.0911140613355847E-6</v>
      </c>
      <c r="N87" s="453">
        <v>8.318676644310646E-6</v>
      </c>
      <c r="S87" s="1"/>
      <c r="T87" s="1"/>
      <c r="U87" s="1"/>
      <c r="V87" s="1"/>
    </row>
    <row r="88" spans="2:22" ht="14.25" customHeight="1">
      <c r="B88" s="50" t="s">
        <v>47</v>
      </c>
      <c r="C88" s="464">
        <f t="shared" si="5"/>
        <v>6.7000000000000004E-2</v>
      </c>
      <c r="D88" s="464">
        <f t="shared" si="3"/>
        <v>4.2880000000000001E-2</v>
      </c>
      <c r="E88" s="464">
        <f t="shared" si="4"/>
        <v>2.4119999999999999E-2</v>
      </c>
      <c r="G88" s="50" t="s">
        <v>47</v>
      </c>
      <c r="H88" s="453">
        <f>C88/D101</f>
        <v>3.6191687677815613E-3</v>
      </c>
      <c r="I88" s="453">
        <f>D88/E101</f>
        <v>3.4145592265027252E-3</v>
      </c>
      <c r="J88" s="453">
        <f>E88/F101</f>
        <v>3.5105937047481138E-3</v>
      </c>
      <c r="K88" s="453"/>
      <c r="L88" s="453">
        <v>1.0054050836897176E-6</v>
      </c>
      <c r="M88" s="453">
        <v>9.48564553122457E-7</v>
      </c>
      <c r="N88" s="453">
        <v>9.752429311790259E-7</v>
      </c>
      <c r="S88" s="1"/>
      <c r="T88" s="1"/>
      <c r="U88" s="1"/>
      <c r="V88" s="1"/>
    </row>
    <row r="89" spans="2:22">
      <c r="B89" s="58" t="s">
        <v>48</v>
      </c>
      <c r="C89" s="464">
        <f t="shared" si="5"/>
        <v>2.3E-2</v>
      </c>
      <c r="D89" s="464">
        <f t="shared" si="3"/>
        <v>1.472E-2</v>
      </c>
      <c r="E89" s="464">
        <f t="shared" si="4"/>
        <v>8.2799999999999992E-3</v>
      </c>
      <c r="G89" s="58" t="s">
        <v>48</v>
      </c>
      <c r="H89" s="453">
        <f>C89/D101</f>
        <v>1.2424012187906852E-3</v>
      </c>
      <c r="I89" s="453">
        <f t="shared" ref="I89:J89" si="6">D89/E101</f>
        <v>1.1721621225307863E-3</v>
      </c>
      <c r="J89" s="453">
        <f t="shared" si="6"/>
        <v>1.2051291822269643E-3</v>
      </c>
      <c r="K89" s="467"/>
      <c r="L89" s="453">
        <v>3.4513905858005229E-7</v>
      </c>
      <c r="M89" s="453">
        <v>3.2562663763905244E-7</v>
      </c>
      <c r="N89" s="453">
        <v>3.3478488682265065E-7</v>
      </c>
      <c r="S89" s="1"/>
      <c r="T89" s="1"/>
      <c r="U89" s="1"/>
      <c r="V89" s="1"/>
    </row>
    <row r="90" spans="2:22">
      <c r="B90" s="58" t="s">
        <v>49</v>
      </c>
      <c r="C90" s="464">
        <f t="shared" si="5"/>
        <v>4.2999999999999997E-2</v>
      </c>
      <c r="D90" s="464">
        <f t="shared" si="3"/>
        <v>2.7519999999999999E-2</v>
      </c>
      <c r="E90" s="464">
        <f t="shared" si="4"/>
        <v>1.5479999999999999E-2</v>
      </c>
      <c r="G90" s="58" t="s">
        <v>49</v>
      </c>
      <c r="H90" s="453">
        <f>C90/D101</f>
        <v>2.3227501046956286E-3</v>
      </c>
      <c r="I90" s="453">
        <f t="shared" ref="I90:J90" si="7">D90/E101</f>
        <v>2.1914335334271219E-3</v>
      </c>
      <c r="J90" s="453">
        <f t="shared" si="7"/>
        <v>2.2530676015547597E-3</v>
      </c>
      <c r="K90" s="467"/>
      <c r="L90" s="453">
        <v>6.4525997908444556E-7</v>
      </c>
      <c r="M90" s="453">
        <v>6.0878023558605445E-7</v>
      </c>
      <c r="N90" s="453">
        <v>6.2590217971191222E-7</v>
      </c>
      <c r="S90" s="1"/>
      <c r="T90" s="1"/>
      <c r="U90" s="1"/>
      <c r="V90" s="1"/>
    </row>
    <row r="91" spans="2:22">
      <c r="B91" s="59" t="s">
        <v>57</v>
      </c>
      <c r="C91" s="465"/>
      <c r="D91" s="465"/>
      <c r="E91" s="466"/>
      <c r="G91" s="59" t="s">
        <v>57</v>
      </c>
      <c r="H91" s="453"/>
      <c r="I91" s="453"/>
      <c r="J91" s="453"/>
      <c r="K91" s="467"/>
      <c r="L91" s="467"/>
      <c r="M91" s="453"/>
      <c r="N91" s="453"/>
      <c r="S91" s="1"/>
      <c r="T91" s="1"/>
      <c r="U91" s="1"/>
      <c r="V91" s="1"/>
    </row>
    <row r="92" spans="2:22">
      <c r="B92" s="57" t="s">
        <v>4</v>
      </c>
      <c r="C92" s="464">
        <f>D74*0.5</f>
        <v>8.7484999999999999</v>
      </c>
      <c r="D92" s="464">
        <f>D74*0.32</f>
        <v>5.5990400000000005</v>
      </c>
      <c r="E92" s="464">
        <f>D74*0.18</f>
        <v>3.1494599999999999</v>
      </c>
      <c r="G92" s="57" t="s">
        <v>4</v>
      </c>
      <c r="H92" s="453">
        <f>C92/$D$102</f>
        <v>0.45076510647562379</v>
      </c>
      <c r="I92" s="453">
        <f>D92/$E$102</f>
        <v>0.42528112173262506</v>
      </c>
      <c r="J92" s="453">
        <f>E92/$F$102</f>
        <v>0.43724215328135507</v>
      </c>
      <c r="K92" s="467"/>
      <c r="L92" s="467"/>
      <c r="M92" s="453"/>
      <c r="N92" s="453"/>
      <c r="S92" s="1"/>
      <c r="T92" s="1"/>
      <c r="U92" s="1"/>
      <c r="V92" s="1"/>
    </row>
    <row r="93" spans="2:22">
      <c r="B93" s="50" t="s">
        <v>44</v>
      </c>
      <c r="C93" s="464">
        <f t="shared" ref="C93:C97" si="8">D75*0.5</f>
        <v>1.526</v>
      </c>
      <c r="D93" s="464">
        <f t="shared" ref="D93:D97" si="9">D75*0.32</f>
        <v>0.97664000000000006</v>
      </c>
      <c r="E93" s="464">
        <f t="shared" ref="E93:E97" si="10">D75*0.18</f>
        <v>0.54935999999999996</v>
      </c>
      <c r="G93" s="50" t="s">
        <v>44</v>
      </c>
      <c r="H93" s="453">
        <f t="shared" ref="H93:H97" si="11">C93/$D$102</f>
        <v>7.8626913468800588E-2</v>
      </c>
      <c r="I93" s="453">
        <f t="shared" ref="I93:I97" si="12">D93/$E$102</f>
        <v>7.4181744500655636E-2</v>
      </c>
      <c r="J93" s="453">
        <f t="shared" ref="J93:J97" si="13">E93/$F$102</f>
        <v>7.6268106064736566E-2</v>
      </c>
      <c r="K93" s="467"/>
      <c r="L93" s="467"/>
      <c r="M93" s="453"/>
      <c r="N93" s="453"/>
      <c r="S93" s="1"/>
      <c r="T93" s="1"/>
      <c r="U93" s="1"/>
      <c r="V93" s="1"/>
    </row>
    <row r="94" spans="2:22">
      <c r="B94" s="50" t="s">
        <v>45</v>
      </c>
      <c r="C94" s="464">
        <f t="shared" si="8"/>
        <v>0.2535</v>
      </c>
      <c r="D94" s="464">
        <f t="shared" si="9"/>
        <v>0.16224</v>
      </c>
      <c r="E94" s="464">
        <f t="shared" si="10"/>
        <v>9.1259999999999994E-2</v>
      </c>
      <c r="G94" s="50" t="s">
        <v>45</v>
      </c>
      <c r="H94" s="453">
        <f t="shared" si="11"/>
        <v>1.3061548207300752E-2</v>
      </c>
      <c r="I94" s="453">
        <f t="shared" si="12"/>
        <v>1.2323114174912322E-2</v>
      </c>
      <c r="J94" s="453">
        <f t="shared" si="13"/>
        <v>1.2669701761081729E-2</v>
      </c>
      <c r="K94" s="467"/>
      <c r="L94" s="467"/>
      <c r="M94" s="453"/>
      <c r="N94" s="453"/>
      <c r="S94" s="1"/>
      <c r="T94" s="1"/>
      <c r="U94" s="1"/>
      <c r="V94" s="1"/>
    </row>
    <row r="95" spans="2:22">
      <c r="B95" s="50" t="s">
        <v>47</v>
      </c>
      <c r="C95" s="464">
        <f t="shared" si="8"/>
        <v>5.45E-2</v>
      </c>
      <c r="D95" s="464">
        <f t="shared" si="9"/>
        <v>3.4880000000000001E-2</v>
      </c>
      <c r="E95" s="464">
        <f t="shared" si="10"/>
        <v>1.9619999999999999E-2</v>
      </c>
      <c r="G95" s="50" t="s">
        <v>47</v>
      </c>
      <c r="H95" s="453">
        <f t="shared" si="11"/>
        <v>2.8081040524571637E-3</v>
      </c>
      <c r="I95" s="453">
        <f t="shared" si="12"/>
        <v>2.6493480178805583E-3</v>
      </c>
      <c r="J95" s="453">
        <f t="shared" si="13"/>
        <v>2.7238609308834487E-3</v>
      </c>
      <c r="K95" s="467"/>
      <c r="L95" s="467"/>
      <c r="M95" s="453"/>
      <c r="N95" s="453"/>
      <c r="S95" s="1"/>
      <c r="T95" s="1"/>
      <c r="U95" s="1"/>
      <c r="V95" s="1"/>
    </row>
    <row r="96" spans="2:22">
      <c r="B96" s="58" t="s">
        <v>48</v>
      </c>
      <c r="C96" s="464">
        <f t="shared" si="8"/>
        <v>3.7499999999999999E-2</v>
      </c>
      <c r="D96" s="464">
        <f t="shared" si="9"/>
        <v>2.4E-2</v>
      </c>
      <c r="E96" s="464">
        <f t="shared" si="10"/>
        <v>1.35E-2</v>
      </c>
      <c r="G96" s="58" t="s">
        <v>48</v>
      </c>
      <c r="H96" s="453">
        <f t="shared" si="11"/>
        <v>1.9321816874705254E-3</v>
      </c>
      <c r="I96" s="453">
        <f t="shared" si="12"/>
        <v>1.8229458838627695E-3</v>
      </c>
      <c r="J96" s="453">
        <f t="shared" si="13"/>
        <v>1.8742162368464096E-3</v>
      </c>
      <c r="K96" s="467"/>
      <c r="L96" s="467"/>
      <c r="M96" s="453"/>
      <c r="N96" s="453"/>
      <c r="S96" s="1"/>
      <c r="T96" s="1"/>
      <c r="U96" s="1"/>
      <c r="V96" s="1"/>
    </row>
    <row r="97" spans="1:34">
      <c r="B97" s="58" t="s">
        <v>49</v>
      </c>
      <c r="C97" s="464">
        <f t="shared" si="8"/>
        <v>1.6500000000000001E-2</v>
      </c>
      <c r="D97" s="464">
        <f t="shared" si="9"/>
        <v>1.056E-2</v>
      </c>
      <c r="E97" s="464">
        <f t="shared" si="10"/>
        <v>5.94E-3</v>
      </c>
      <c r="G97" s="58" t="s">
        <v>49</v>
      </c>
      <c r="H97" s="453">
        <f t="shared" si="11"/>
        <v>8.5015994248703131E-4</v>
      </c>
      <c r="I97" s="453">
        <f t="shared" si="12"/>
        <v>8.0209618889961858E-4</v>
      </c>
      <c r="J97" s="453">
        <f t="shared" si="13"/>
        <v>8.246551442124202E-4</v>
      </c>
      <c r="K97" s="453"/>
      <c r="L97" s="453"/>
      <c r="M97" s="453"/>
      <c r="N97" s="453"/>
    </row>
    <row r="98" spans="1:34">
      <c r="I98" s="34"/>
      <c r="J98" s="34"/>
    </row>
    <row r="99" spans="1:34">
      <c r="B99" s="26" t="s">
        <v>19</v>
      </c>
      <c r="C99" s="27"/>
      <c r="D99" s="27"/>
      <c r="E99" s="28"/>
      <c r="F99" s="28"/>
      <c r="G99" s="28"/>
    </row>
    <row r="100" spans="1:34" ht="28.8">
      <c r="B100" s="29" t="s">
        <v>3</v>
      </c>
      <c r="C100" s="30" t="s">
        <v>20</v>
      </c>
      <c r="D100" s="31" t="s">
        <v>21</v>
      </c>
      <c r="E100" s="31" t="s">
        <v>22</v>
      </c>
      <c r="F100" s="31" t="s">
        <v>23</v>
      </c>
      <c r="G100" s="31" t="s">
        <v>7</v>
      </c>
    </row>
    <row r="101" spans="1:34">
      <c r="B101" s="32">
        <v>2010</v>
      </c>
      <c r="C101" s="500">
        <f>'Statistics Iceland - STOCK'!C112</f>
        <v>38.170181818181817</v>
      </c>
      <c r="D101" s="500">
        <f>'Statistics Iceland - STOCK'!D112</f>
        <v>18.512538181818179</v>
      </c>
      <c r="E101" s="500">
        <f>'Statistics Iceland - STOCK'!E112</f>
        <v>12.557989818181817</v>
      </c>
      <c r="F101" s="500">
        <f>'Statistics Iceland - STOCK'!F112</f>
        <v>6.870632727272727</v>
      </c>
      <c r="G101" s="500">
        <f>'Statistics Iceland - STOCK'!G112</f>
        <v>0.22902109090908873</v>
      </c>
      <c r="Y101" s="1"/>
      <c r="Z101" s="1"/>
      <c r="AA101" s="1"/>
      <c r="AB101" s="3"/>
      <c r="AC101" s="3"/>
      <c r="AD101" s="3"/>
      <c r="AE101" s="3"/>
      <c r="AF101" s="3"/>
      <c r="AG101" s="3"/>
      <c r="AH101" s="1"/>
    </row>
    <row r="102" spans="1:34">
      <c r="B102" s="32">
        <v>2018</v>
      </c>
      <c r="C102" s="500">
        <f>'Statistics Iceland - STOCK'!C113</f>
        <v>40.016727272727273</v>
      </c>
      <c r="D102" s="500">
        <f>'Statistics Iceland - STOCK'!D113</f>
        <v>19.408112727272727</v>
      </c>
      <c r="E102" s="500">
        <f>'Statistics Iceland - STOCK'!E113</f>
        <v>13.165503272727271</v>
      </c>
      <c r="F102" s="500">
        <f>'Statistics Iceland - STOCK'!F113</f>
        <v>7.2030109090909091</v>
      </c>
      <c r="G102" s="500">
        <f>'Statistics Iceland - STOCK'!G113</f>
        <v>0.24010036363636136</v>
      </c>
      <c r="Y102" s="1"/>
      <c r="Z102" s="1"/>
      <c r="AA102" s="1"/>
      <c r="AB102" s="3"/>
      <c r="AC102" s="3"/>
      <c r="AD102" s="3"/>
      <c r="AE102" s="3"/>
      <c r="AF102" s="3"/>
      <c r="AG102" s="3"/>
      <c r="AH102" s="1"/>
    </row>
    <row r="103" spans="1:34">
      <c r="D103" s="6">
        <f>D101/C101</f>
        <v>0.48499999999999993</v>
      </c>
      <c r="E103" s="318">
        <f>E101/C101</f>
        <v>0.32899999999999996</v>
      </c>
      <c r="F103" s="318">
        <f>F101/C101</f>
        <v>0.18</v>
      </c>
      <c r="I103" s="34"/>
      <c r="J103" s="34"/>
      <c r="Y103" s="1"/>
      <c r="Z103" s="19"/>
      <c r="AA103" s="1"/>
      <c r="AB103" s="3"/>
      <c r="AC103" s="3"/>
      <c r="AD103" s="3"/>
      <c r="AE103" s="3"/>
      <c r="AF103" s="3"/>
      <c r="AG103" s="3"/>
      <c r="AH103" s="1"/>
    </row>
    <row r="104" spans="1:34">
      <c r="A104" s="1"/>
      <c r="B104" s="1"/>
      <c r="C104" s="1"/>
      <c r="D104" s="1"/>
      <c r="E104" s="1"/>
      <c r="F104" s="1"/>
      <c r="G104" s="1"/>
      <c r="H104" s="1"/>
      <c r="I104" s="1"/>
      <c r="J104" s="1"/>
      <c r="K104" s="1"/>
      <c r="L104" s="1"/>
      <c r="M104" s="1"/>
      <c r="N104" s="1"/>
      <c r="O104" s="1"/>
      <c r="P104" s="1"/>
      <c r="Q104" s="1"/>
      <c r="R104" s="1"/>
      <c r="S104" s="1"/>
      <c r="T104" s="1"/>
      <c r="U104" s="1"/>
    </row>
    <row r="105" spans="1:34">
      <c r="A105" s="1"/>
      <c r="B105" s="1"/>
      <c r="C105" s="1"/>
      <c r="D105" s="1"/>
      <c r="E105" s="1"/>
      <c r="F105" s="1"/>
      <c r="G105" s="1"/>
      <c r="H105" s="1"/>
      <c r="I105" s="1"/>
      <c r="J105" s="1"/>
      <c r="K105" s="1"/>
      <c r="L105" s="1"/>
      <c r="M105" s="1"/>
      <c r="N105" s="1"/>
      <c r="O105" s="1"/>
      <c r="P105" s="1"/>
      <c r="Q105" s="1"/>
      <c r="R105" s="1"/>
      <c r="S105" s="1"/>
      <c r="T105" s="1"/>
      <c r="U105" s="1"/>
    </row>
    <row r="106" spans="1:34">
      <c r="A106" s="1"/>
      <c r="B106" s="9" t="s">
        <v>58</v>
      </c>
      <c r="C106" s="1"/>
      <c r="D106" s="1"/>
      <c r="E106" s="1"/>
      <c r="F106" s="1"/>
      <c r="G106" s="1"/>
      <c r="H106" s="1"/>
      <c r="I106" s="1"/>
      <c r="J106" s="1"/>
      <c r="K106" s="1"/>
      <c r="L106" s="1"/>
      <c r="M106" s="1"/>
      <c r="N106" s="1"/>
      <c r="O106" s="1"/>
      <c r="P106" s="1"/>
      <c r="Q106" s="1"/>
      <c r="R106" s="1"/>
      <c r="S106" s="1"/>
      <c r="T106" s="1"/>
      <c r="U106" s="1"/>
    </row>
    <row r="107" spans="1:34">
      <c r="A107" s="1"/>
      <c r="B107" s="1"/>
      <c r="C107" s="51"/>
      <c r="D107" s="60" t="s">
        <v>59</v>
      </c>
      <c r="E107" s="60"/>
      <c r="F107" s="1"/>
      <c r="G107" s="1"/>
      <c r="H107" s="1"/>
      <c r="I107" s="1"/>
      <c r="J107" s="1"/>
      <c r="K107" s="1"/>
      <c r="L107" s="1"/>
      <c r="M107" s="1"/>
      <c r="N107" s="1"/>
      <c r="O107" s="1"/>
      <c r="P107" s="1"/>
      <c r="Q107" s="1"/>
      <c r="R107" s="1"/>
      <c r="S107" s="1"/>
      <c r="T107" s="1"/>
      <c r="U107" s="1"/>
    </row>
    <row r="108" spans="1:34">
      <c r="A108" s="1"/>
      <c r="B108" s="1"/>
      <c r="C108" s="51"/>
      <c r="D108" s="60" t="s">
        <v>60</v>
      </c>
      <c r="E108" s="60" t="s">
        <v>61</v>
      </c>
      <c r="F108" s="1"/>
      <c r="G108" s="1"/>
      <c r="H108" s="1"/>
      <c r="I108" s="1"/>
      <c r="J108" s="1"/>
      <c r="K108" s="1"/>
      <c r="L108" s="1"/>
      <c r="M108" s="1"/>
      <c r="N108" s="1"/>
      <c r="O108" s="1"/>
      <c r="P108" s="1"/>
      <c r="Q108" s="1"/>
      <c r="R108" s="1"/>
      <c r="S108" s="1"/>
      <c r="T108" s="1"/>
      <c r="U108" s="1"/>
    </row>
    <row r="109" spans="1:34">
      <c r="A109" s="1"/>
      <c r="B109" s="1"/>
      <c r="C109" s="61" t="s">
        <v>38</v>
      </c>
      <c r="D109" s="464">
        <f>41.4*0.39</f>
        <v>16.146000000000001</v>
      </c>
      <c r="E109" s="468"/>
      <c r="F109" s="1"/>
      <c r="G109" s="1"/>
      <c r="H109" s="1"/>
      <c r="I109" s="1"/>
      <c r="J109" s="1"/>
      <c r="K109" s="1"/>
      <c r="L109" s="1"/>
      <c r="M109" s="1"/>
      <c r="N109" s="1"/>
      <c r="O109" s="1"/>
      <c r="P109" s="1"/>
      <c r="Q109" s="1"/>
      <c r="R109" s="1"/>
      <c r="S109" s="1"/>
      <c r="T109" s="1"/>
      <c r="U109" s="1"/>
    </row>
    <row r="110" spans="1:34">
      <c r="A110" s="1"/>
      <c r="B110" s="1"/>
      <c r="C110" s="61" t="s">
        <v>62</v>
      </c>
      <c r="D110" s="469">
        <v>4485.3588</v>
      </c>
      <c r="E110" s="469">
        <v>4465</v>
      </c>
      <c r="F110" s="1"/>
      <c r="G110" s="1"/>
      <c r="H110" s="1"/>
      <c r="I110" s="1"/>
      <c r="J110" s="1"/>
      <c r="K110" s="1"/>
      <c r="L110" s="1"/>
      <c r="M110" s="1"/>
      <c r="N110" s="1"/>
      <c r="O110" s="1"/>
      <c r="P110" s="1"/>
      <c r="Q110" s="1"/>
      <c r="R110" s="1"/>
      <c r="S110" s="1"/>
      <c r="T110" s="1"/>
      <c r="U110" s="1"/>
    </row>
    <row r="111" spans="1:34">
      <c r="A111" s="1"/>
      <c r="B111" s="1"/>
      <c r="C111" s="1"/>
      <c r="D111" s="1"/>
      <c r="E111" s="1"/>
      <c r="F111" s="1"/>
      <c r="G111" s="1"/>
      <c r="H111" s="1"/>
      <c r="I111" s="1"/>
      <c r="J111" s="1"/>
      <c r="K111" s="1"/>
      <c r="L111" s="1"/>
      <c r="M111" s="1"/>
      <c r="N111" s="1"/>
      <c r="O111" s="1"/>
      <c r="P111" s="1"/>
      <c r="Q111" s="1"/>
      <c r="R111" s="1"/>
      <c r="S111" s="1"/>
      <c r="T111" s="1"/>
      <c r="U111" s="1"/>
    </row>
    <row r="112" spans="1:34">
      <c r="A112" s="1"/>
      <c r="B112" s="1"/>
      <c r="C112" s="1"/>
      <c r="D112" s="1"/>
      <c r="E112" s="1"/>
      <c r="F112" s="1"/>
      <c r="G112" s="1"/>
      <c r="H112" s="1"/>
      <c r="I112" s="1"/>
      <c r="J112" s="1"/>
      <c r="K112" s="1"/>
      <c r="L112" s="1"/>
      <c r="M112" s="1"/>
      <c r="N112" s="1"/>
      <c r="O112" s="1"/>
      <c r="P112" s="1"/>
      <c r="Q112" s="1"/>
      <c r="R112" s="1"/>
      <c r="S112" s="1"/>
      <c r="T112" s="1"/>
      <c r="U112" s="1"/>
    </row>
    <row r="113" spans="1:23">
      <c r="A113" s="1"/>
      <c r="B113" s="1"/>
      <c r="C113" s="1"/>
      <c r="D113" s="1"/>
      <c r="E113" s="1"/>
      <c r="F113" s="1"/>
      <c r="G113" s="1"/>
      <c r="H113" s="1"/>
      <c r="I113" s="1"/>
      <c r="J113" s="1"/>
      <c r="K113" s="1"/>
      <c r="L113" s="1"/>
      <c r="M113" s="1"/>
      <c r="N113" s="1"/>
      <c r="O113" s="1"/>
      <c r="P113" s="1"/>
      <c r="Q113" s="1"/>
      <c r="R113" s="1"/>
      <c r="S113" s="1"/>
      <c r="T113" s="1"/>
      <c r="U113" s="1"/>
    </row>
    <row r="114" spans="1:23">
      <c r="A114" s="1"/>
      <c r="B114" s="1"/>
      <c r="C114" s="1"/>
      <c r="D114" s="1"/>
      <c r="E114" s="1"/>
      <c r="F114" s="1"/>
      <c r="G114" s="1"/>
      <c r="H114" s="1"/>
      <c r="I114" s="1"/>
      <c r="J114" s="1"/>
      <c r="K114" s="1"/>
      <c r="L114" s="1"/>
      <c r="M114" s="1"/>
      <c r="N114" s="1"/>
      <c r="O114" s="1"/>
      <c r="P114" s="1"/>
      <c r="Q114" s="1"/>
      <c r="R114" s="1"/>
      <c r="S114" s="1"/>
      <c r="T114" s="1"/>
      <c r="U114" s="1"/>
    </row>
    <row r="115" spans="1:23">
      <c r="A115" s="1"/>
      <c r="B115" s="1"/>
      <c r="C115" s="1"/>
      <c r="D115" s="1"/>
      <c r="E115" s="1"/>
      <c r="F115" s="1"/>
      <c r="G115" s="1"/>
      <c r="H115" s="1"/>
      <c r="I115" s="1"/>
      <c r="J115" s="1"/>
      <c r="K115" s="1"/>
      <c r="L115" s="1"/>
      <c r="M115" s="1"/>
      <c r="N115" s="1"/>
      <c r="O115" s="1"/>
      <c r="P115" s="1"/>
      <c r="Q115" s="1"/>
      <c r="R115" s="1"/>
      <c r="S115" s="1"/>
      <c r="T115" s="1"/>
      <c r="U115" s="1"/>
    </row>
    <row r="116" spans="1:23">
      <c r="A116" s="1"/>
      <c r="B116" s="1"/>
      <c r="C116" s="1"/>
      <c r="D116" s="1"/>
      <c r="E116" s="1"/>
      <c r="F116" s="1"/>
      <c r="G116" s="1"/>
      <c r="H116" s="1"/>
      <c r="I116" s="1"/>
      <c r="J116" s="1"/>
      <c r="K116" s="1"/>
      <c r="L116" s="1"/>
      <c r="M116" s="1"/>
      <c r="N116" s="1"/>
      <c r="O116" s="1"/>
      <c r="P116" s="1"/>
      <c r="Q116" s="1"/>
      <c r="R116" s="1"/>
      <c r="S116" s="1"/>
      <c r="T116" s="1"/>
      <c r="U116" s="1"/>
    </row>
    <row r="117" spans="1:23">
      <c r="A117" s="1"/>
      <c r="B117" s="1"/>
      <c r="C117" s="1"/>
      <c r="D117" s="1"/>
      <c r="E117" s="1"/>
      <c r="F117" s="1"/>
      <c r="G117" s="1"/>
      <c r="H117" s="1"/>
      <c r="I117" s="1"/>
      <c r="J117" s="1"/>
      <c r="K117" s="1"/>
      <c r="L117" s="1"/>
      <c r="M117" s="1"/>
      <c r="N117" s="1"/>
      <c r="O117" s="1"/>
      <c r="P117" s="1"/>
      <c r="Q117" s="1"/>
      <c r="R117" s="1"/>
      <c r="S117" s="1"/>
      <c r="T117" s="1"/>
      <c r="U117" s="1"/>
    </row>
    <row r="118" spans="1:23">
      <c r="A118" s="1"/>
      <c r="B118" s="1"/>
      <c r="C118" s="1"/>
      <c r="D118" s="1"/>
      <c r="E118" s="1"/>
      <c r="F118" s="1"/>
      <c r="G118" s="1"/>
      <c r="H118" s="1"/>
      <c r="I118" s="1"/>
      <c r="J118" s="1"/>
      <c r="K118" s="1"/>
      <c r="L118" s="1"/>
      <c r="M118" s="1"/>
      <c r="N118" s="1"/>
      <c r="O118" s="1"/>
      <c r="P118" s="1"/>
      <c r="Q118" s="1"/>
      <c r="R118" s="1"/>
      <c r="S118" s="1"/>
      <c r="T118" s="1"/>
      <c r="U118" s="1"/>
    </row>
    <row r="119" spans="1:23">
      <c r="A119" s="1"/>
      <c r="B119" s="1"/>
      <c r="C119" s="1"/>
      <c r="D119" s="1"/>
      <c r="E119" s="1"/>
      <c r="F119" s="1"/>
      <c r="G119" s="1"/>
      <c r="H119" s="1"/>
      <c r="I119" s="1"/>
      <c r="J119" s="1"/>
      <c r="K119" s="1"/>
      <c r="L119" s="1"/>
      <c r="M119" s="1"/>
      <c r="N119" s="1"/>
      <c r="O119" s="1"/>
      <c r="P119" s="1"/>
      <c r="Q119" s="1"/>
      <c r="R119" s="1"/>
      <c r="S119" s="1"/>
      <c r="T119" s="1"/>
      <c r="U119" s="1"/>
      <c r="V119" s="1"/>
      <c r="W119" s="1"/>
    </row>
    <row r="120" spans="1:23">
      <c r="A120" s="1"/>
      <c r="B120" s="1"/>
      <c r="C120" s="1"/>
      <c r="D120" s="1"/>
      <c r="E120" s="1"/>
      <c r="F120" s="1"/>
      <c r="G120" s="1"/>
      <c r="H120" s="1"/>
      <c r="I120" s="1"/>
      <c r="J120" s="1"/>
      <c r="K120" s="1"/>
      <c r="L120" s="1"/>
      <c r="M120" s="1"/>
      <c r="N120" s="1"/>
      <c r="O120" s="1"/>
      <c r="P120" s="1"/>
      <c r="Q120" s="1"/>
      <c r="R120" s="1"/>
      <c r="S120" s="1"/>
      <c r="T120" s="1"/>
      <c r="U120" s="1"/>
      <c r="V120" s="1"/>
      <c r="W120" s="1"/>
    </row>
    <row r="121" spans="1:23">
      <c r="A121" s="1"/>
      <c r="B121" s="1"/>
      <c r="C121" s="1"/>
      <c r="D121" s="1"/>
      <c r="E121" s="1"/>
      <c r="F121" s="1"/>
      <c r="G121" s="1"/>
      <c r="H121" s="1"/>
      <c r="I121" s="1"/>
      <c r="J121" s="1"/>
      <c r="K121" s="1"/>
      <c r="L121" s="1"/>
      <c r="M121" s="1"/>
      <c r="N121" s="1"/>
      <c r="O121" s="1"/>
      <c r="P121" s="1"/>
      <c r="Q121" s="1"/>
      <c r="R121" s="1"/>
      <c r="S121" s="1"/>
      <c r="T121" s="1"/>
      <c r="U121" s="1"/>
      <c r="V121" s="1"/>
      <c r="W121" s="1"/>
    </row>
    <row r="122" spans="1:23">
      <c r="A122" s="1"/>
      <c r="B122" s="1"/>
      <c r="C122" s="1"/>
      <c r="D122" s="1"/>
      <c r="E122" s="1"/>
      <c r="F122" s="1"/>
      <c r="G122" s="1"/>
      <c r="H122" s="1"/>
      <c r="I122" s="1"/>
      <c r="J122" s="1"/>
      <c r="K122" s="1"/>
      <c r="L122" s="1"/>
      <c r="M122" s="1"/>
      <c r="N122" s="1"/>
      <c r="O122" s="1"/>
      <c r="P122" s="1"/>
      <c r="Q122" s="1"/>
      <c r="R122" s="1"/>
      <c r="S122" s="1"/>
      <c r="T122" s="1"/>
      <c r="U122" s="1"/>
      <c r="V122" s="1"/>
      <c r="W122" s="1"/>
    </row>
    <row r="123" spans="1:23">
      <c r="A123" s="1"/>
      <c r="B123" s="1"/>
      <c r="C123" s="1"/>
      <c r="D123" s="1"/>
      <c r="E123" s="1"/>
      <c r="F123" s="1"/>
      <c r="G123" s="1"/>
      <c r="H123" s="1"/>
      <c r="I123" s="1"/>
      <c r="J123" s="1"/>
      <c r="K123" s="1"/>
      <c r="L123" s="1"/>
      <c r="M123" s="1"/>
      <c r="N123" s="1"/>
      <c r="O123" s="1"/>
      <c r="P123" s="1"/>
      <c r="Q123" s="1"/>
      <c r="R123" s="1"/>
      <c r="S123" s="1"/>
      <c r="T123" s="1"/>
      <c r="U123" s="1"/>
      <c r="V123" s="1"/>
      <c r="W123" s="1"/>
    </row>
    <row r="124" spans="1:23">
      <c r="A124" s="1"/>
      <c r="B124" s="1"/>
      <c r="C124" s="1"/>
      <c r="D124" s="1"/>
      <c r="E124" s="1"/>
      <c r="F124" s="1"/>
      <c r="G124" s="1"/>
      <c r="H124" s="1"/>
      <c r="I124" s="1"/>
      <c r="J124" s="1"/>
      <c r="K124" s="1"/>
      <c r="L124" s="1"/>
      <c r="M124" s="1"/>
      <c r="N124" s="1"/>
      <c r="O124" s="1"/>
      <c r="P124" s="1"/>
      <c r="Q124" s="1"/>
      <c r="R124" s="1"/>
      <c r="S124" s="1"/>
      <c r="T124" s="1"/>
      <c r="U124" s="1"/>
      <c r="V124" s="1"/>
      <c r="W124" s="1"/>
    </row>
    <row r="125" spans="1:23">
      <c r="A125" s="1"/>
      <c r="B125" s="1"/>
      <c r="C125" s="1"/>
      <c r="D125" s="1"/>
      <c r="E125" s="1"/>
      <c r="F125" s="1"/>
      <c r="G125" s="1"/>
      <c r="H125" s="1"/>
      <c r="I125" s="1"/>
      <c r="J125" s="1"/>
      <c r="K125" s="1"/>
      <c r="L125" s="1"/>
      <c r="M125" s="1"/>
      <c r="N125" s="1"/>
      <c r="O125" s="1"/>
      <c r="P125" s="1"/>
      <c r="Q125" s="1"/>
      <c r="R125" s="1"/>
      <c r="S125" s="1"/>
      <c r="T125" s="1"/>
      <c r="U125" s="1"/>
      <c r="V125" s="1"/>
      <c r="W125" s="1"/>
    </row>
    <row r="126" spans="1:23">
      <c r="A126" s="1"/>
      <c r="B126" s="1"/>
      <c r="C126" s="1"/>
      <c r="D126" s="1"/>
      <c r="E126" s="1"/>
      <c r="F126" s="1"/>
      <c r="G126" s="1"/>
      <c r="H126" s="1"/>
      <c r="I126" s="1"/>
      <c r="J126" s="1"/>
      <c r="K126" s="1"/>
      <c r="L126" s="1"/>
      <c r="M126" s="1"/>
      <c r="N126" s="1"/>
      <c r="O126" s="1"/>
      <c r="P126" s="1"/>
      <c r="Q126" s="1"/>
      <c r="R126" s="1"/>
      <c r="S126" s="1"/>
      <c r="T126" s="1"/>
      <c r="U126" s="1"/>
      <c r="V126" s="1"/>
      <c r="W126" s="1"/>
    </row>
    <row r="127" spans="1:23">
      <c r="A127" s="1"/>
      <c r="B127" s="1"/>
      <c r="C127" s="1"/>
      <c r="D127" s="1"/>
      <c r="E127" s="1"/>
      <c r="F127" s="1"/>
      <c r="G127" s="1"/>
      <c r="H127" s="1"/>
      <c r="I127" s="1"/>
      <c r="J127" s="1"/>
      <c r="K127" s="1"/>
      <c r="L127" s="1"/>
      <c r="M127" s="1"/>
      <c r="N127" s="1"/>
      <c r="O127" s="1"/>
      <c r="P127" s="1"/>
      <c r="Q127" s="1"/>
      <c r="R127" s="1"/>
      <c r="S127" s="1"/>
      <c r="T127" s="1"/>
      <c r="U127" s="1"/>
      <c r="V127" s="1"/>
      <c r="W127" s="1"/>
    </row>
    <row r="128" spans="1:23">
      <c r="A128" s="1"/>
      <c r="B128" s="1"/>
      <c r="C128" s="1"/>
      <c r="D128" s="1"/>
      <c r="E128" s="1"/>
      <c r="F128" s="1"/>
      <c r="G128" s="1"/>
      <c r="H128" s="1"/>
      <c r="I128" s="1"/>
      <c r="J128" s="1"/>
      <c r="K128" s="1"/>
      <c r="L128" s="1"/>
      <c r="M128" s="1"/>
      <c r="N128" s="1"/>
      <c r="O128" s="1"/>
      <c r="P128" s="1"/>
      <c r="Q128" s="1"/>
      <c r="R128" s="1"/>
      <c r="S128" s="1"/>
      <c r="T128" s="1"/>
      <c r="U128" s="1"/>
      <c r="V128" s="1"/>
      <c r="W128" s="1"/>
    </row>
    <row r="129" spans="1:23">
      <c r="A129" s="1"/>
      <c r="B129" s="1"/>
      <c r="C129" s="1"/>
      <c r="D129" s="1"/>
      <c r="E129" s="1"/>
      <c r="F129" s="1"/>
      <c r="G129" s="1"/>
      <c r="H129" s="1"/>
      <c r="I129" s="1"/>
      <c r="J129" s="1"/>
      <c r="K129" s="1"/>
      <c r="L129" s="1"/>
      <c r="M129" s="1"/>
      <c r="N129" s="1"/>
      <c r="O129" s="1"/>
      <c r="P129" s="1"/>
      <c r="Q129" s="1"/>
      <c r="R129" s="1"/>
      <c r="S129" s="1"/>
      <c r="T129" s="1"/>
      <c r="U129" s="1"/>
      <c r="V129" s="1"/>
      <c r="W129" s="1"/>
    </row>
    <row r="130" spans="1:23">
      <c r="A130" s="1"/>
      <c r="B130" s="1"/>
      <c r="C130" s="1"/>
      <c r="D130" s="1"/>
      <c r="E130" s="1"/>
      <c r="F130" s="1"/>
      <c r="G130" s="1"/>
      <c r="H130" s="1"/>
      <c r="I130" s="1"/>
      <c r="J130" s="1"/>
      <c r="K130" s="1"/>
      <c r="L130" s="1"/>
      <c r="M130" s="1"/>
      <c r="N130" s="1"/>
      <c r="O130" s="1"/>
      <c r="P130" s="1"/>
      <c r="Q130" s="1"/>
      <c r="R130" s="1"/>
      <c r="S130" s="1"/>
      <c r="T130" s="1"/>
      <c r="U130" s="1"/>
      <c r="V130" s="1"/>
      <c r="W130" s="1"/>
    </row>
    <row r="131" spans="1:23">
      <c r="A131" s="1"/>
      <c r="B131" s="1"/>
      <c r="C131" s="1"/>
      <c r="D131" s="1"/>
      <c r="E131" s="1"/>
      <c r="F131" s="1"/>
      <c r="G131" s="1"/>
      <c r="H131" s="1"/>
      <c r="I131" s="1"/>
      <c r="J131" s="1"/>
      <c r="K131" s="1"/>
      <c r="L131" s="1"/>
      <c r="M131" s="1"/>
      <c r="N131" s="1"/>
      <c r="O131" s="1"/>
      <c r="P131" s="1"/>
      <c r="Q131" s="1"/>
      <c r="R131" s="1"/>
      <c r="S131" s="1"/>
      <c r="T131" s="1"/>
      <c r="U131" s="1"/>
      <c r="V131" s="1"/>
      <c r="W131" s="1"/>
    </row>
    <row r="132" spans="1:23">
      <c r="A132" s="1"/>
      <c r="B132" s="1"/>
      <c r="C132" s="1"/>
      <c r="D132" s="1"/>
      <c r="E132" s="1"/>
      <c r="F132" s="1"/>
      <c r="G132" s="1"/>
      <c r="H132" s="1"/>
      <c r="I132" s="1"/>
      <c r="J132" s="1"/>
      <c r="K132" s="1"/>
      <c r="L132" s="1"/>
      <c r="M132" s="1"/>
      <c r="N132" s="1"/>
      <c r="O132" s="1"/>
      <c r="P132" s="1"/>
      <c r="Q132" s="1"/>
      <c r="R132" s="1"/>
      <c r="S132" s="1"/>
      <c r="T132" s="1"/>
      <c r="U132" s="1"/>
      <c r="V132" s="1"/>
      <c r="W132" s="1"/>
    </row>
    <row r="133" spans="1:23">
      <c r="A133" s="1"/>
      <c r="B133" s="1"/>
      <c r="C133" s="1"/>
      <c r="D133" s="1"/>
      <c r="E133" s="1"/>
      <c r="F133" s="1"/>
      <c r="G133" s="1"/>
      <c r="H133" s="1"/>
      <c r="I133" s="1"/>
      <c r="J133" s="1"/>
      <c r="K133" s="1"/>
      <c r="L133" s="1"/>
      <c r="M133" s="1"/>
      <c r="N133" s="1"/>
      <c r="O133" s="1"/>
      <c r="P133" s="1"/>
      <c r="Q133" s="1"/>
      <c r="R133" s="1"/>
      <c r="S133" s="1"/>
      <c r="T133" s="1"/>
      <c r="U133" s="1"/>
      <c r="V133" s="1"/>
      <c r="W133" s="1"/>
    </row>
    <row r="134" spans="1:23">
      <c r="A134" s="1"/>
      <c r="B134" s="1"/>
      <c r="C134" s="1"/>
      <c r="D134" s="1"/>
      <c r="E134" s="1"/>
      <c r="F134" s="1"/>
      <c r="G134" s="1"/>
      <c r="H134" s="1"/>
      <c r="I134" s="1"/>
      <c r="J134" s="1"/>
      <c r="K134" s="1"/>
      <c r="L134" s="1"/>
      <c r="M134" s="1"/>
      <c r="N134" s="1"/>
      <c r="O134" s="1"/>
      <c r="P134" s="1"/>
      <c r="Q134" s="1"/>
      <c r="R134" s="1"/>
      <c r="S134" s="1"/>
      <c r="T134" s="1"/>
      <c r="U134" s="1"/>
      <c r="V134" s="1"/>
      <c r="W134" s="1"/>
    </row>
    <row r="135" spans="1:23">
      <c r="A135" s="1"/>
      <c r="B135" s="1"/>
      <c r="C135" s="1"/>
      <c r="D135" s="1"/>
      <c r="E135" s="1"/>
      <c r="F135" s="1"/>
      <c r="G135" s="1"/>
      <c r="H135" s="1"/>
      <c r="I135" s="1"/>
      <c r="J135" s="1"/>
      <c r="K135" s="1"/>
      <c r="L135" s="1"/>
      <c r="M135" s="1"/>
      <c r="N135" s="1"/>
      <c r="O135" s="1"/>
      <c r="P135" s="1"/>
      <c r="Q135" s="1"/>
      <c r="R135" s="1"/>
      <c r="S135" s="1"/>
      <c r="T135" s="1"/>
      <c r="U135" s="1"/>
      <c r="V135" s="1"/>
      <c r="W135" s="1"/>
    </row>
    <row r="136" spans="1:23">
      <c r="A136" s="1"/>
      <c r="B136" s="1"/>
      <c r="C136" s="1"/>
      <c r="D136" s="1"/>
      <c r="E136" s="1"/>
      <c r="F136" s="1"/>
      <c r="G136" s="1"/>
      <c r="H136" s="1"/>
      <c r="I136" s="1"/>
      <c r="J136" s="1"/>
      <c r="K136" s="1"/>
      <c r="L136" s="1"/>
      <c r="M136" s="1"/>
      <c r="N136" s="1"/>
      <c r="O136" s="1"/>
      <c r="P136" s="1"/>
      <c r="Q136" s="1"/>
      <c r="R136" s="1"/>
      <c r="S136" s="1"/>
      <c r="T136" s="1"/>
      <c r="U136" s="1"/>
      <c r="V136" s="1"/>
      <c r="W136" s="1"/>
    </row>
    <row r="137" spans="1:23">
      <c r="A137" s="1"/>
      <c r="C137" s="1"/>
      <c r="D137" s="1"/>
      <c r="E137" s="1"/>
      <c r="F137" s="1"/>
      <c r="G137" s="1"/>
      <c r="H137" s="1"/>
      <c r="I137" s="1"/>
      <c r="J137" s="1"/>
      <c r="K137" s="1"/>
      <c r="L137" s="1"/>
      <c r="M137" s="1"/>
      <c r="N137" s="1"/>
      <c r="O137" s="1"/>
      <c r="P137" s="1"/>
      <c r="Q137" s="1"/>
      <c r="R137" s="1"/>
      <c r="S137" s="1"/>
      <c r="T137" s="1"/>
      <c r="U137" s="1"/>
      <c r="V137" s="1"/>
      <c r="W137" s="1"/>
    </row>
    <row r="138" spans="1:23">
      <c r="A138" s="1"/>
      <c r="B138" s="19"/>
      <c r="C138" s="1"/>
      <c r="D138" s="1"/>
      <c r="E138" s="1"/>
      <c r="F138" s="1"/>
      <c r="G138" s="1"/>
      <c r="H138" s="1"/>
      <c r="I138" s="1"/>
      <c r="J138" s="1"/>
      <c r="K138" s="1"/>
      <c r="L138" s="1"/>
      <c r="M138" s="1"/>
      <c r="N138" s="1"/>
      <c r="O138" s="1"/>
      <c r="P138" s="1"/>
      <c r="Q138" s="1"/>
      <c r="R138" s="1"/>
      <c r="S138" s="1"/>
      <c r="T138" s="1"/>
      <c r="U138" s="1"/>
      <c r="V138" s="1"/>
      <c r="W138" s="1"/>
    </row>
    <row r="139" spans="1:23">
      <c r="A139" s="1"/>
      <c r="E139" s="1"/>
      <c r="F139" s="1"/>
      <c r="G139" s="1"/>
      <c r="H139" s="1"/>
      <c r="I139" s="1"/>
      <c r="J139" s="1"/>
      <c r="K139" s="1"/>
      <c r="L139" s="1"/>
      <c r="M139" s="1"/>
      <c r="N139" s="1"/>
      <c r="O139" s="1"/>
      <c r="P139" s="1"/>
      <c r="Q139" s="1"/>
      <c r="R139" s="1"/>
      <c r="S139" s="1"/>
      <c r="T139" s="1"/>
      <c r="U139" s="1"/>
      <c r="V139" s="1"/>
      <c r="W139" s="1"/>
    </row>
    <row r="141" spans="1:23" ht="18" customHeight="1">
      <c r="A141" s="1"/>
      <c r="E141" s="1"/>
      <c r="F141" s="1"/>
      <c r="G141" s="1"/>
      <c r="H141" s="1"/>
      <c r="I141" s="1"/>
      <c r="J141" s="1"/>
      <c r="K141" s="1"/>
      <c r="L141" s="1"/>
      <c r="M141" s="1"/>
      <c r="N141" s="1"/>
      <c r="O141" s="1"/>
      <c r="P141" s="1"/>
      <c r="Q141" s="1"/>
      <c r="R141" s="1"/>
      <c r="S141" s="1"/>
      <c r="T141" s="1"/>
      <c r="U141" s="1"/>
      <c r="V141" s="1"/>
      <c r="W141" s="1"/>
    </row>
    <row r="142" spans="1:23">
      <c r="A142" s="1"/>
      <c r="E142" s="1"/>
      <c r="F142" s="1"/>
      <c r="G142" s="1"/>
      <c r="H142" s="1"/>
    </row>
    <row r="143" spans="1:23">
      <c r="A143" s="1"/>
      <c r="E143" s="1"/>
      <c r="F143" s="1"/>
      <c r="G143" s="1"/>
      <c r="H143" s="1"/>
    </row>
    <row r="148" spans="2:2">
      <c r="B148" s="54"/>
    </row>
  </sheetData>
  <mergeCells count="2">
    <mergeCell ref="Z20:AC20"/>
    <mergeCell ref="AD20:AG20"/>
  </mergeCells>
  <hyperlinks>
    <hyperlink ref="B62" r:id="rId1" xr:uid="{1B02817D-457A-4C43-96F6-00AA6DF76E49}"/>
    <hyperlink ref="B72" r:id="rId2" xr:uid="{5009D9A2-1B78-4214-BC8C-EAA81DD7B6B9}"/>
  </hyperlinks>
  <pageMargins left="0.7" right="0.7" top="0.75" bottom="0.75" header="0.3" footer="0.3"/>
  <pageSetup paperSize="9" orientation="portrait" r:id="rId3"/>
  <drawing r:id="rId4"/>
  <legacyDrawing r:id="rId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85B1F-3A2D-4E26-9AD4-85E4EADC9897}">
  <sheetPr>
    <tabColor theme="9" tint="-0.249977111117893"/>
  </sheetPr>
  <dimension ref="A2:CD268"/>
  <sheetViews>
    <sheetView topLeftCell="A3" zoomScale="82" zoomScaleNormal="90" workbookViewId="0">
      <selection activeCell="B28" sqref="B28"/>
    </sheetView>
  </sheetViews>
  <sheetFormatPr defaultColWidth="9.109375" defaultRowHeight="13.2"/>
  <cols>
    <col min="1" max="1" width="9.109375" style="8"/>
    <col min="2" max="2" width="44.33203125" style="8" customWidth="1"/>
    <col min="3" max="3" width="26.6640625" style="8" customWidth="1"/>
    <col min="4" max="4" width="30" style="8" customWidth="1"/>
    <col min="5" max="5" width="23.109375" style="8" customWidth="1"/>
    <col min="6" max="6" width="21.88671875" style="8" customWidth="1"/>
    <col min="7" max="7" width="23.109375" style="8" customWidth="1"/>
    <col min="8" max="8" width="14.5546875" style="8" customWidth="1"/>
    <col min="9" max="9" width="22.5546875" style="8" customWidth="1"/>
    <col min="10" max="10" width="26.44140625" style="8" customWidth="1"/>
    <col min="11" max="11" width="20.33203125" style="8" customWidth="1"/>
    <col min="12" max="12" width="17.6640625" style="8" customWidth="1"/>
    <col min="13" max="13" width="11.109375" style="8" customWidth="1"/>
    <col min="14" max="16" width="9.109375" style="8"/>
    <col min="17" max="17" width="17.109375" style="8" customWidth="1"/>
    <col min="18" max="18" width="20.5546875" style="8" customWidth="1"/>
    <col min="19" max="19" width="23.88671875" style="8" customWidth="1"/>
    <col min="20" max="20" width="13.6640625" style="8" customWidth="1"/>
    <col min="21" max="21" width="24.44140625" style="8" customWidth="1"/>
    <col min="22" max="23" width="21.88671875" style="8" bestFit="1" customWidth="1"/>
    <col min="24" max="24" width="22.44140625" style="8" bestFit="1" customWidth="1"/>
    <col min="25" max="25" width="25.6640625" style="8" bestFit="1" customWidth="1"/>
    <col min="26" max="16384" width="9.109375" style="8"/>
  </cols>
  <sheetData>
    <row r="2" spans="2:82" ht="21">
      <c r="B2" s="62" t="s">
        <v>63</v>
      </c>
    </row>
    <row r="3" spans="2:82" ht="13.5" customHeight="1">
      <c r="B3" s="63" t="s">
        <v>64</v>
      </c>
    </row>
    <row r="4" spans="2:82" ht="14.4">
      <c r="B4" s="64" t="s">
        <v>65</v>
      </c>
    </row>
    <row r="5" spans="2:82" ht="13.8">
      <c r="B5" s="9" t="s">
        <v>66</v>
      </c>
      <c r="D5" s="25" t="s">
        <v>67</v>
      </c>
    </row>
    <row r="6" spans="2:82" ht="14.4">
      <c r="C6" s="14" t="s">
        <v>22</v>
      </c>
    </row>
    <row r="7" spans="2:82" s="67" customFormat="1" ht="28.8">
      <c r="B7" s="65" t="s">
        <v>68</v>
      </c>
      <c r="C7" s="66" t="s">
        <v>69</v>
      </c>
      <c r="D7" s="66" t="s">
        <v>70</v>
      </c>
      <c r="E7" s="66" t="s">
        <v>71</v>
      </c>
      <c r="F7" s="66" t="s">
        <v>72</v>
      </c>
      <c r="G7" s="66" t="s">
        <v>73</v>
      </c>
      <c r="H7" s="66"/>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row>
    <row r="8" spans="2:82">
      <c r="B8" s="13" t="s">
        <v>74</v>
      </c>
      <c r="C8" s="15">
        <v>17</v>
      </c>
      <c r="D8" s="15">
        <v>12</v>
      </c>
      <c r="E8" s="15">
        <v>24</v>
      </c>
      <c r="F8" s="15">
        <v>45</v>
      </c>
      <c r="G8" s="15">
        <v>2</v>
      </c>
      <c r="H8" s="15"/>
    </row>
    <row r="9" spans="2:82" ht="14.4">
      <c r="B9" s="14" t="s">
        <v>75</v>
      </c>
      <c r="C9" s="15">
        <v>42</v>
      </c>
      <c r="D9" s="15">
        <v>19</v>
      </c>
      <c r="E9" s="15">
        <v>16</v>
      </c>
      <c r="F9" s="15">
        <v>18</v>
      </c>
      <c r="G9" s="15">
        <v>3</v>
      </c>
      <c r="H9" s="15"/>
    </row>
    <row r="10" spans="2:82" ht="14.4">
      <c r="B10" s="14" t="s">
        <v>76</v>
      </c>
      <c r="C10" s="15">
        <v>75</v>
      </c>
      <c r="D10" s="15">
        <v>9</v>
      </c>
      <c r="E10" s="15">
        <v>13</v>
      </c>
      <c r="F10" s="15">
        <v>3</v>
      </c>
      <c r="G10" s="15">
        <v>0</v>
      </c>
      <c r="H10" s="15"/>
    </row>
    <row r="11" spans="2:82" ht="14.4">
      <c r="B11" s="14"/>
      <c r="C11" s="15"/>
      <c r="D11" s="15"/>
      <c r="E11" s="15"/>
      <c r="F11" s="15"/>
      <c r="G11" s="15"/>
      <c r="H11" s="15"/>
    </row>
    <row r="12" spans="2:82" ht="14.4">
      <c r="B12" s="63" t="s">
        <v>77</v>
      </c>
      <c r="C12" s="15"/>
      <c r="D12" s="15"/>
      <c r="E12" s="15"/>
      <c r="F12" s="15"/>
      <c r="G12" s="15"/>
      <c r="H12" s="15"/>
    </row>
    <row r="13" spans="2:82" ht="14.4">
      <c r="B13" s="7">
        <v>2009</v>
      </c>
      <c r="C13" s="15"/>
      <c r="D13" s="15"/>
      <c r="E13" s="15"/>
      <c r="F13" s="15"/>
      <c r="G13" s="15"/>
      <c r="H13" s="15"/>
    </row>
    <row r="14" spans="2:82" ht="13.8">
      <c r="B14" s="9" t="s">
        <v>78</v>
      </c>
    </row>
    <row r="15" spans="2:82" ht="34.5" customHeight="1">
      <c r="B15" s="68" t="s">
        <v>79</v>
      </c>
      <c r="C15" s="68" t="s">
        <v>80</v>
      </c>
      <c r="D15" s="68" t="s">
        <v>81</v>
      </c>
      <c r="E15" s="68" t="s">
        <v>82</v>
      </c>
      <c r="F15" s="68" t="s">
        <v>7</v>
      </c>
      <c r="G15" s="69" t="s">
        <v>83</v>
      </c>
    </row>
    <row r="16" spans="2:82" ht="14.4">
      <c r="B16" s="70" t="s">
        <v>84</v>
      </c>
      <c r="C16" s="10">
        <v>130019</v>
      </c>
      <c r="D16" s="70">
        <v>64890</v>
      </c>
      <c r="E16" s="10">
        <v>63757</v>
      </c>
      <c r="F16" s="10">
        <v>1372</v>
      </c>
      <c r="G16" s="71">
        <f>SUM(G17:G22)</f>
        <v>130225</v>
      </c>
    </row>
    <row r="17" spans="2:74" ht="14.4">
      <c r="B17" s="10" t="s">
        <v>85</v>
      </c>
      <c r="C17" s="8">
        <v>2898</v>
      </c>
      <c r="D17" s="8">
        <v>435</v>
      </c>
      <c r="E17" s="8">
        <v>2142</v>
      </c>
      <c r="F17" s="8">
        <v>321</v>
      </c>
      <c r="G17" s="8">
        <f t="shared" ref="G17:G22" si="0">SUM(D17:F17)</f>
        <v>2898</v>
      </c>
    </row>
    <row r="18" spans="2:74" ht="14.4">
      <c r="B18" s="10" t="s">
        <v>86</v>
      </c>
      <c r="C18" s="8">
        <v>18762</v>
      </c>
      <c r="D18" s="8">
        <v>3166</v>
      </c>
      <c r="E18" s="8">
        <v>15387</v>
      </c>
      <c r="F18" s="8">
        <v>209</v>
      </c>
      <c r="G18" s="8">
        <f t="shared" si="0"/>
        <v>18762</v>
      </c>
    </row>
    <row r="19" spans="2:74" ht="14.4">
      <c r="B19" s="72" t="s">
        <v>87</v>
      </c>
      <c r="C19" s="73">
        <v>30778</v>
      </c>
      <c r="D19" s="73">
        <v>7602</v>
      </c>
      <c r="E19" s="73">
        <v>22977</v>
      </c>
      <c r="F19" s="8">
        <v>199</v>
      </c>
      <c r="G19" s="8">
        <f t="shared" si="0"/>
        <v>30778</v>
      </c>
    </row>
    <row r="20" spans="2:74" ht="14.4">
      <c r="B20" s="72" t="s">
        <v>88</v>
      </c>
      <c r="C20" s="74">
        <v>30588</v>
      </c>
      <c r="D20" s="73">
        <v>14173</v>
      </c>
      <c r="E20" s="73">
        <v>16415</v>
      </c>
      <c r="F20" s="8">
        <v>206</v>
      </c>
      <c r="G20" s="75">
        <f t="shared" si="0"/>
        <v>30794</v>
      </c>
    </row>
    <row r="21" spans="2:74" ht="14.4">
      <c r="B21" s="72" t="s">
        <v>89</v>
      </c>
      <c r="C21" s="73">
        <v>45384</v>
      </c>
      <c r="D21" s="73">
        <v>38785</v>
      </c>
      <c r="E21" s="73">
        <v>6332</v>
      </c>
      <c r="F21" s="8">
        <v>267</v>
      </c>
      <c r="G21" s="8">
        <f t="shared" si="0"/>
        <v>45384</v>
      </c>
    </row>
    <row r="22" spans="2:74" ht="14.4">
      <c r="B22" s="10" t="s">
        <v>90</v>
      </c>
      <c r="C22" s="8">
        <v>1609</v>
      </c>
      <c r="D22" s="8">
        <v>935</v>
      </c>
      <c r="E22" s="8">
        <v>504</v>
      </c>
      <c r="F22" s="8">
        <v>170</v>
      </c>
      <c r="G22" s="8">
        <f t="shared" si="0"/>
        <v>1609</v>
      </c>
    </row>
    <row r="23" spans="2:74" ht="14.4">
      <c r="B23" s="10" t="s">
        <v>91</v>
      </c>
      <c r="C23" s="8">
        <v>409</v>
      </c>
      <c r="D23" s="8">
        <v>204</v>
      </c>
      <c r="E23" s="8">
        <v>201</v>
      </c>
      <c r="F23" s="8">
        <v>4</v>
      </c>
    </row>
    <row r="24" spans="2:74" ht="14.4">
      <c r="B24" s="10" t="s">
        <v>92</v>
      </c>
      <c r="C24" s="8">
        <v>1</v>
      </c>
      <c r="D24" s="8">
        <v>1</v>
      </c>
      <c r="E24" s="8">
        <v>1</v>
      </c>
      <c r="F24" s="8">
        <v>-2</v>
      </c>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row>
    <row r="25" spans="2:74" ht="14.4">
      <c r="B25" s="10" t="s">
        <v>93</v>
      </c>
      <c r="D25" s="452">
        <f>D16/C16*100</f>
        <v>49.908090356024886</v>
      </c>
      <c r="E25" s="452">
        <f>E16/C16*100</f>
        <v>49.036679254570487</v>
      </c>
      <c r="F25" s="452">
        <f>F16/C16*100</f>
        <v>1.0552303894046255</v>
      </c>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row>
    <row r="26" spans="2:74" ht="14.4">
      <c r="B26" s="10"/>
      <c r="D26" s="452"/>
      <c r="E26" s="452"/>
      <c r="F26" s="452"/>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row>
    <row r="27" spans="2:74" ht="14.4">
      <c r="B27" s="7" t="s">
        <v>0</v>
      </c>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row>
    <row r="28" spans="2:74" ht="13.8">
      <c r="B28" s="9" t="s">
        <v>1</v>
      </c>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row>
    <row r="29" spans="2:74" ht="14.4">
      <c r="B29" s="10" t="s">
        <v>2</v>
      </c>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row>
    <row r="30" spans="2:74" ht="14.4">
      <c r="B30" s="10" t="s">
        <v>3</v>
      </c>
      <c r="C30" s="8" t="s">
        <v>4</v>
      </c>
      <c r="D30" s="8" t="s">
        <v>5</v>
      </c>
      <c r="E30" s="8" t="s">
        <v>6</v>
      </c>
      <c r="F30" s="8" t="s">
        <v>7</v>
      </c>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row>
    <row r="31" spans="2:74" ht="14.4">
      <c r="B31" s="10"/>
      <c r="C31" s="8" t="s">
        <v>8</v>
      </c>
      <c r="D31" s="8" t="s">
        <v>8</v>
      </c>
      <c r="E31" s="8" t="s">
        <v>8</v>
      </c>
      <c r="F31" s="8" t="s">
        <v>8</v>
      </c>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row>
    <row r="32" spans="2:74" ht="14.4">
      <c r="B32" s="12">
        <v>2019</v>
      </c>
      <c r="C32" s="452">
        <v>89.664809143698648</v>
      </c>
      <c r="D32" s="452">
        <v>6.9188546948474654</v>
      </c>
      <c r="E32" s="452">
        <v>3.2146861455561693</v>
      </c>
      <c r="F32" s="452">
        <v>0.20165001589771911</v>
      </c>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row>
    <row r="33" spans="2:74" ht="14.4">
      <c r="B33" s="10">
        <v>2018</v>
      </c>
      <c r="C33" s="456">
        <v>89.553537162594353</v>
      </c>
      <c r="D33" s="456">
        <v>6.9421346637670034</v>
      </c>
      <c r="E33" s="456">
        <v>3.3039102810114707</v>
      </c>
      <c r="F33" s="456">
        <v>0.20041789262718007</v>
      </c>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row>
    <row r="34" spans="2:74" ht="14.4">
      <c r="B34" s="12">
        <v>2017</v>
      </c>
      <c r="C34" s="452">
        <v>89.373240171029309</v>
      </c>
      <c r="D34" s="452">
        <v>7.0028157263531128</v>
      </c>
      <c r="E34" s="452">
        <v>3.4084193694163449</v>
      </c>
      <c r="F34" s="452">
        <v>0.21552473320123752</v>
      </c>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row>
    <row r="35" spans="2:74" ht="14.4">
      <c r="B35" s="12">
        <v>2016</v>
      </c>
      <c r="C35" s="452">
        <v>89.170608585145445</v>
      </c>
      <c r="D35" s="452">
        <v>7.0010237221123974</v>
      </c>
      <c r="E35" s="452">
        <v>3.5900875458909911</v>
      </c>
      <c r="F35" s="452">
        <v>0.23828014685117199</v>
      </c>
      <c r="I35" s="8" t="s">
        <v>94</v>
      </c>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row>
    <row r="36" spans="2:74" ht="14.4">
      <c r="B36" s="12">
        <v>2015</v>
      </c>
      <c r="C36" s="452">
        <v>89.140035438347169</v>
      </c>
      <c r="D36" s="452">
        <v>7.0390991104435194</v>
      </c>
      <c r="E36" s="452">
        <v>3.6013995448780793</v>
      </c>
      <c r="F36" s="452">
        <v>0.21946590633123161</v>
      </c>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row>
    <row r="37" spans="2:74" ht="14.4">
      <c r="B37" s="12">
        <v>2014</v>
      </c>
      <c r="C37" s="452">
        <v>89.053680032047779</v>
      </c>
      <c r="D37" s="452">
        <v>7.1306311227648491</v>
      </c>
      <c r="E37" s="452">
        <v>3.5789722859536037</v>
      </c>
      <c r="F37" s="452">
        <v>0.23671655923376669</v>
      </c>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row>
    <row r="38" spans="2:74" ht="14.4">
      <c r="B38" s="12">
        <v>2013</v>
      </c>
      <c r="C38" s="452">
        <v>88.901702108030818</v>
      </c>
      <c r="D38" s="452">
        <v>7.1663822132017163</v>
      </c>
      <c r="E38" s="452">
        <v>3.6200931777296002</v>
      </c>
      <c r="F38" s="452">
        <v>0.31182250103787074</v>
      </c>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row>
    <row r="39" spans="2:74" ht="14.4">
      <c r="B39" s="12">
        <v>2012</v>
      </c>
      <c r="C39" s="452">
        <v>88.785263980064343</v>
      </c>
      <c r="D39" s="452">
        <v>7.22202592379075</v>
      </c>
      <c r="E39" s="452">
        <v>3.6235657300132038</v>
      </c>
      <c r="F39" s="452">
        <v>0.36914436613170176</v>
      </c>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row>
    <row r="40" spans="2:74" ht="14.4">
      <c r="B40" s="12">
        <v>2011</v>
      </c>
      <c r="C40" s="452">
        <v>88.688558369548929</v>
      </c>
      <c r="D40" s="452">
        <v>7.2596658174734001</v>
      </c>
      <c r="E40" s="452">
        <v>3.6228083320845199</v>
      </c>
      <c r="F40" s="452">
        <v>0.42896748089315151</v>
      </c>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row>
    <row r="41" spans="2:74" ht="14.4">
      <c r="B41" s="10">
        <v>2010</v>
      </c>
      <c r="C41" s="456">
        <v>88.565115576371056</v>
      </c>
      <c r="D41" s="456">
        <v>7.3415546155008311</v>
      </c>
      <c r="E41" s="456">
        <v>3.6249811149720501</v>
      </c>
      <c r="F41" s="456">
        <v>0.46834869315606587</v>
      </c>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row>
    <row r="42" spans="2:74" ht="14.4">
      <c r="B42" s="12">
        <v>2009</v>
      </c>
      <c r="C42" s="452">
        <v>88.444189053296938</v>
      </c>
      <c r="D42" s="452">
        <v>7.3811234018100844</v>
      </c>
      <c r="E42" s="452">
        <v>3.6421970023464061</v>
      </c>
      <c r="F42" s="452">
        <v>0.53249054254656902</v>
      </c>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row>
    <row r="43" spans="2:74" ht="14.4">
      <c r="B43" s="10"/>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row>
    <row r="44" spans="2:74" ht="14.4">
      <c r="B44" s="10" t="s">
        <v>9</v>
      </c>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row>
    <row r="45" spans="2:74" ht="14.4">
      <c r="B45" s="10" t="s">
        <v>10</v>
      </c>
      <c r="C45" s="8" t="s">
        <v>11</v>
      </c>
      <c r="D45" s="8" t="s">
        <v>12</v>
      </c>
      <c r="E45" s="8" t="s">
        <v>13</v>
      </c>
      <c r="F45" s="8" t="s">
        <v>14</v>
      </c>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row>
    <row r="46" spans="2:74" ht="14.4">
      <c r="B46" s="10" t="s">
        <v>3</v>
      </c>
      <c r="C46" s="8" t="s">
        <v>4</v>
      </c>
      <c r="D46" s="8" t="s">
        <v>5</v>
      </c>
      <c r="E46" s="8" t="s">
        <v>6</v>
      </c>
      <c r="F46" s="8" t="s">
        <v>7</v>
      </c>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row>
    <row r="47" spans="2:74" ht="14.4">
      <c r="B47" s="10"/>
      <c r="C47" s="8" t="s">
        <v>15</v>
      </c>
      <c r="G47" s="8" t="s">
        <v>16</v>
      </c>
      <c r="H47" s="25" t="s">
        <v>17</v>
      </c>
      <c r="I47" s="25" t="s">
        <v>18</v>
      </c>
      <c r="J47" s="25" t="s">
        <v>95</v>
      </c>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row>
    <row r="48" spans="2:74" ht="14.4">
      <c r="B48" s="12">
        <v>2019</v>
      </c>
      <c r="C48" s="8">
        <v>107162</v>
      </c>
      <c r="D48" s="8">
        <v>8269</v>
      </c>
      <c r="E48" s="8">
        <v>3842</v>
      </c>
      <c r="F48" s="8">
        <v>241</v>
      </c>
      <c r="G48" s="8">
        <f>SUM(C48:F48)</f>
        <v>119514</v>
      </c>
      <c r="H48" s="452">
        <f t="shared" ref="H48:H58" si="1">SUM(C48:F48)/1000</f>
        <v>119.514</v>
      </c>
      <c r="I48" s="8">
        <f>H48/2.75</f>
        <v>43.459636363636363</v>
      </c>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row>
    <row r="49" spans="2:74" ht="14.4">
      <c r="B49" s="10">
        <v>2018</v>
      </c>
      <c r="C49" s="13">
        <v>105006</v>
      </c>
      <c r="D49" s="13">
        <v>8140</v>
      </c>
      <c r="E49" s="13">
        <v>3874</v>
      </c>
      <c r="F49" s="13">
        <v>235</v>
      </c>
      <c r="G49" s="8">
        <f t="shared" ref="G49:G58" si="2">SUM(C49:F49)</f>
        <v>117255</v>
      </c>
      <c r="H49" s="456">
        <f t="shared" si="1"/>
        <v>117.255</v>
      </c>
      <c r="I49" s="8">
        <f t="shared" ref="I49:I58" si="3">H49/2.75</f>
        <v>42.638181818181813</v>
      </c>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row>
    <row r="50" spans="2:74" ht="14.4">
      <c r="B50" s="12">
        <v>2017</v>
      </c>
      <c r="C50" s="8">
        <v>102840</v>
      </c>
      <c r="D50" s="8">
        <v>8058</v>
      </c>
      <c r="E50" s="8">
        <v>3922</v>
      </c>
      <c r="F50" s="8">
        <v>248</v>
      </c>
      <c r="G50" s="8">
        <f t="shared" si="2"/>
        <v>115068</v>
      </c>
      <c r="H50" s="452">
        <f t="shared" si="1"/>
        <v>115.068</v>
      </c>
      <c r="I50" s="8">
        <f t="shared" si="3"/>
        <v>41.842909090909089</v>
      </c>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row>
    <row r="51" spans="2:74" ht="14.4">
      <c r="B51" s="12">
        <v>2016</v>
      </c>
      <c r="C51" s="8">
        <v>101041</v>
      </c>
      <c r="D51" s="8">
        <v>7933</v>
      </c>
      <c r="E51" s="8">
        <v>4068</v>
      </c>
      <c r="F51" s="8">
        <v>270</v>
      </c>
      <c r="G51" s="8">
        <f t="shared" si="2"/>
        <v>113312</v>
      </c>
      <c r="H51" s="452">
        <f t="shared" si="1"/>
        <v>113.312</v>
      </c>
      <c r="I51" s="8">
        <f t="shared" si="3"/>
        <v>41.204363636363638</v>
      </c>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row>
    <row r="52" spans="2:74" ht="14.4">
      <c r="B52" s="12">
        <v>2015</v>
      </c>
      <c r="C52" s="8">
        <v>99105</v>
      </c>
      <c r="D52" s="8">
        <v>7826</v>
      </c>
      <c r="E52" s="8">
        <v>4004</v>
      </c>
      <c r="F52" s="8">
        <v>244</v>
      </c>
      <c r="G52" s="8">
        <f t="shared" si="2"/>
        <v>111179</v>
      </c>
      <c r="H52" s="452">
        <f t="shared" si="1"/>
        <v>111.179</v>
      </c>
      <c r="I52" s="8">
        <f t="shared" si="3"/>
        <v>40.428727272727272</v>
      </c>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row>
    <row r="53" spans="2:74" ht="14.4">
      <c r="B53" s="12">
        <v>2014</v>
      </c>
      <c r="C53" s="8">
        <v>97813</v>
      </c>
      <c r="D53" s="8">
        <v>7832</v>
      </c>
      <c r="E53" s="8">
        <v>3931</v>
      </c>
      <c r="F53" s="8">
        <v>260</v>
      </c>
      <c r="G53" s="8">
        <f t="shared" si="2"/>
        <v>109836</v>
      </c>
      <c r="H53" s="452">
        <f t="shared" si="1"/>
        <v>109.836</v>
      </c>
      <c r="I53" s="8">
        <f t="shared" si="3"/>
        <v>39.940363636363635</v>
      </c>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row>
    <row r="54" spans="2:74" ht="14.4">
      <c r="B54" s="12">
        <v>2013</v>
      </c>
      <c r="C54" s="8">
        <v>96365</v>
      </c>
      <c r="D54" s="8">
        <v>7768</v>
      </c>
      <c r="E54" s="8">
        <v>3924</v>
      </c>
      <c r="F54" s="8">
        <v>338</v>
      </c>
      <c r="G54" s="8">
        <f t="shared" si="2"/>
        <v>108395</v>
      </c>
      <c r="H54" s="452">
        <f t="shared" si="1"/>
        <v>108.395</v>
      </c>
      <c r="I54" s="8">
        <f t="shared" si="3"/>
        <v>39.416363636363634</v>
      </c>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row>
    <row r="55" spans="2:74" ht="14.4">
      <c r="B55" s="12">
        <v>2012</v>
      </c>
      <c r="C55" s="8">
        <v>95485</v>
      </c>
      <c r="D55" s="8">
        <v>7767</v>
      </c>
      <c r="E55" s="8">
        <v>3897</v>
      </c>
      <c r="F55" s="8">
        <v>397</v>
      </c>
      <c r="G55" s="8">
        <f t="shared" si="2"/>
        <v>107546</v>
      </c>
      <c r="H55" s="452">
        <f t="shared" si="1"/>
        <v>107.54600000000001</v>
      </c>
      <c r="I55" s="8">
        <f t="shared" si="3"/>
        <v>39.107636363636367</v>
      </c>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row>
    <row r="56" spans="2:74" ht="14.4">
      <c r="B56" s="12">
        <v>2011</v>
      </c>
      <c r="C56" s="8">
        <v>94691</v>
      </c>
      <c r="D56" s="8">
        <v>7751</v>
      </c>
      <c r="E56" s="8">
        <v>3868</v>
      </c>
      <c r="F56" s="8">
        <v>458</v>
      </c>
      <c r="G56" s="8">
        <f t="shared" si="2"/>
        <v>106768</v>
      </c>
      <c r="H56" s="452">
        <f t="shared" si="1"/>
        <v>106.768</v>
      </c>
      <c r="I56" s="8">
        <f t="shared" si="3"/>
        <v>38.824727272727273</v>
      </c>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row>
    <row r="57" spans="2:74" ht="14.4">
      <c r="B57" s="10">
        <v>2010</v>
      </c>
      <c r="C57" s="13">
        <v>93794</v>
      </c>
      <c r="D57" s="13">
        <v>7775</v>
      </c>
      <c r="E57" s="13">
        <v>3839</v>
      </c>
      <c r="F57" s="13">
        <v>496</v>
      </c>
      <c r="G57" s="8">
        <f t="shared" si="2"/>
        <v>105904</v>
      </c>
      <c r="H57" s="456">
        <f t="shared" si="1"/>
        <v>105.904</v>
      </c>
      <c r="I57" s="8">
        <f t="shared" si="3"/>
        <v>38.510545454545451</v>
      </c>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row>
    <row r="58" spans="2:74" ht="14.4">
      <c r="B58" s="12">
        <v>2009</v>
      </c>
      <c r="C58" s="8">
        <v>92349</v>
      </c>
      <c r="D58" s="8">
        <v>7707</v>
      </c>
      <c r="E58" s="8">
        <v>3803</v>
      </c>
      <c r="F58" s="8">
        <v>556</v>
      </c>
      <c r="G58" s="8">
        <f t="shared" si="2"/>
        <v>104415</v>
      </c>
      <c r="H58" s="452">
        <f t="shared" si="1"/>
        <v>104.41500000000001</v>
      </c>
      <c r="I58" s="8">
        <f t="shared" si="3"/>
        <v>37.969090909090909</v>
      </c>
      <c r="J58" s="8">
        <f>I58/G16*1000000</f>
        <v>291.56529782369671</v>
      </c>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row>
    <row r="59" spans="2:74" ht="14.4">
      <c r="B59" s="10"/>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row>
    <row r="60" spans="2:74" ht="14.4">
      <c r="B60" s="10"/>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row>
    <row r="61" spans="2:74" ht="14.4">
      <c r="B61" s="10" t="s">
        <v>96</v>
      </c>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row>
    <row r="62" spans="2:74" ht="13.8">
      <c r="B62" s="9" t="s">
        <v>97</v>
      </c>
      <c r="C62" s="34"/>
      <c r="D62" s="34"/>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row>
    <row r="63" spans="2:74">
      <c r="B63" s="76"/>
      <c r="C63" s="584" t="s">
        <v>98</v>
      </c>
      <c r="D63" s="584"/>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row>
    <row r="64" spans="2:74" ht="66">
      <c r="B64" s="76" t="s">
        <v>3</v>
      </c>
      <c r="C64" s="77" t="s">
        <v>99</v>
      </c>
      <c r="D64" s="77" t="s">
        <v>100</v>
      </c>
      <c r="E64" s="65" t="s">
        <v>101</v>
      </c>
      <c r="F64" s="13" t="s">
        <v>102</v>
      </c>
      <c r="G64" s="65" t="s">
        <v>103</v>
      </c>
      <c r="H64" s="78" t="s">
        <v>104</v>
      </c>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row>
    <row r="65" spans="2:74" ht="14.4">
      <c r="B65" s="48" t="s">
        <v>105</v>
      </c>
      <c r="C65" s="79">
        <v>893</v>
      </c>
      <c r="D65" s="79">
        <v>428</v>
      </c>
      <c r="E65" s="10">
        <v>130225</v>
      </c>
      <c r="F65" s="15">
        <f>104.415*1000</f>
        <v>104415</v>
      </c>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row>
    <row r="66" spans="2:74" ht="14.4">
      <c r="B66" s="48" t="s">
        <v>65</v>
      </c>
      <c r="C66" s="79">
        <v>1148</v>
      </c>
      <c r="D66" s="79">
        <v>553</v>
      </c>
      <c r="E66" s="15">
        <f>E65+C66</f>
        <v>131373</v>
      </c>
      <c r="F66" s="15">
        <f>F65+D66</f>
        <v>104968</v>
      </c>
      <c r="G66" s="15">
        <f>SUM(C57:F57)-F66</f>
        <v>936</v>
      </c>
      <c r="H66" s="452">
        <f>G66/1000</f>
        <v>0.93600000000000005</v>
      </c>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row>
    <row r="67" spans="2:74" ht="14.4">
      <c r="B67" s="48" t="s">
        <v>106</v>
      </c>
      <c r="C67" s="79">
        <v>565</v>
      </c>
      <c r="D67" s="79">
        <v>273</v>
      </c>
      <c r="E67" s="15">
        <f t="shared" ref="E67:F75" si="4">E66+C67</f>
        <v>131938</v>
      </c>
      <c r="F67" s="15">
        <f t="shared" si="4"/>
        <v>105241</v>
      </c>
      <c r="G67" s="15">
        <f>SUM(C56:F56)-F67</f>
        <v>1527</v>
      </c>
      <c r="H67" s="452">
        <f t="shared" ref="H67:H75" si="5">G67/1000</f>
        <v>1.5269999999999999</v>
      </c>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c r="BV67" s="23"/>
    </row>
    <row r="68" spans="2:74" ht="14.4">
      <c r="B68" s="48" t="s">
        <v>107</v>
      </c>
      <c r="C68" s="79">
        <v>1076</v>
      </c>
      <c r="D68" s="79">
        <v>522</v>
      </c>
      <c r="E68" s="15">
        <f t="shared" si="4"/>
        <v>133014</v>
      </c>
      <c r="F68" s="15">
        <f t="shared" si="4"/>
        <v>105763</v>
      </c>
      <c r="G68" s="15">
        <f>SUM(C55:F55)-F68</f>
        <v>1783</v>
      </c>
      <c r="H68" s="452">
        <f t="shared" si="5"/>
        <v>1.7829999999999999</v>
      </c>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row>
    <row r="69" spans="2:74" ht="14.4">
      <c r="B69" s="48" t="s">
        <v>108</v>
      </c>
      <c r="C69" s="79">
        <v>934</v>
      </c>
      <c r="D69" s="79">
        <v>454</v>
      </c>
      <c r="E69" s="15">
        <f t="shared" si="4"/>
        <v>133948</v>
      </c>
      <c r="F69" s="15">
        <f t="shared" si="4"/>
        <v>106217</v>
      </c>
      <c r="G69" s="15">
        <f>SUM(C54:F54)-F69</f>
        <v>2178</v>
      </c>
      <c r="H69" s="452">
        <f t="shared" si="5"/>
        <v>2.1779999999999999</v>
      </c>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row>
    <row r="70" spans="2:74" ht="14.4">
      <c r="B70" s="48" t="s">
        <v>109</v>
      </c>
      <c r="C70" s="79">
        <v>1149</v>
      </c>
      <c r="D70" s="79">
        <v>559</v>
      </c>
      <c r="E70" s="15">
        <f t="shared" si="4"/>
        <v>135097</v>
      </c>
      <c r="F70" s="15">
        <f t="shared" si="4"/>
        <v>106776</v>
      </c>
      <c r="G70" s="15">
        <f>SUM(C53:F53)-F70</f>
        <v>3060</v>
      </c>
      <c r="H70" s="452">
        <f t="shared" si="5"/>
        <v>3.06</v>
      </c>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row>
    <row r="71" spans="2:74" ht="14.4">
      <c r="B71" s="48" t="s">
        <v>110</v>
      </c>
      <c r="C71" s="79">
        <v>1120</v>
      </c>
      <c r="D71" s="79">
        <v>546</v>
      </c>
      <c r="E71" s="15">
        <f t="shared" si="4"/>
        <v>136217</v>
      </c>
      <c r="F71" s="15">
        <f t="shared" si="4"/>
        <v>107322</v>
      </c>
      <c r="G71" s="15">
        <f>SUM(C52:F52)-F71</f>
        <v>3857</v>
      </c>
      <c r="H71" s="452">
        <f t="shared" si="5"/>
        <v>3.8570000000000002</v>
      </c>
    </row>
    <row r="72" spans="2:74" ht="14.4">
      <c r="B72" s="48" t="s">
        <v>111</v>
      </c>
      <c r="C72" s="79">
        <v>1513</v>
      </c>
      <c r="D72" s="79">
        <v>738</v>
      </c>
      <c r="E72" s="15">
        <f t="shared" si="4"/>
        <v>137730</v>
      </c>
      <c r="F72" s="15">
        <f t="shared" si="4"/>
        <v>108060</v>
      </c>
      <c r="G72" s="15">
        <f>SUM(C51:F51)-F72</f>
        <v>5252</v>
      </c>
      <c r="H72" s="452">
        <f t="shared" si="5"/>
        <v>5.2519999999999998</v>
      </c>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row>
    <row r="73" spans="2:74" ht="14.4">
      <c r="B73" s="48" t="s">
        <v>112</v>
      </c>
      <c r="C73" s="79">
        <v>1768</v>
      </c>
      <c r="D73" s="79">
        <v>863</v>
      </c>
      <c r="E73" s="15">
        <f t="shared" si="4"/>
        <v>139498</v>
      </c>
      <c r="F73" s="15">
        <f t="shared" si="4"/>
        <v>108923</v>
      </c>
      <c r="G73" s="15">
        <f>SUM(C50:F50)-F73</f>
        <v>6145</v>
      </c>
      <c r="H73" s="452">
        <f t="shared" si="5"/>
        <v>6.1449999999999996</v>
      </c>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row>
    <row r="74" spans="2:74" ht="14.4">
      <c r="B74" s="48" t="s">
        <v>113</v>
      </c>
      <c r="C74" s="79">
        <v>2303</v>
      </c>
      <c r="D74" s="79">
        <v>1123</v>
      </c>
      <c r="E74" s="15">
        <f t="shared" si="4"/>
        <v>141801</v>
      </c>
      <c r="F74" s="15">
        <f t="shared" si="4"/>
        <v>110046</v>
      </c>
      <c r="G74" s="15">
        <f>SUM(C49:F49)-F74</f>
        <v>7209</v>
      </c>
      <c r="H74" s="452">
        <f t="shared" si="5"/>
        <v>7.2089999999999996</v>
      </c>
    </row>
    <row r="75" spans="2:74" ht="14.4">
      <c r="B75" s="48" t="s">
        <v>114</v>
      </c>
      <c r="C75" s="79">
        <v>3033</v>
      </c>
      <c r="D75" s="79">
        <v>1480</v>
      </c>
      <c r="E75" s="15">
        <f t="shared" si="4"/>
        <v>144834</v>
      </c>
      <c r="F75" s="15">
        <f t="shared" si="4"/>
        <v>111526</v>
      </c>
      <c r="G75" s="15">
        <f>SUM(C48:F48)-F75</f>
        <v>7988</v>
      </c>
      <c r="H75" s="452">
        <f t="shared" si="5"/>
        <v>7.9880000000000004</v>
      </c>
    </row>
    <row r="76" spans="2:74" ht="14.4">
      <c r="B76" s="48"/>
      <c r="C76" s="79"/>
      <c r="D76" s="79"/>
      <c r="E76" s="15"/>
      <c r="F76" s="15"/>
      <c r="G76" s="15"/>
    </row>
    <row r="77" spans="2:74" ht="14.4">
      <c r="B77" s="48" t="s">
        <v>115</v>
      </c>
      <c r="C77" s="79"/>
      <c r="D77" s="79"/>
      <c r="E77" s="15"/>
      <c r="F77" s="15"/>
      <c r="G77" s="15"/>
    </row>
    <row r="78" spans="2:74">
      <c r="B78" s="76" t="s">
        <v>3</v>
      </c>
      <c r="C78" s="80" t="str">
        <f>E64</f>
        <v>Total number of houses by the end of the year</v>
      </c>
      <c r="D78" s="13" t="str">
        <f>F64</f>
        <v xml:space="preserve">Total thousand m3 </v>
      </c>
      <c r="E78" s="13" t="s">
        <v>17</v>
      </c>
      <c r="F78" s="13" t="s">
        <v>18</v>
      </c>
      <c r="G78" s="13" t="s">
        <v>95</v>
      </c>
      <c r="J78" s="81" t="s">
        <v>116</v>
      </c>
      <c r="K78" s="81"/>
    </row>
    <row r="79" spans="2:74" ht="14.4">
      <c r="B79" s="48" t="s">
        <v>105</v>
      </c>
      <c r="C79" s="79">
        <f>E65</f>
        <v>130225</v>
      </c>
      <c r="D79" s="15">
        <f>F65</f>
        <v>104415</v>
      </c>
      <c r="E79" s="79">
        <f>D79/1000</f>
        <v>104.41500000000001</v>
      </c>
      <c r="F79" s="452">
        <f>E79/2.75</f>
        <v>37.969090909090909</v>
      </c>
      <c r="G79" s="452">
        <f>F79/C79*1000000</f>
        <v>291.56529782369671</v>
      </c>
    </row>
    <row r="80" spans="2:74" ht="14.4">
      <c r="B80" s="48" t="s">
        <v>65</v>
      </c>
      <c r="C80" s="79">
        <f t="shared" ref="C80:D89" si="6">E66</f>
        <v>131373</v>
      </c>
      <c r="D80" s="15">
        <f t="shared" si="6"/>
        <v>104968</v>
      </c>
      <c r="E80" s="79">
        <f t="shared" ref="E80:E89" si="7">D80/1000</f>
        <v>104.968</v>
      </c>
      <c r="F80" s="499">
        <f t="shared" ref="F80:F89" si="8">E80/2.75</f>
        <v>38.170181818181817</v>
      </c>
      <c r="G80" s="452">
        <f t="shared" ref="G80:G89" si="9">F80/C80*1000000</f>
        <v>290.54814777908564</v>
      </c>
    </row>
    <row r="81" spans="2:14" ht="14.4">
      <c r="B81" s="48" t="s">
        <v>106</v>
      </c>
      <c r="C81" s="79">
        <f t="shared" si="6"/>
        <v>131938</v>
      </c>
      <c r="D81" s="15">
        <f t="shared" si="6"/>
        <v>105241</v>
      </c>
      <c r="E81" s="79">
        <f t="shared" si="7"/>
        <v>105.241</v>
      </c>
      <c r="F81" s="452">
        <f t="shared" si="8"/>
        <v>38.269454545454543</v>
      </c>
      <c r="G81" s="452">
        <f t="shared" si="9"/>
        <v>290.0563487809012</v>
      </c>
    </row>
    <row r="82" spans="2:14" ht="14.4">
      <c r="B82" s="48" t="s">
        <v>107</v>
      </c>
      <c r="C82" s="79">
        <f t="shared" si="6"/>
        <v>133014</v>
      </c>
      <c r="D82" s="15">
        <f t="shared" si="6"/>
        <v>105763</v>
      </c>
      <c r="E82" s="79">
        <f t="shared" si="7"/>
        <v>105.76300000000001</v>
      </c>
      <c r="F82" s="452">
        <f t="shared" si="8"/>
        <v>38.459272727272726</v>
      </c>
      <c r="G82" s="452">
        <f t="shared" si="9"/>
        <v>289.13702863813376</v>
      </c>
    </row>
    <row r="83" spans="2:14" ht="14.4">
      <c r="B83" s="48" t="s">
        <v>108</v>
      </c>
      <c r="C83" s="79">
        <f t="shared" si="6"/>
        <v>133948</v>
      </c>
      <c r="D83" s="15">
        <f t="shared" si="6"/>
        <v>106217</v>
      </c>
      <c r="E83" s="79">
        <f t="shared" si="7"/>
        <v>106.217</v>
      </c>
      <c r="F83" s="452">
        <f t="shared" si="8"/>
        <v>38.624363636363633</v>
      </c>
      <c r="G83" s="452">
        <f t="shared" si="9"/>
        <v>288.353418015675</v>
      </c>
    </row>
    <row r="84" spans="2:14" ht="14.4">
      <c r="B84" s="48" t="s">
        <v>109</v>
      </c>
      <c r="C84" s="79">
        <f t="shared" si="6"/>
        <v>135097</v>
      </c>
      <c r="D84" s="15">
        <f t="shared" si="6"/>
        <v>106776</v>
      </c>
      <c r="E84" s="79">
        <f t="shared" si="7"/>
        <v>106.776</v>
      </c>
      <c r="F84" s="452">
        <f t="shared" si="8"/>
        <v>38.827636363636366</v>
      </c>
      <c r="G84" s="452">
        <f t="shared" si="9"/>
        <v>287.40561495544955</v>
      </c>
    </row>
    <row r="85" spans="2:14" ht="14.4">
      <c r="B85" s="48" t="s">
        <v>110</v>
      </c>
      <c r="C85" s="79">
        <f t="shared" si="6"/>
        <v>136217</v>
      </c>
      <c r="D85" s="15">
        <f t="shared" si="6"/>
        <v>107322</v>
      </c>
      <c r="E85" s="79">
        <f t="shared" si="7"/>
        <v>107.322</v>
      </c>
      <c r="F85" s="452">
        <f t="shared" si="8"/>
        <v>39.026181818181819</v>
      </c>
      <c r="G85" s="452">
        <f t="shared" si="9"/>
        <v>286.50008308934872</v>
      </c>
    </row>
    <row r="86" spans="2:14" ht="14.4">
      <c r="B86" s="48" t="s">
        <v>111</v>
      </c>
      <c r="C86" s="79">
        <f t="shared" si="6"/>
        <v>137730</v>
      </c>
      <c r="D86" s="15">
        <f t="shared" si="6"/>
        <v>108060</v>
      </c>
      <c r="E86" s="79">
        <f t="shared" si="7"/>
        <v>108.06</v>
      </c>
      <c r="F86" s="452">
        <f t="shared" si="8"/>
        <v>39.294545454545457</v>
      </c>
      <c r="G86" s="452">
        <f t="shared" si="9"/>
        <v>285.30128116274926</v>
      </c>
    </row>
    <row r="87" spans="2:14" ht="14.4">
      <c r="B87" s="48" t="s">
        <v>112</v>
      </c>
      <c r="C87" s="79">
        <f t="shared" si="6"/>
        <v>139498</v>
      </c>
      <c r="D87" s="15">
        <f t="shared" si="6"/>
        <v>108923</v>
      </c>
      <c r="E87" s="79">
        <f t="shared" si="7"/>
        <v>108.923</v>
      </c>
      <c r="F87" s="452">
        <f t="shared" si="8"/>
        <v>39.608363636363634</v>
      </c>
      <c r="G87" s="452">
        <f t="shared" si="9"/>
        <v>283.93499287705657</v>
      </c>
    </row>
    <row r="88" spans="2:14" ht="14.4">
      <c r="B88" s="48" t="s">
        <v>113</v>
      </c>
      <c r="C88" s="79">
        <f t="shared" si="6"/>
        <v>141801</v>
      </c>
      <c r="D88" s="15">
        <f t="shared" si="6"/>
        <v>110046</v>
      </c>
      <c r="E88" s="79">
        <f t="shared" si="7"/>
        <v>110.04600000000001</v>
      </c>
      <c r="F88" s="499">
        <f t="shared" si="8"/>
        <v>40.016727272727273</v>
      </c>
      <c r="G88" s="452">
        <f t="shared" si="9"/>
        <v>282.20342079905834</v>
      </c>
    </row>
    <row r="89" spans="2:14" ht="14.4">
      <c r="B89" s="48" t="s">
        <v>114</v>
      </c>
      <c r="C89" s="79">
        <f t="shared" si="6"/>
        <v>144834</v>
      </c>
      <c r="D89" s="15">
        <f t="shared" si="6"/>
        <v>111526</v>
      </c>
      <c r="E89" s="79">
        <f t="shared" si="7"/>
        <v>111.526</v>
      </c>
      <c r="F89" s="452">
        <f t="shared" si="8"/>
        <v>40.554909090909092</v>
      </c>
      <c r="G89" s="452">
        <f t="shared" si="9"/>
        <v>280.00959091725076</v>
      </c>
    </row>
    <row r="90" spans="2:14" ht="14.4">
      <c r="B90" s="48"/>
      <c r="C90" s="79"/>
      <c r="D90" s="79"/>
      <c r="E90" s="15"/>
      <c r="F90" s="15"/>
      <c r="G90" s="15"/>
    </row>
    <row r="91" spans="2:14" ht="14.4">
      <c r="B91" s="48"/>
      <c r="C91" s="79"/>
      <c r="D91" s="79"/>
      <c r="E91" s="15"/>
      <c r="F91" s="15"/>
      <c r="G91" s="15"/>
    </row>
    <row r="92" spans="2:14" ht="18">
      <c r="B92" s="82" t="s">
        <v>117</v>
      </c>
      <c r="C92" s="83"/>
      <c r="D92" s="83"/>
      <c r="E92" s="84"/>
      <c r="F92" s="84"/>
      <c r="G92" s="84"/>
      <c r="H92" s="85"/>
      <c r="I92" s="85"/>
      <c r="J92" s="86"/>
      <c r="K92" s="87"/>
      <c r="L92" s="87"/>
      <c r="M92" s="87"/>
      <c r="N92" s="87"/>
    </row>
    <row r="93" spans="2:14">
      <c r="J93" s="86"/>
      <c r="K93" s="87"/>
      <c r="L93" s="87"/>
      <c r="M93" s="87"/>
      <c r="N93" s="87"/>
    </row>
    <row r="94" spans="2:14" s="91" customFormat="1" ht="14.4">
      <c r="B94" s="88" t="s">
        <v>118</v>
      </c>
      <c r="C94" s="89"/>
      <c r="D94" s="89"/>
      <c r="E94" s="90"/>
      <c r="F94" s="90"/>
      <c r="G94" s="28"/>
      <c r="J94" s="92"/>
      <c r="K94" s="93"/>
      <c r="L94" s="93"/>
      <c r="M94" s="93"/>
      <c r="N94" s="93"/>
    </row>
    <row r="95" spans="2:14" s="91" customFormat="1" ht="28.8">
      <c r="B95" s="94" t="s">
        <v>119</v>
      </c>
      <c r="C95" s="94" t="s">
        <v>80</v>
      </c>
      <c r="D95" s="94" t="s">
        <v>81</v>
      </c>
      <c r="E95" s="94" t="s">
        <v>82</v>
      </c>
      <c r="F95" s="94" t="s">
        <v>7</v>
      </c>
      <c r="G95" s="28"/>
      <c r="J95" s="93"/>
      <c r="K95" s="93"/>
      <c r="L95" s="93"/>
      <c r="M95" s="93"/>
      <c r="N95" s="93"/>
    </row>
    <row r="96" spans="2:14" s="91" customFormat="1" ht="14.4">
      <c r="B96" s="88" t="s">
        <v>120</v>
      </c>
      <c r="C96" s="89">
        <f>SUM(D96:F96)</f>
        <v>130225</v>
      </c>
      <c r="D96" s="95">
        <v>65096</v>
      </c>
      <c r="E96" s="96">
        <v>63757</v>
      </c>
      <c r="F96" s="96">
        <v>1372</v>
      </c>
      <c r="G96" s="28"/>
      <c r="J96" s="97"/>
      <c r="K96" s="97"/>
      <c r="L96" s="97"/>
      <c r="M96" s="97"/>
      <c r="N96" s="97"/>
    </row>
    <row r="97" spans="2:14" s="91" customFormat="1" ht="14.4">
      <c r="B97" s="88" t="s">
        <v>121</v>
      </c>
      <c r="C97" s="89">
        <v>100</v>
      </c>
      <c r="D97" s="89">
        <f>D96/C96*100</f>
        <v>49.987329621808406</v>
      </c>
      <c r="E97" s="90">
        <f>D96/C96*100</f>
        <v>49.987329621808406</v>
      </c>
      <c r="F97" s="90"/>
      <c r="G97" s="28"/>
      <c r="J97" s="98"/>
      <c r="K97" s="99"/>
      <c r="L97" s="98"/>
      <c r="M97" s="99"/>
      <c r="N97" s="98"/>
    </row>
    <row r="98" spans="2:14" s="91" customFormat="1" ht="14.4">
      <c r="B98" s="100"/>
      <c r="C98" s="101"/>
      <c r="D98" s="101"/>
      <c r="E98" s="102"/>
      <c r="F98" s="102"/>
      <c r="G98" s="28"/>
      <c r="J98" s="98"/>
      <c r="K98" s="99"/>
      <c r="L98" s="98"/>
      <c r="M98" s="99"/>
      <c r="N98" s="98"/>
    </row>
    <row r="99" spans="2:14" s="91" customFormat="1" ht="14.4">
      <c r="B99" s="100"/>
      <c r="C99" s="101"/>
      <c r="D99" s="101"/>
      <c r="E99" s="102"/>
      <c r="F99" s="102"/>
      <c r="G99" s="28"/>
      <c r="J99" s="98"/>
      <c r="K99" s="99"/>
      <c r="L99" s="98"/>
      <c r="M99" s="99"/>
      <c r="N99" s="98"/>
    </row>
    <row r="100" spans="2:14" s="91" customFormat="1" ht="14.4">
      <c r="B100" s="103" t="s">
        <v>122</v>
      </c>
      <c r="C100" s="104"/>
      <c r="D100" s="105"/>
      <c r="E100" s="106"/>
      <c r="F100" s="107"/>
      <c r="J100" s="93"/>
      <c r="K100" s="93"/>
      <c r="L100" s="93"/>
      <c r="M100" s="93"/>
      <c r="N100" s="93"/>
    </row>
    <row r="101" spans="2:14" s="91" customFormat="1" ht="14.4">
      <c r="B101" s="108" t="s">
        <v>123</v>
      </c>
      <c r="C101" s="109"/>
      <c r="D101" s="110"/>
      <c r="E101" s="111"/>
      <c r="F101" s="112"/>
      <c r="J101" s="98"/>
      <c r="K101" s="99"/>
      <c r="L101" s="98"/>
      <c r="M101" s="99"/>
      <c r="N101" s="98"/>
    </row>
    <row r="102" spans="2:14" s="91" customFormat="1" ht="14.4">
      <c r="B102" s="113" t="s">
        <v>124</v>
      </c>
      <c r="C102" s="114"/>
      <c r="D102" s="115"/>
      <c r="E102" s="116"/>
      <c r="F102" s="115"/>
    </row>
    <row r="103" spans="2:14" s="91" customFormat="1" ht="14.4">
      <c r="B103" s="117"/>
      <c r="C103" s="118" t="s">
        <v>21</v>
      </c>
      <c r="D103" s="118" t="s">
        <v>22</v>
      </c>
      <c r="E103" s="118" t="s">
        <v>23</v>
      </c>
      <c r="F103" s="118" t="s">
        <v>7</v>
      </c>
      <c r="G103" s="119"/>
    </row>
    <row r="104" spans="2:14" s="91" customFormat="1" ht="14.4">
      <c r="B104" s="120" t="s">
        <v>125</v>
      </c>
      <c r="C104" s="121">
        <v>48.5</v>
      </c>
      <c r="D104" s="121">
        <v>32.9</v>
      </c>
      <c r="E104" s="121">
        <v>18</v>
      </c>
      <c r="F104" s="121">
        <v>0.5</v>
      </c>
    </row>
    <row r="105" spans="2:14" s="91" customFormat="1" ht="14.4">
      <c r="B105" s="88"/>
      <c r="C105" s="89"/>
      <c r="D105" s="89"/>
      <c r="E105" s="90"/>
      <c r="F105" s="122">
        <f>100-(SUM(C104:E104))</f>
        <v>0.59999999999999432</v>
      </c>
      <c r="G105" s="28"/>
    </row>
    <row r="106" spans="2:14" s="91" customFormat="1" ht="14.4">
      <c r="B106" s="26"/>
      <c r="C106" s="27"/>
      <c r="D106" s="27"/>
      <c r="E106" s="28"/>
      <c r="F106" s="28"/>
      <c r="G106" s="28"/>
    </row>
    <row r="107" spans="2:14" s="91" customFormat="1" ht="14.4">
      <c r="B107" s="26" t="s">
        <v>126</v>
      </c>
      <c r="C107" s="123" t="s">
        <v>20</v>
      </c>
      <c r="D107" s="119" t="s">
        <v>21</v>
      </c>
      <c r="E107" s="119" t="s">
        <v>22</v>
      </c>
      <c r="F107" s="119" t="s">
        <v>23</v>
      </c>
      <c r="G107" s="119" t="s">
        <v>7</v>
      </c>
    </row>
    <row r="108" spans="2:14" s="91" customFormat="1" ht="14.4">
      <c r="B108" s="124">
        <v>2010</v>
      </c>
      <c r="C108" s="27">
        <v>131373</v>
      </c>
      <c r="D108" s="27">
        <f>C108*(C104/100)</f>
        <v>63715.904999999999</v>
      </c>
      <c r="E108" s="28">
        <f>C108*(D104/100)</f>
        <v>43221.716999999997</v>
      </c>
      <c r="F108" s="28">
        <f>C108*(E104/100)</f>
        <v>23647.14</v>
      </c>
      <c r="G108" s="28">
        <f>C108*(F105/100)</f>
        <v>788.23799999999244</v>
      </c>
    </row>
    <row r="109" spans="2:14" s="91" customFormat="1" ht="14.4">
      <c r="B109" s="124">
        <v>2018</v>
      </c>
      <c r="C109" s="27">
        <v>141801</v>
      </c>
      <c r="D109" s="27">
        <f>C109*(C104/100)</f>
        <v>68773.485000000001</v>
      </c>
      <c r="E109" s="28">
        <f>C109*(D104/100)</f>
        <v>46652.528999999995</v>
      </c>
      <c r="F109" s="28">
        <f>C109*(E104/100)</f>
        <v>25524.18</v>
      </c>
      <c r="G109" s="28">
        <f>C109*(F105/100)</f>
        <v>850.80599999999185</v>
      </c>
    </row>
    <row r="110" spans="2:14" s="91" customFormat="1" ht="14.4">
      <c r="B110" s="26" t="s">
        <v>19</v>
      </c>
      <c r="C110" s="27"/>
      <c r="D110" s="27"/>
      <c r="E110" s="28"/>
      <c r="F110" s="28"/>
      <c r="G110" s="28"/>
    </row>
    <row r="111" spans="2:14" s="91" customFormat="1" ht="14.4">
      <c r="B111" s="29" t="s">
        <v>3</v>
      </c>
      <c r="C111" s="30" t="s">
        <v>20</v>
      </c>
      <c r="D111" s="125" t="s">
        <v>21</v>
      </c>
      <c r="E111" s="125" t="s">
        <v>22</v>
      </c>
      <c r="F111" s="125" t="s">
        <v>23</v>
      </c>
      <c r="G111" s="125" t="s">
        <v>7</v>
      </c>
    </row>
    <row r="112" spans="2:14" s="91" customFormat="1" ht="14.4">
      <c r="B112" s="32">
        <v>2010</v>
      </c>
      <c r="C112" s="455">
        <f>F80</f>
        <v>38.170181818181817</v>
      </c>
      <c r="D112" s="455">
        <f>C112*(C104/100)</f>
        <v>18.512538181818179</v>
      </c>
      <c r="E112" s="455">
        <f>C112*(D104/100)</f>
        <v>12.557989818181817</v>
      </c>
      <c r="F112" s="455">
        <f>C112*(E104/100)</f>
        <v>6.870632727272727</v>
      </c>
      <c r="G112" s="455">
        <f>C112*(F105/100)</f>
        <v>0.22902109090908873</v>
      </c>
    </row>
    <row r="113" spans="2:8" s="91" customFormat="1" ht="14.4">
      <c r="B113" s="32">
        <v>2018</v>
      </c>
      <c r="C113" s="455">
        <f>F88</f>
        <v>40.016727272727273</v>
      </c>
      <c r="D113" s="455">
        <f>C113*(C104/100)</f>
        <v>19.408112727272727</v>
      </c>
      <c r="E113" s="455">
        <f>C113*(D104/100)</f>
        <v>13.165503272727271</v>
      </c>
      <c r="F113" s="455">
        <f>C113*(E104/100)</f>
        <v>7.2030109090909091</v>
      </c>
      <c r="G113" s="455">
        <f>C113*(F105/100)</f>
        <v>0.24010036363636136</v>
      </c>
      <c r="H113" s="126"/>
    </row>
    <row r="114" spans="2:8" s="91" customFormat="1" ht="14.4">
      <c r="G114" s="28"/>
      <c r="H114" s="28"/>
    </row>
    <row r="115" spans="2:8" s="91" customFormat="1" ht="14.4">
      <c r="G115" s="28"/>
    </row>
    <row r="116" spans="2:8" s="91" customFormat="1" ht="14.4">
      <c r="G116" s="28"/>
    </row>
    <row r="117" spans="2:8" ht="14.4">
      <c r="B117" s="48"/>
      <c r="C117" s="79"/>
      <c r="D117" s="79"/>
      <c r="E117" s="15"/>
      <c r="F117" s="15"/>
      <c r="G117" s="15"/>
    </row>
    <row r="118" spans="2:8" ht="14.4">
      <c r="B118" s="48"/>
      <c r="C118" s="79"/>
      <c r="D118" s="79"/>
      <c r="E118" s="15"/>
      <c r="F118" s="15"/>
      <c r="G118" s="15"/>
    </row>
    <row r="119" spans="2:8" ht="14.4">
      <c r="B119" s="48"/>
      <c r="C119" s="79"/>
      <c r="D119" s="79"/>
      <c r="E119" s="15"/>
      <c r="F119" s="15"/>
      <c r="G119" s="15"/>
    </row>
    <row r="120" spans="2:8" ht="14.4">
      <c r="B120" s="48"/>
      <c r="C120" s="79"/>
      <c r="D120" s="79"/>
      <c r="E120" s="15"/>
      <c r="F120" s="15"/>
      <c r="G120" s="15"/>
    </row>
    <row r="121" spans="2:8" ht="14.4">
      <c r="B121" s="48"/>
      <c r="C121" s="79"/>
      <c r="D121" s="79"/>
      <c r="E121" s="15"/>
      <c r="F121" s="15"/>
      <c r="G121" s="15"/>
    </row>
    <row r="122" spans="2:8" ht="14.4">
      <c r="B122" s="48"/>
      <c r="C122" s="79"/>
      <c r="D122" s="79"/>
      <c r="E122" s="15"/>
      <c r="F122" s="15"/>
      <c r="G122" s="15"/>
    </row>
    <row r="123" spans="2:8" ht="14.4">
      <c r="B123" s="48"/>
      <c r="C123" s="79"/>
      <c r="D123" s="79"/>
      <c r="E123" s="15"/>
      <c r="F123" s="15"/>
      <c r="G123" s="15"/>
    </row>
    <row r="124" spans="2:8" ht="14.4">
      <c r="B124" s="48"/>
      <c r="C124" s="79"/>
      <c r="D124" s="79"/>
      <c r="E124" s="15"/>
      <c r="F124" s="15"/>
      <c r="G124" s="15"/>
    </row>
    <row r="125" spans="2:8" ht="14.4">
      <c r="B125" s="48"/>
      <c r="C125" s="79"/>
      <c r="D125" s="79"/>
      <c r="E125" s="15"/>
      <c r="F125" s="15"/>
      <c r="G125" s="15"/>
    </row>
    <row r="126" spans="2:8" ht="14.4">
      <c r="B126" s="48"/>
      <c r="C126" s="79"/>
      <c r="D126" s="79"/>
      <c r="E126" s="15"/>
      <c r="F126" s="15"/>
      <c r="G126" s="15"/>
    </row>
    <row r="127" spans="2:8" ht="14.4">
      <c r="B127" s="48"/>
      <c r="C127" s="79"/>
      <c r="D127" s="79"/>
      <c r="E127" s="15"/>
      <c r="F127" s="15"/>
      <c r="G127" s="15"/>
    </row>
    <row r="128" spans="2:8" ht="14.4">
      <c r="B128" s="48"/>
      <c r="C128" s="79"/>
      <c r="D128" s="79"/>
      <c r="E128" s="15"/>
      <c r="F128" s="15"/>
      <c r="G128" s="15"/>
    </row>
    <row r="129" spans="2:7" ht="14.4">
      <c r="B129" s="48"/>
      <c r="C129" s="79"/>
      <c r="D129" s="79"/>
      <c r="E129" s="15"/>
      <c r="F129" s="15"/>
      <c r="G129" s="15"/>
    </row>
    <row r="130" spans="2:7" ht="14.4">
      <c r="B130" s="48"/>
      <c r="C130" s="79"/>
      <c r="D130" s="79"/>
      <c r="E130" s="15"/>
      <c r="F130" s="15"/>
      <c r="G130" s="15"/>
    </row>
    <row r="131" spans="2:7" ht="14.4">
      <c r="B131" s="48"/>
      <c r="C131" s="79"/>
      <c r="D131" s="79"/>
      <c r="E131" s="15"/>
      <c r="F131" s="15"/>
      <c r="G131" s="15"/>
    </row>
    <row r="132" spans="2:7" ht="14.4">
      <c r="B132" s="48"/>
      <c r="C132" s="79"/>
      <c r="D132" s="79"/>
      <c r="E132" s="15"/>
      <c r="F132" s="15"/>
      <c r="G132" s="15"/>
    </row>
    <row r="133" spans="2:7" ht="14.4">
      <c r="B133" s="48"/>
      <c r="C133" s="79"/>
      <c r="D133" s="79"/>
      <c r="E133" s="15"/>
      <c r="F133" s="15"/>
      <c r="G133" s="15"/>
    </row>
    <row r="134" spans="2:7" ht="14.4">
      <c r="B134" s="48"/>
      <c r="C134" s="79"/>
      <c r="D134" s="79"/>
      <c r="E134" s="15"/>
      <c r="F134" s="15"/>
      <c r="G134" s="15"/>
    </row>
    <row r="135" spans="2:7" ht="14.4">
      <c r="B135" s="48"/>
      <c r="C135" s="79"/>
      <c r="D135" s="79"/>
      <c r="E135" s="15"/>
      <c r="F135" s="15"/>
      <c r="G135" s="15"/>
    </row>
    <row r="136" spans="2:7" ht="14.4">
      <c r="B136" s="48"/>
      <c r="C136" s="79"/>
      <c r="D136" s="79"/>
      <c r="E136" s="15"/>
      <c r="F136" s="15"/>
      <c r="G136" s="15"/>
    </row>
    <row r="137" spans="2:7" ht="14.4">
      <c r="B137" s="48"/>
      <c r="C137" s="79"/>
      <c r="D137" s="79"/>
      <c r="E137" s="15"/>
      <c r="F137" s="15"/>
      <c r="G137" s="15"/>
    </row>
    <row r="138" spans="2:7" ht="14.4">
      <c r="B138" s="48"/>
      <c r="C138" s="79"/>
      <c r="D138" s="79"/>
      <c r="E138" s="15"/>
      <c r="F138" s="15"/>
      <c r="G138" s="15"/>
    </row>
    <row r="139" spans="2:7" ht="14.4">
      <c r="B139" s="48"/>
      <c r="C139" s="79"/>
      <c r="D139" s="79"/>
      <c r="E139" s="15"/>
      <c r="F139" s="15"/>
      <c r="G139" s="15"/>
    </row>
    <row r="140" spans="2:7" ht="14.4">
      <c r="B140" s="48"/>
      <c r="C140" s="79"/>
      <c r="D140" s="79"/>
      <c r="E140" s="15"/>
      <c r="F140" s="15"/>
      <c r="G140" s="15"/>
    </row>
    <row r="141" spans="2:7" ht="14.4">
      <c r="B141" s="48"/>
      <c r="C141" s="79"/>
      <c r="D141" s="79"/>
      <c r="E141" s="15"/>
      <c r="F141" s="15"/>
      <c r="G141" s="15"/>
    </row>
    <row r="142" spans="2:7" ht="14.4">
      <c r="B142" s="48"/>
      <c r="C142" s="79"/>
      <c r="D142" s="79"/>
      <c r="E142" s="15"/>
      <c r="F142" s="15"/>
      <c r="G142" s="15"/>
    </row>
    <row r="143" spans="2:7" ht="14.4">
      <c r="B143" s="48"/>
      <c r="C143" s="79"/>
      <c r="D143" s="79"/>
      <c r="E143" s="15"/>
      <c r="F143" s="15"/>
      <c r="G143" s="15"/>
    </row>
    <row r="144" spans="2:7" ht="14.4">
      <c r="B144" s="48"/>
      <c r="C144" s="79"/>
      <c r="D144" s="79"/>
      <c r="E144" s="15"/>
      <c r="F144" s="15"/>
      <c r="G144" s="15"/>
    </row>
    <row r="145" spans="2:7" ht="14.4">
      <c r="B145" s="48"/>
      <c r="C145" s="79"/>
      <c r="D145" s="79"/>
      <c r="E145" s="15"/>
      <c r="F145" s="15"/>
      <c r="G145" s="15"/>
    </row>
    <row r="146" spans="2:7" ht="14.4">
      <c r="B146" s="48"/>
      <c r="C146" s="79"/>
      <c r="D146" s="79"/>
      <c r="E146" s="15"/>
      <c r="F146" s="15"/>
      <c r="G146" s="15"/>
    </row>
    <row r="147" spans="2:7" ht="14.4">
      <c r="B147" s="48"/>
      <c r="C147" s="79"/>
      <c r="D147" s="79"/>
      <c r="E147" s="15"/>
      <c r="F147" s="15"/>
      <c r="G147" s="15"/>
    </row>
    <row r="148" spans="2:7" ht="14.4">
      <c r="B148" s="48"/>
      <c r="C148" s="79"/>
      <c r="D148" s="79"/>
      <c r="E148" s="15"/>
      <c r="F148" s="15"/>
      <c r="G148" s="15"/>
    </row>
    <row r="149" spans="2:7" ht="14.4">
      <c r="B149" s="48"/>
      <c r="C149" s="79"/>
      <c r="D149" s="79"/>
      <c r="E149" s="15"/>
      <c r="F149" s="15"/>
      <c r="G149" s="15"/>
    </row>
    <row r="150" spans="2:7" ht="14.4">
      <c r="B150" s="48"/>
      <c r="C150" s="79"/>
      <c r="D150" s="79"/>
      <c r="E150" s="15"/>
      <c r="F150" s="15"/>
      <c r="G150" s="15"/>
    </row>
    <row r="151" spans="2:7" ht="14.4">
      <c r="B151" s="48"/>
      <c r="C151" s="79"/>
      <c r="D151" s="79"/>
      <c r="E151" s="15"/>
      <c r="F151" s="15"/>
      <c r="G151" s="15"/>
    </row>
    <row r="152" spans="2:7" ht="14.4">
      <c r="B152" s="48"/>
      <c r="C152" s="79"/>
      <c r="D152" s="79"/>
      <c r="E152" s="15"/>
      <c r="F152" s="15"/>
      <c r="G152" s="15"/>
    </row>
    <row r="153" spans="2:7" ht="14.4">
      <c r="B153" s="48"/>
      <c r="C153" s="79"/>
      <c r="D153" s="79"/>
      <c r="E153" s="15"/>
      <c r="F153" s="15"/>
      <c r="G153" s="15"/>
    </row>
    <row r="154" spans="2:7" ht="14.4">
      <c r="B154" s="48"/>
      <c r="C154" s="79"/>
      <c r="D154" s="79"/>
      <c r="E154" s="15"/>
      <c r="F154" s="15"/>
      <c r="G154" s="15"/>
    </row>
    <row r="155" spans="2:7" ht="14.4">
      <c r="B155" s="48"/>
      <c r="C155" s="79"/>
      <c r="D155" s="79"/>
      <c r="E155" s="15"/>
      <c r="F155" s="15"/>
      <c r="G155" s="15"/>
    </row>
    <row r="156" spans="2:7" ht="14.4">
      <c r="B156" s="48"/>
      <c r="C156" s="79"/>
      <c r="D156" s="79"/>
      <c r="E156" s="15"/>
      <c r="F156" s="15"/>
      <c r="G156" s="15"/>
    </row>
    <row r="157" spans="2:7" ht="14.4">
      <c r="B157" s="48"/>
      <c r="C157" s="79"/>
      <c r="D157" s="79"/>
      <c r="E157" s="15"/>
      <c r="F157" s="15"/>
      <c r="G157" s="15"/>
    </row>
    <row r="158" spans="2:7" ht="14.4">
      <c r="B158" s="48"/>
      <c r="C158" s="79"/>
      <c r="D158" s="79"/>
      <c r="E158" s="15"/>
      <c r="F158" s="15"/>
      <c r="G158" s="15"/>
    </row>
    <row r="159" spans="2:7" ht="14.4">
      <c r="B159" s="48"/>
      <c r="C159" s="79"/>
      <c r="D159" s="79"/>
      <c r="E159" s="15"/>
      <c r="F159" s="15"/>
      <c r="G159" s="15"/>
    </row>
    <row r="161" spans="2:74" ht="21">
      <c r="B161" s="62" t="s">
        <v>127</v>
      </c>
    </row>
    <row r="162" spans="2:74" ht="14.4">
      <c r="B162" s="7">
        <v>2018</v>
      </c>
    </row>
    <row r="163" spans="2:74" ht="13.8">
      <c r="B163" s="9" t="s">
        <v>128</v>
      </c>
    </row>
    <row r="164" spans="2:74" ht="14.4">
      <c r="C164" s="14" t="s">
        <v>22</v>
      </c>
      <c r="O164" s="14" t="s">
        <v>129</v>
      </c>
      <c r="AA164" s="14" t="s">
        <v>130</v>
      </c>
      <c r="AM164" s="14" t="s">
        <v>131</v>
      </c>
      <c r="AY164" s="14" t="s">
        <v>132</v>
      </c>
      <c r="BK164" s="14" t="s">
        <v>133</v>
      </c>
    </row>
    <row r="165" spans="2:74" ht="14.4">
      <c r="C165" s="14" t="s">
        <v>134</v>
      </c>
      <c r="D165" s="14" t="s">
        <v>135</v>
      </c>
      <c r="E165" s="14" t="s">
        <v>136</v>
      </c>
      <c r="F165" s="14" t="s">
        <v>137</v>
      </c>
      <c r="G165" s="14" t="s">
        <v>138</v>
      </c>
      <c r="H165" s="14" t="s">
        <v>139</v>
      </c>
      <c r="I165" s="14" t="s">
        <v>140</v>
      </c>
      <c r="J165" s="14" t="s">
        <v>141</v>
      </c>
      <c r="K165" s="14" t="s">
        <v>142</v>
      </c>
      <c r="L165" s="14" t="s">
        <v>143</v>
      </c>
      <c r="M165" s="14" t="s">
        <v>144</v>
      </c>
      <c r="N165" s="14" t="s">
        <v>145</v>
      </c>
      <c r="O165" s="14" t="s">
        <v>134</v>
      </c>
      <c r="P165" s="14" t="s">
        <v>135</v>
      </c>
      <c r="Q165" s="14" t="s">
        <v>136</v>
      </c>
      <c r="R165" s="14" t="s">
        <v>137</v>
      </c>
      <c r="S165" s="14" t="s">
        <v>138</v>
      </c>
      <c r="T165" s="14" t="s">
        <v>139</v>
      </c>
      <c r="U165" s="14" t="s">
        <v>140</v>
      </c>
      <c r="V165" s="14" t="s">
        <v>141</v>
      </c>
      <c r="W165" s="14" t="s">
        <v>142</v>
      </c>
      <c r="X165" s="14" t="s">
        <v>143</v>
      </c>
      <c r="Y165" s="14" t="s">
        <v>144</v>
      </c>
      <c r="Z165" s="14" t="s">
        <v>145</v>
      </c>
      <c r="AA165" s="14" t="s">
        <v>134</v>
      </c>
      <c r="AB165" s="14" t="s">
        <v>135</v>
      </c>
      <c r="AC165" s="14" t="s">
        <v>136</v>
      </c>
      <c r="AD165" s="14" t="s">
        <v>137</v>
      </c>
      <c r="AE165" s="14" t="s">
        <v>138</v>
      </c>
      <c r="AF165" s="14" t="s">
        <v>139</v>
      </c>
      <c r="AG165" s="14" t="s">
        <v>140</v>
      </c>
      <c r="AH165" s="14" t="s">
        <v>141</v>
      </c>
      <c r="AI165" s="14" t="s">
        <v>142</v>
      </c>
      <c r="AJ165" s="14" t="s">
        <v>143</v>
      </c>
      <c r="AK165" s="14" t="s">
        <v>144</v>
      </c>
      <c r="AL165" s="14" t="s">
        <v>145</v>
      </c>
      <c r="AM165" s="14" t="s">
        <v>134</v>
      </c>
      <c r="AN165" s="14" t="s">
        <v>135</v>
      </c>
      <c r="AO165" s="14" t="s">
        <v>136</v>
      </c>
      <c r="AP165" s="14" t="s">
        <v>137</v>
      </c>
      <c r="AQ165" s="14" t="s">
        <v>138</v>
      </c>
      <c r="AR165" s="14" t="s">
        <v>139</v>
      </c>
      <c r="AS165" s="14" t="s">
        <v>140</v>
      </c>
      <c r="AT165" s="14" t="s">
        <v>141</v>
      </c>
      <c r="AU165" s="14" t="s">
        <v>142</v>
      </c>
      <c r="AV165" s="14" t="s">
        <v>143</v>
      </c>
      <c r="AW165" s="14" t="s">
        <v>144</v>
      </c>
      <c r="AX165" s="14" t="s">
        <v>145</v>
      </c>
      <c r="AY165" s="14" t="s">
        <v>134</v>
      </c>
      <c r="AZ165" s="14" t="s">
        <v>135</v>
      </c>
      <c r="BA165" s="14" t="s">
        <v>136</v>
      </c>
      <c r="BB165" s="14" t="s">
        <v>137</v>
      </c>
      <c r="BC165" s="14" t="s">
        <v>138</v>
      </c>
      <c r="BD165" s="14" t="s">
        <v>139</v>
      </c>
      <c r="BE165" s="14" t="s">
        <v>140</v>
      </c>
      <c r="BF165" s="14" t="s">
        <v>141</v>
      </c>
      <c r="BG165" s="14" t="s">
        <v>142</v>
      </c>
      <c r="BH165" s="14" t="s">
        <v>143</v>
      </c>
      <c r="BI165" s="14" t="s">
        <v>144</v>
      </c>
      <c r="BJ165" s="14" t="s">
        <v>145</v>
      </c>
      <c r="BK165" s="14" t="s">
        <v>134</v>
      </c>
      <c r="BL165" s="14" t="s">
        <v>135</v>
      </c>
      <c r="BM165" s="14" t="s">
        <v>136</v>
      </c>
      <c r="BN165" s="14" t="s">
        <v>137</v>
      </c>
      <c r="BO165" s="14" t="s">
        <v>138</v>
      </c>
      <c r="BP165" s="14" t="s">
        <v>139</v>
      </c>
      <c r="BQ165" s="14" t="s">
        <v>140</v>
      </c>
      <c r="BR165" s="14" t="s">
        <v>141</v>
      </c>
      <c r="BS165" s="14" t="s">
        <v>142</v>
      </c>
      <c r="BT165" s="14" t="s">
        <v>143</v>
      </c>
      <c r="BU165" s="14" t="s">
        <v>144</v>
      </c>
      <c r="BV165" s="14" t="s">
        <v>145</v>
      </c>
    </row>
    <row r="166" spans="2:74" ht="14.4">
      <c r="B166" s="14"/>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row>
    <row r="167" spans="2:74" ht="14.4">
      <c r="B167" s="14"/>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row>
    <row r="168" spans="2:74" ht="14.4">
      <c r="B168" s="14"/>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row>
    <row r="169" spans="2:74" ht="14.4">
      <c r="B169" s="14"/>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row>
    <row r="170" spans="2:74" ht="14.4">
      <c r="B170" s="14"/>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row>
    <row r="171" spans="2:74" ht="14.4">
      <c r="B171" s="14"/>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row>
    <row r="172" spans="2:74" ht="14.4">
      <c r="B172" s="14"/>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row>
    <row r="173" spans="2:74" ht="14.4">
      <c r="B173" s="14"/>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row>
    <row r="174" spans="2:74" ht="14.4">
      <c r="B174" s="14"/>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row>
    <row r="175" spans="2:74" ht="14.4">
      <c r="B175" s="14"/>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row>
    <row r="176" spans="2:74" ht="14.4">
      <c r="B176" s="14"/>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row>
    <row r="177" spans="2:74" ht="14.4">
      <c r="B177" s="14"/>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row>
    <row r="178" spans="2:74" ht="14.4">
      <c r="B178" s="14"/>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row>
    <row r="179" spans="2:74" ht="14.4">
      <c r="B179" s="127"/>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c r="AA179" s="128"/>
      <c r="AB179" s="128"/>
      <c r="AC179" s="128"/>
      <c r="AD179" s="128"/>
      <c r="AE179" s="128"/>
      <c r="AF179" s="128"/>
      <c r="AG179" s="128"/>
      <c r="AH179" s="128"/>
      <c r="AI179" s="128"/>
      <c r="AJ179" s="128"/>
      <c r="AK179" s="128"/>
      <c r="AL179" s="128"/>
      <c r="AM179" s="128"/>
      <c r="AN179" s="128"/>
      <c r="AO179" s="128"/>
      <c r="AP179" s="128"/>
      <c r="AQ179" s="128"/>
      <c r="AR179" s="128"/>
      <c r="AS179" s="128"/>
      <c r="AT179" s="128"/>
      <c r="AU179" s="128"/>
      <c r="AV179" s="128"/>
      <c r="AW179" s="128"/>
      <c r="AX179" s="128"/>
      <c r="AY179" s="128"/>
      <c r="AZ179" s="128"/>
      <c r="BA179" s="128"/>
      <c r="BB179" s="128"/>
      <c r="BC179" s="128"/>
      <c r="BD179" s="128"/>
      <c r="BE179" s="128"/>
      <c r="BF179" s="128"/>
      <c r="BG179" s="128"/>
      <c r="BH179" s="128"/>
      <c r="BI179" s="128"/>
      <c r="BJ179" s="128"/>
      <c r="BK179" s="128"/>
      <c r="BL179" s="128"/>
      <c r="BM179" s="128"/>
      <c r="BN179" s="128"/>
      <c r="BO179" s="128"/>
      <c r="BP179" s="128"/>
      <c r="BQ179" s="128"/>
      <c r="BR179" s="128"/>
      <c r="BS179" s="128"/>
      <c r="BT179" s="128"/>
      <c r="BU179" s="128"/>
      <c r="BV179" s="128"/>
    </row>
    <row r="180" spans="2:74" ht="14.4">
      <c r="B180" s="129"/>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c r="BT180" s="23"/>
      <c r="BU180" s="23"/>
      <c r="BV180" s="23"/>
    </row>
    <row r="181" spans="2:74" ht="14.4">
      <c r="B181" s="129"/>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3"/>
      <c r="BJ181" s="23"/>
      <c r="BK181" s="23"/>
      <c r="BL181" s="23"/>
      <c r="BM181" s="23"/>
      <c r="BN181" s="23"/>
      <c r="BO181" s="23"/>
      <c r="BP181" s="23"/>
      <c r="BQ181" s="23"/>
      <c r="BR181" s="23"/>
      <c r="BS181" s="23"/>
      <c r="BT181" s="23"/>
      <c r="BU181" s="23"/>
      <c r="BV181" s="23"/>
    </row>
    <row r="182" spans="2:74" ht="14.4">
      <c r="B182" s="129"/>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c r="BV182" s="23"/>
    </row>
    <row r="183" spans="2:74" ht="14.4">
      <c r="B183" s="129"/>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c r="BT183" s="23"/>
      <c r="BU183" s="23"/>
      <c r="BV183" s="23"/>
    </row>
    <row r="184" spans="2:74" ht="14.4">
      <c r="B184" s="129"/>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c r="BT184" s="23"/>
      <c r="BU184" s="23"/>
      <c r="BV184" s="23"/>
    </row>
    <row r="185" spans="2:74" ht="14.4">
      <c r="B185" s="129"/>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c r="BI185" s="23"/>
      <c r="BJ185" s="23"/>
      <c r="BK185" s="23"/>
      <c r="BL185" s="23"/>
      <c r="BM185" s="23"/>
      <c r="BN185" s="23"/>
      <c r="BO185" s="23"/>
      <c r="BP185" s="23"/>
      <c r="BQ185" s="23"/>
      <c r="BR185" s="23"/>
      <c r="BS185" s="23"/>
      <c r="BT185" s="23"/>
      <c r="BU185" s="23"/>
      <c r="BV185" s="23"/>
    </row>
    <row r="186" spans="2:74" ht="14.4">
      <c r="B186" s="129"/>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c r="BK186" s="23"/>
      <c r="BL186" s="23"/>
      <c r="BM186" s="23"/>
      <c r="BN186" s="23"/>
      <c r="BO186" s="23"/>
      <c r="BP186" s="23"/>
      <c r="BQ186" s="23"/>
      <c r="BR186" s="23"/>
      <c r="BS186" s="23"/>
      <c r="BT186" s="23"/>
      <c r="BU186" s="23"/>
      <c r="BV186" s="23"/>
    </row>
    <row r="187" spans="2:74" ht="21">
      <c r="B187" s="130" t="s">
        <v>146</v>
      </c>
      <c r="C187" s="131">
        <f>SUM(C166:BV186)</f>
        <v>0</v>
      </c>
    </row>
    <row r="188" spans="2:74">
      <c r="B188" s="132"/>
    </row>
    <row r="189" spans="2:74">
      <c r="B189" s="132"/>
    </row>
    <row r="190" spans="2:74">
      <c r="B190" s="132"/>
    </row>
    <row r="191" spans="2:74">
      <c r="L191" s="15"/>
      <c r="M191" s="15"/>
    </row>
    <row r="193" spans="2:6" ht="19.2">
      <c r="B193" s="133" t="s">
        <v>147</v>
      </c>
      <c r="C193" s="134"/>
      <c r="D193" s="134"/>
      <c r="E193" s="134"/>
      <c r="F193" s="134"/>
    </row>
    <row r="194" spans="2:6">
      <c r="B194" s="8" t="s">
        <v>148</v>
      </c>
      <c r="C194" s="13">
        <v>2019</v>
      </c>
      <c r="D194" s="13">
        <v>2020</v>
      </c>
      <c r="E194" s="8" t="s">
        <v>149</v>
      </c>
      <c r="F194" s="8" t="s">
        <v>149</v>
      </c>
    </row>
    <row r="195" spans="2:6">
      <c r="B195" s="8" t="s">
        <v>148</v>
      </c>
      <c r="C195" s="13"/>
      <c r="D195" s="13"/>
      <c r="E195" s="8" t="s">
        <v>150</v>
      </c>
      <c r="F195" s="8" t="s">
        <v>151</v>
      </c>
    </row>
    <row r="196" spans="2:6" ht="14.4">
      <c r="B196" s="8" t="s">
        <v>146</v>
      </c>
      <c r="C196" s="135">
        <v>2581155</v>
      </c>
      <c r="D196" s="135">
        <v>2610040</v>
      </c>
      <c r="E196" s="136">
        <v>286115</v>
      </c>
      <c r="F196" s="136">
        <v>28885</v>
      </c>
    </row>
    <row r="197" spans="2:6" ht="14.4">
      <c r="B197" s="13" t="s">
        <v>22</v>
      </c>
      <c r="C197" s="136">
        <v>1276690</v>
      </c>
      <c r="D197" s="135">
        <v>1281004</v>
      </c>
      <c r="E197" s="136">
        <v>61101</v>
      </c>
      <c r="F197" s="136">
        <v>4314</v>
      </c>
    </row>
    <row r="198" spans="2:6" ht="14.4">
      <c r="B198" s="13" t="s">
        <v>129</v>
      </c>
      <c r="C198" s="136">
        <v>232948</v>
      </c>
      <c r="D198" s="135">
        <v>235467</v>
      </c>
      <c r="E198" s="136">
        <v>23871</v>
      </c>
      <c r="F198" s="136">
        <v>2519</v>
      </c>
    </row>
    <row r="199" spans="2:6" ht="14.4">
      <c r="B199" s="13" t="s">
        <v>130</v>
      </c>
      <c r="C199" s="136">
        <v>307910</v>
      </c>
      <c r="D199" s="135">
        <v>311648</v>
      </c>
      <c r="E199" s="136">
        <v>43827</v>
      </c>
      <c r="F199" s="136">
        <v>3738</v>
      </c>
    </row>
    <row r="200" spans="2:6" ht="14.4">
      <c r="B200" s="13" t="s">
        <v>131</v>
      </c>
      <c r="C200" s="136">
        <v>628145</v>
      </c>
      <c r="D200" s="135">
        <v>643631</v>
      </c>
      <c r="E200" s="136">
        <v>120639</v>
      </c>
      <c r="F200" s="136">
        <v>15486</v>
      </c>
    </row>
    <row r="201" spans="2:6" ht="14.4">
      <c r="B201" s="13" t="s">
        <v>132</v>
      </c>
      <c r="C201" s="136">
        <v>61912</v>
      </c>
      <c r="D201" s="135">
        <v>63309</v>
      </c>
      <c r="E201" s="136">
        <v>22114</v>
      </c>
      <c r="F201" s="136">
        <v>1397</v>
      </c>
    </row>
    <row r="202" spans="2:6" ht="14.4">
      <c r="B202" s="13" t="s">
        <v>133</v>
      </c>
      <c r="C202" s="136">
        <v>73550</v>
      </c>
      <c r="D202" s="135">
        <v>74981</v>
      </c>
      <c r="E202" s="136">
        <v>14563</v>
      </c>
      <c r="F202" s="136">
        <v>1431</v>
      </c>
    </row>
    <row r="204" spans="2:6" ht="15.6">
      <c r="B204" s="8" t="s">
        <v>152</v>
      </c>
    </row>
    <row r="205" spans="2:6">
      <c r="B205" s="8" t="s">
        <v>153</v>
      </c>
    </row>
    <row r="206" spans="2:6" ht="13.8">
      <c r="B206" s="9" t="s">
        <v>154</v>
      </c>
    </row>
    <row r="210" spans="1:17" ht="17.399999999999999">
      <c r="B210" s="133" t="s">
        <v>155</v>
      </c>
      <c r="F210" s="15"/>
    </row>
    <row r="211" spans="1:17">
      <c r="B211" s="8" t="s">
        <v>148</v>
      </c>
      <c r="C211" s="13">
        <v>2016</v>
      </c>
      <c r="D211" s="13">
        <v>2020</v>
      </c>
      <c r="E211" s="8" t="s">
        <v>156</v>
      </c>
      <c r="F211" s="15"/>
    </row>
    <row r="212" spans="1:17" ht="14.4">
      <c r="B212" s="8" t="s">
        <v>157</v>
      </c>
      <c r="C212" s="135">
        <v>4113674</v>
      </c>
      <c r="D212" s="135">
        <v>4212721</v>
      </c>
      <c r="E212" s="136">
        <v>99047</v>
      </c>
    </row>
    <row r="213" spans="1:17" ht="14.4">
      <c r="B213" s="8" t="s">
        <v>158</v>
      </c>
      <c r="C213" s="136">
        <v>1523073</v>
      </c>
      <c r="D213" s="135">
        <v>1564662</v>
      </c>
      <c r="E213" s="136">
        <v>41589</v>
      </c>
      <c r="J213" s="137"/>
    </row>
    <row r="214" spans="1:17" ht="14.4">
      <c r="A214" s="138"/>
      <c r="B214" s="8" t="s">
        <v>159</v>
      </c>
      <c r="C214" s="136">
        <v>2590601</v>
      </c>
      <c r="D214" s="136">
        <v>2648059</v>
      </c>
      <c r="E214" s="136">
        <v>57458</v>
      </c>
      <c r="L214" s="138"/>
      <c r="M214" s="138"/>
      <c r="N214" s="138"/>
      <c r="O214" s="138"/>
      <c r="P214" s="138"/>
      <c r="Q214" s="138"/>
    </row>
    <row r="215" spans="1:17" ht="14.4">
      <c r="A215" s="138"/>
      <c r="C215" s="136" t="s">
        <v>148</v>
      </c>
      <c r="D215" s="136" t="s">
        <v>148</v>
      </c>
      <c r="E215" s="136" t="s">
        <v>148</v>
      </c>
      <c r="G215" s="15"/>
      <c r="L215" s="138"/>
      <c r="M215" s="138"/>
      <c r="N215" s="138"/>
      <c r="O215" s="138"/>
      <c r="P215" s="138"/>
      <c r="Q215" s="138"/>
    </row>
    <row r="216" spans="1:17" ht="14.4">
      <c r="A216" s="138"/>
      <c r="B216" s="8" t="s">
        <v>158</v>
      </c>
      <c r="C216" s="136" t="s">
        <v>148</v>
      </c>
      <c r="D216" s="136" t="s">
        <v>148</v>
      </c>
      <c r="E216" s="136" t="s">
        <v>148</v>
      </c>
      <c r="G216" s="15"/>
      <c r="J216" s="14"/>
      <c r="K216" s="14"/>
      <c r="L216" s="138"/>
      <c r="M216" s="138"/>
      <c r="N216" s="138"/>
      <c r="O216" s="138"/>
      <c r="P216" s="138"/>
      <c r="Q216" s="138"/>
    </row>
    <row r="217" spans="1:17" ht="14.4">
      <c r="A217" s="138"/>
      <c r="B217" s="13" t="s">
        <v>22</v>
      </c>
      <c r="C217" s="136">
        <v>1158982</v>
      </c>
      <c r="D217" s="135">
        <v>1174481</v>
      </c>
      <c r="E217" s="136">
        <v>15499</v>
      </c>
      <c r="G217" s="15"/>
      <c r="K217" s="14"/>
      <c r="L217" s="138"/>
      <c r="M217" s="138"/>
      <c r="N217" s="138"/>
      <c r="O217" s="138"/>
      <c r="P217" s="138"/>
      <c r="Q217" s="138"/>
    </row>
    <row r="218" spans="1:17" ht="14.4">
      <c r="A218" s="138"/>
      <c r="B218" s="13" t="s">
        <v>129</v>
      </c>
      <c r="C218" s="136">
        <v>161373</v>
      </c>
      <c r="D218" s="135">
        <v>171080</v>
      </c>
      <c r="E218" s="136">
        <v>9707</v>
      </c>
      <c r="G218" s="15"/>
      <c r="K218" s="14"/>
      <c r="L218" s="138"/>
      <c r="M218" s="138"/>
      <c r="N218" s="138"/>
      <c r="O218" s="138"/>
      <c r="P218" s="138"/>
      <c r="Q218" s="138"/>
    </row>
    <row r="219" spans="1:17" ht="14.4">
      <c r="A219" s="138"/>
      <c r="B219" s="13" t="s">
        <v>130</v>
      </c>
      <c r="C219" s="136">
        <v>159762</v>
      </c>
      <c r="D219" s="135">
        <v>172198</v>
      </c>
      <c r="E219" s="136">
        <v>12436</v>
      </c>
      <c r="K219" s="14"/>
      <c r="L219" s="138"/>
      <c r="M219" s="138"/>
      <c r="N219" s="138"/>
      <c r="O219" s="138"/>
      <c r="P219" s="138"/>
      <c r="Q219" s="138"/>
    </row>
    <row r="220" spans="1:17" ht="14.4">
      <c r="A220" s="138"/>
      <c r="B220" s="13" t="s">
        <v>131</v>
      </c>
      <c r="C220" s="136">
        <v>37993</v>
      </c>
      <c r="D220" s="135">
        <v>41578</v>
      </c>
      <c r="E220" s="136">
        <v>3585</v>
      </c>
      <c r="K220" s="14"/>
      <c r="L220" s="139"/>
      <c r="M220" s="139"/>
      <c r="N220" s="138"/>
      <c r="O220" s="138"/>
      <c r="P220" s="138"/>
      <c r="Q220" s="138"/>
    </row>
    <row r="221" spans="1:17" ht="14.4">
      <c r="A221" s="138"/>
      <c r="B221" s="13" t="s">
        <v>132</v>
      </c>
      <c r="C221" s="136">
        <v>4963</v>
      </c>
      <c r="D221" s="135">
        <v>5325</v>
      </c>
      <c r="E221" s="136">
        <v>362</v>
      </c>
      <c r="J221" s="14"/>
      <c r="K221" s="14"/>
      <c r="L221" s="139"/>
      <c r="M221" s="139"/>
      <c r="N221" s="138"/>
      <c r="O221" s="138"/>
      <c r="P221" s="138"/>
      <c r="Q221" s="138"/>
    </row>
    <row r="222" spans="1:17" ht="14.4">
      <c r="A222" s="138"/>
      <c r="C222" s="136" t="s">
        <v>148</v>
      </c>
      <c r="D222" s="136" t="s">
        <v>148</v>
      </c>
      <c r="E222" s="136" t="s">
        <v>148</v>
      </c>
      <c r="K222" s="14"/>
      <c r="L222" s="139"/>
      <c r="M222" s="139"/>
      <c r="N222" s="138"/>
      <c r="O222" s="138"/>
      <c r="P222" s="138"/>
      <c r="Q222" s="138"/>
    </row>
    <row r="223" spans="1:17" ht="14.4">
      <c r="A223" s="138"/>
      <c r="B223" s="8" t="s">
        <v>159</v>
      </c>
      <c r="C223" s="136" t="s">
        <v>148</v>
      </c>
      <c r="D223" s="136" t="s">
        <v>148</v>
      </c>
      <c r="E223" s="136" t="s">
        <v>148</v>
      </c>
      <c r="K223" s="14"/>
      <c r="L223" s="139"/>
      <c r="M223" s="139"/>
      <c r="N223" s="138"/>
      <c r="O223" s="138"/>
      <c r="P223" s="138"/>
      <c r="Q223" s="138"/>
    </row>
    <row r="224" spans="1:17" ht="14.4">
      <c r="A224" s="138"/>
      <c r="B224" s="8" t="s">
        <v>160</v>
      </c>
      <c r="C224" s="136">
        <v>1839482</v>
      </c>
      <c r="D224" s="136">
        <v>1898207</v>
      </c>
      <c r="E224" s="136">
        <v>58725</v>
      </c>
      <c r="K224" s="14"/>
      <c r="L224" s="139"/>
      <c r="M224" s="139"/>
      <c r="N224" s="138"/>
      <c r="O224" s="138"/>
      <c r="P224" s="138"/>
      <c r="Q224" s="138"/>
    </row>
    <row r="225" spans="1:17" ht="14.4">
      <c r="A225" s="138"/>
      <c r="B225" s="8" t="s">
        <v>161</v>
      </c>
      <c r="C225" s="136" t="s">
        <v>148</v>
      </c>
      <c r="D225" s="136" t="s">
        <v>148</v>
      </c>
      <c r="E225" s="136" t="s">
        <v>148</v>
      </c>
      <c r="K225" s="14"/>
      <c r="L225" s="139"/>
      <c r="M225" s="139"/>
      <c r="N225" s="138"/>
      <c r="O225" s="138"/>
      <c r="P225" s="138"/>
      <c r="Q225" s="138"/>
    </row>
    <row r="226" spans="1:17" ht="14.4">
      <c r="A226" s="138"/>
      <c r="B226" s="8" t="s">
        <v>162</v>
      </c>
      <c r="C226" s="136">
        <v>423041</v>
      </c>
      <c r="D226" s="136">
        <v>437833</v>
      </c>
      <c r="E226" s="136">
        <v>14792</v>
      </c>
      <c r="J226" s="14"/>
      <c r="K226" s="14"/>
      <c r="L226" s="139"/>
      <c r="M226" s="139"/>
      <c r="N226" s="138"/>
      <c r="O226" s="138"/>
      <c r="P226" s="138"/>
      <c r="Q226" s="138"/>
    </row>
    <row r="227" spans="1:17" ht="14.4">
      <c r="A227" s="138"/>
      <c r="B227" s="8" t="s">
        <v>163</v>
      </c>
      <c r="C227" s="136">
        <v>32727</v>
      </c>
      <c r="D227" s="136">
        <v>32906</v>
      </c>
      <c r="E227" s="136">
        <v>179</v>
      </c>
      <c r="K227" s="14"/>
      <c r="L227" s="139"/>
      <c r="M227" s="139"/>
      <c r="N227" s="138"/>
      <c r="O227" s="138"/>
      <c r="P227" s="138"/>
      <c r="Q227" s="138"/>
    </row>
    <row r="228" spans="1:17" ht="14.4">
      <c r="A228" s="138"/>
      <c r="B228" s="8" t="s">
        <v>164</v>
      </c>
      <c r="C228" s="136">
        <v>107451</v>
      </c>
      <c r="D228" s="136">
        <v>111724</v>
      </c>
      <c r="E228" s="136">
        <v>4273</v>
      </c>
      <c r="K228" s="14"/>
      <c r="L228" s="138"/>
      <c r="M228" s="138"/>
      <c r="N228" s="138"/>
      <c r="O228" s="138"/>
      <c r="P228" s="138"/>
      <c r="Q228" s="138"/>
    </row>
    <row r="229" spans="1:17" ht="14.4">
      <c r="A229" s="138"/>
      <c r="B229" s="8" t="s">
        <v>165</v>
      </c>
      <c r="C229" s="136">
        <v>503483</v>
      </c>
      <c r="D229" s="136">
        <v>495470</v>
      </c>
      <c r="E229" s="136">
        <v>-8013</v>
      </c>
      <c r="K229" s="14"/>
      <c r="L229" s="138"/>
      <c r="M229" s="138"/>
      <c r="N229" s="138"/>
      <c r="O229" s="138"/>
      <c r="P229" s="138"/>
      <c r="Q229" s="138"/>
    </row>
    <row r="230" spans="1:17" ht="14.4">
      <c r="A230" s="138"/>
      <c r="B230" s="8" t="s">
        <v>166</v>
      </c>
      <c r="C230" s="136">
        <v>38875</v>
      </c>
      <c r="D230" s="136">
        <v>38863</v>
      </c>
      <c r="E230" s="136">
        <v>-12</v>
      </c>
      <c r="K230" s="14"/>
      <c r="L230" s="138"/>
      <c r="M230" s="138"/>
      <c r="N230" s="138"/>
      <c r="O230" s="138"/>
      <c r="P230" s="138"/>
      <c r="Q230" s="138"/>
    </row>
    <row r="231" spans="1:17" ht="14.4">
      <c r="A231" s="138"/>
      <c r="B231" s="8" t="s">
        <v>167</v>
      </c>
      <c r="C231" s="136">
        <v>11470</v>
      </c>
      <c r="D231" s="136">
        <v>12180</v>
      </c>
      <c r="E231" s="136">
        <v>710</v>
      </c>
      <c r="J231" s="14"/>
      <c r="K231" s="14"/>
      <c r="L231" s="138"/>
      <c r="M231" s="138"/>
      <c r="N231" s="138"/>
      <c r="O231" s="138"/>
      <c r="P231" s="138"/>
      <c r="Q231" s="138"/>
    </row>
    <row r="232" spans="1:17" ht="14.4">
      <c r="A232" s="138"/>
      <c r="B232" s="8" t="s">
        <v>168</v>
      </c>
      <c r="C232" s="136">
        <v>31511</v>
      </c>
      <c r="D232" s="136">
        <v>32269</v>
      </c>
      <c r="E232" s="136">
        <v>758</v>
      </c>
      <c r="K232" s="14"/>
      <c r="L232" s="138"/>
      <c r="M232" s="138"/>
      <c r="N232" s="138"/>
      <c r="O232" s="138"/>
      <c r="P232" s="138"/>
      <c r="Q232" s="138"/>
    </row>
    <row r="233" spans="1:17" ht="14.4">
      <c r="A233" s="138"/>
      <c r="B233" s="8" t="s">
        <v>169</v>
      </c>
      <c r="C233" s="136">
        <v>47770</v>
      </c>
      <c r="D233" s="136">
        <v>48676</v>
      </c>
      <c r="E233" s="136">
        <v>906</v>
      </c>
      <c r="K233" s="14"/>
      <c r="L233" s="138"/>
      <c r="M233" s="138"/>
      <c r="N233" s="138"/>
      <c r="O233" s="138"/>
      <c r="P233" s="138"/>
      <c r="Q233" s="138"/>
    </row>
    <row r="234" spans="1:17" ht="14.4">
      <c r="A234" s="138"/>
      <c r="B234" s="8" t="s">
        <v>170</v>
      </c>
      <c r="C234" s="136">
        <v>5657</v>
      </c>
      <c r="D234" s="136">
        <v>5656</v>
      </c>
      <c r="E234" s="136">
        <v>-1</v>
      </c>
      <c r="K234" s="14"/>
      <c r="L234" s="138"/>
      <c r="M234" s="138"/>
      <c r="N234" s="138"/>
      <c r="O234" s="138"/>
      <c r="P234" s="138"/>
      <c r="Q234" s="138"/>
    </row>
    <row r="235" spans="1:17" ht="14.4">
      <c r="A235" s="138"/>
      <c r="B235" s="8" t="s">
        <v>171</v>
      </c>
      <c r="C235" s="136">
        <v>4902</v>
      </c>
      <c r="D235" s="136">
        <v>5014</v>
      </c>
      <c r="E235" s="136">
        <v>112</v>
      </c>
      <c r="K235" s="14"/>
      <c r="L235" s="138"/>
      <c r="M235" s="138"/>
      <c r="N235" s="138"/>
      <c r="O235" s="138"/>
      <c r="P235" s="138"/>
      <c r="Q235" s="138"/>
    </row>
    <row r="236" spans="1:17" ht="14.4">
      <c r="A236" s="138"/>
      <c r="J236" s="14"/>
      <c r="K236" s="14"/>
      <c r="L236" s="138"/>
      <c r="M236" s="138"/>
      <c r="N236" s="138"/>
      <c r="O236" s="138"/>
      <c r="P236" s="138"/>
      <c r="Q236" s="138"/>
    </row>
    <row r="237" spans="1:17" ht="14.4">
      <c r="A237" s="138"/>
      <c r="B237" s="8" t="s">
        <v>153</v>
      </c>
      <c r="K237" s="14"/>
      <c r="L237" s="138"/>
      <c r="M237" s="138"/>
      <c r="N237" s="138"/>
      <c r="O237" s="138"/>
      <c r="P237" s="138"/>
      <c r="Q237" s="138"/>
    </row>
    <row r="238" spans="1:17" ht="14.4">
      <c r="A238" s="138"/>
      <c r="B238" s="9" t="s">
        <v>172</v>
      </c>
      <c r="K238" s="14"/>
      <c r="L238" s="138"/>
      <c r="M238" s="138"/>
      <c r="N238" s="138"/>
      <c r="O238" s="138"/>
      <c r="P238" s="138"/>
      <c r="Q238" s="138"/>
    </row>
    <row r="239" spans="1:17" ht="14.4">
      <c r="A239" s="138"/>
      <c r="K239" s="14"/>
      <c r="L239" s="138"/>
      <c r="M239" s="138"/>
      <c r="N239" s="138"/>
      <c r="O239" s="138"/>
      <c r="P239" s="138"/>
      <c r="Q239" s="138"/>
    </row>
    <row r="240" spans="1:17" ht="14.4">
      <c r="A240" s="138"/>
      <c r="K240" s="14"/>
      <c r="L240" s="138"/>
      <c r="M240" s="138"/>
      <c r="N240" s="138"/>
      <c r="O240" s="138"/>
      <c r="P240" s="138"/>
      <c r="Q240" s="138"/>
    </row>
    <row r="241" spans="1:17" ht="14.4">
      <c r="A241" s="138"/>
      <c r="J241" s="14"/>
      <c r="K241" s="14"/>
      <c r="L241" s="138"/>
      <c r="M241" s="138"/>
      <c r="N241" s="138"/>
      <c r="O241" s="138"/>
      <c r="P241" s="138"/>
      <c r="Q241" s="138"/>
    </row>
    <row r="242" spans="1:17" ht="21">
      <c r="A242" s="138"/>
      <c r="B242" s="140" t="s">
        <v>173</v>
      </c>
      <c r="K242" s="14"/>
      <c r="L242" s="138"/>
      <c r="M242" s="138"/>
      <c r="N242" s="138"/>
      <c r="O242" s="138"/>
      <c r="P242" s="138"/>
      <c r="Q242" s="138"/>
    </row>
    <row r="243" spans="1:17" ht="14.4">
      <c r="A243" s="138"/>
      <c r="K243" s="14"/>
      <c r="L243" s="138"/>
      <c r="M243" s="138"/>
      <c r="N243" s="138"/>
      <c r="O243" s="138"/>
      <c r="P243" s="138"/>
      <c r="Q243" s="138"/>
    </row>
    <row r="244" spans="1:17" ht="14.4">
      <c r="A244" s="138"/>
      <c r="C244" s="14" t="s">
        <v>107</v>
      </c>
      <c r="K244" s="14"/>
      <c r="L244" s="138"/>
      <c r="M244" s="138"/>
      <c r="N244" s="138"/>
      <c r="O244" s="138"/>
      <c r="P244" s="138"/>
      <c r="Q244" s="138"/>
    </row>
    <row r="245" spans="1:17" ht="14.4">
      <c r="C245" s="141" t="s">
        <v>131</v>
      </c>
      <c r="D245" s="141" t="s">
        <v>22</v>
      </c>
      <c r="E245" s="141" t="s">
        <v>129</v>
      </c>
      <c r="F245" s="141" t="s">
        <v>130</v>
      </c>
      <c r="G245" s="141" t="s">
        <v>132</v>
      </c>
      <c r="K245" s="14"/>
    </row>
    <row r="246" spans="1:17" ht="14.4">
      <c r="B246" s="14"/>
      <c r="C246" s="15"/>
      <c r="D246" s="15"/>
      <c r="E246" s="15"/>
      <c r="F246" s="15"/>
      <c r="G246" s="15"/>
      <c r="J246" s="14"/>
      <c r="K246" s="14"/>
    </row>
    <row r="247" spans="1:17" ht="14.4">
      <c r="B247" s="14" t="s">
        <v>174</v>
      </c>
      <c r="C247" s="15">
        <v>1413</v>
      </c>
      <c r="D247" s="15">
        <v>68067</v>
      </c>
      <c r="E247" s="15">
        <v>9232</v>
      </c>
      <c r="F247" s="15">
        <v>9006</v>
      </c>
      <c r="G247" s="15">
        <v>172</v>
      </c>
      <c r="K247" s="14"/>
    </row>
    <row r="248" spans="1:17" ht="14.4">
      <c r="B248" s="14" t="s">
        <v>175</v>
      </c>
      <c r="C248" s="15">
        <v>2745</v>
      </c>
      <c r="D248" s="15">
        <v>102471</v>
      </c>
      <c r="E248" s="15">
        <v>19564</v>
      </c>
      <c r="F248" s="15">
        <v>25492</v>
      </c>
      <c r="G248" s="15">
        <v>281</v>
      </c>
      <c r="K248" s="14"/>
    </row>
    <row r="249" spans="1:17" ht="14.4">
      <c r="B249" s="14" t="s">
        <v>176</v>
      </c>
      <c r="C249" s="15">
        <v>1305</v>
      </c>
      <c r="D249" s="15">
        <v>67478</v>
      </c>
      <c r="E249" s="15">
        <v>8686</v>
      </c>
      <c r="F249" s="15">
        <v>5478</v>
      </c>
      <c r="G249" s="15">
        <v>220</v>
      </c>
      <c r="K249" s="14"/>
    </row>
    <row r="250" spans="1:17" ht="14.4">
      <c r="B250" s="14" t="s">
        <v>177</v>
      </c>
      <c r="C250" s="15">
        <v>10622</v>
      </c>
      <c r="D250" s="15">
        <v>24413</v>
      </c>
      <c r="E250" s="15">
        <v>13638</v>
      </c>
      <c r="F250" s="15">
        <v>19774</v>
      </c>
      <c r="G250" s="15">
        <v>123</v>
      </c>
      <c r="K250" s="14"/>
    </row>
    <row r="251" spans="1:17" ht="14.4">
      <c r="B251" s="14" t="s">
        <v>178</v>
      </c>
      <c r="C251" s="15">
        <v>622</v>
      </c>
      <c r="D251" s="15">
        <v>68211</v>
      </c>
      <c r="E251" s="15">
        <v>4523</v>
      </c>
      <c r="F251" s="15">
        <v>3722</v>
      </c>
      <c r="G251" s="15">
        <v>217</v>
      </c>
      <c r="J251" s="14"/>
      <c r="K251" s="14"/>
    </row>
    <row r="252" spans="1:17" ht="14.4">
      <c r="B252" s="14" t="s">
        <v>179</v>
      </c>
      <c r="C252" s="15">
        <v>491</v>
      </c>
      <c r="D252" s="15">
        <v>65919</v>
      </c>
      <c r="E252" s="15">
        <v>5814</v>
      </c>
      <c r="F252" s="15">
        <v>2837</v>
      </c>
      <c r="G252" s="15">
        <v>281</v>
      </c>
      <c r="K252" s="14"/>
    </row>
    <row r="253" spans="1:17" ht="14.4">
      <c r="B253" s="14" t="s">
        <v>180</v>
      </c>
      <c r="C253" s="15">
        <v>1147</v>
      </c>
      <c r="D253" s="15">
        <v>58154</v>
      </c>
      <c r="E253" s="15">
        <v>7048</v>
      </c>
      <c r="F253" s="15">
        <v>6656</v>
      </c>
      <c r="G253" s="15">
        <v>230</v>
      </c>
      <c r="K253" s="14"/>
    </row>
    <row r="254" spans="1:17" ht="14.4">
      <c r="B254" s="14" t="s">
        <v>181</v>
      </c>
      <c r="C254" s="15">
        <v>748</v>
      </c>
      <c r="D254" s="15">
        <v>52999</v>
      </c>
      <c r="E254" s="15">
        <v>4142</v>
      </c>
      <c r="F254" s="15">
        <v>3305</v>
      </c>
      <c r="G254" s="15">
        <v>236</v>
      </c>
      <c r="K254" s="14"/>
    </row>
    <row r="255" spans="1:17" ht="14.4">
      <c r="B255" s="14" t="s">
        <v>182</v>
      </c>
      <c r="C255" s="15">
        <v>342</v>
      </c>
      <c r="D255" s="15">
        <v>37074</v>
      </c>
      <c r="E255" s="15">
        <v>2180</v>
      </c>
      <c r="F255" s="15">
        <v>2247</v>
      </c>
      <c r="G255" s="15">
        <v>130</v>
      </c>
      <c r="K255" s="14"/>
    </row>
    <row r="256" spans="1:17" ht="14.4">
      <c r="B256" s="14" t="s">
        <v>183</v>
      </c>
      <c r="C256" s="15">
        <v>911</v>
      </c>
      <c r="D256" s="15">
        <v>42191</v>
      </c>
      <c r="E256" s="15">
        <v>5386</v>
      </c>
      <c r="F256" s="15">
        <v>6125</v>
      </c>
      <c r="G256" s="15">
        <v>185</v>
      </c>
    </row>
    <row r="257" spans="2:7" ht="14.4">
      <c r="B257" s="14" t="s">
        <v>184</v>
      </c>
      <c r="C257" s="15">
        <v>1933</v>
      </c>
      <c r="D257" s="15">
        <v>103501</v>
      </c>
      <c r="E257" s="15">
        <v>14401</v>
      </c>
      <c r="F257" s="15">
        <v>11551</v>
      </c>
      <c r="G257" s="15">
        <v>275</v>
      </c>
    </row>
    <row r="258" spans="2:7" ht="14.4">
      <c r="B258" s="14" t="s">
        <v>185</v>
      </c>
      <c r="C258" s="15">
        <v>5847</v>
      </c>
      <c r="D258" s="15">
        <v>100911</v>
      </c>
      <c r="E258" s="15">
        <v>13962</v>
      </c>
      <c r="F258" s="15">
        <v>19613</v>
      </c>
      <c r="G258" s="15">
        <v>301</v>
      </c>
    </row>
    <row r="259" spans="2:7" ht="14.4">
      <c r="B259" s="14" t="s">
        <v>186</v>
      </c>
      <c r="C259" s="15">
        <v>221</v>
      </c>
      <c r="D259" s="15">
        <v>36297</v>
      </c>
      <c r="E259" s="15">
        <v>2642</v>
      </c>
      <c r="F259" s="15">
        <v>2459</v>
      </c>
      <c r="G259" s="15">
        <v>196</v>
      </c>
    </row>
    <row r="260" spans="2:7" ht="14.4">
      <c r="B260" s="14" t="s">
        <v>187</v>
      </c>
      <c r="C260" s="15">
        <v>926</v>
      </c>
      <c r="D260" s="15">
        <v>70222</v>
      </c>
      <c r="E260" s="15">
        <v>9508</v>
      </c>
      <c r="F260" s="15">
        <v>6318</v>
      </c>
      <c r="G260" s="15">
        <v>239</v>
      </c>
    </row>
    <row r="261" spans="2:7" ht="14.4">
      <c r="B261" s="14" t="s">
        <v>188</v>
      </c>
      <c r="C261" s="15">
        <v>2978</v>
      </c>
      <c r="D261" s="15">
        <v>58023</v>
      </c>
      <c r="E261" s="15">
        <v>11772</v>
      </c>
      <c r="F261" s="15">
        <v>8820</v>
      </c>
      <c r="G261" s="15">
        <v>568</v>
      </c>
    </row>
    <row r="262" spans="2:7" ht="14.4">
      <c r="B262" s="14" t="s">
        <v>189</v>
      </c>
      <c r="C262" s="15">
        <v>439</v>
      </c>
      <c r="D262" s="15">
        <v>40937</v>
      </c>
      <c r="E262" s="15">
        <v>4199</v>
      </c>
      <c r="F262" s="15">
        <v>2796</v>
      </c>
      <c r="G262" s="15">
        <v>190</v>
      </c>
    </row>
    <row r="263" spans="2:7" ht="14.4">
      <c r="B263" s="14" t="s">
        <v>190</v>
      </c>
      <c r="C263" s="15">
        <v>971</v>
      </c>
      <c r="D263" s="15">
        <v>73384</v>
      </c>
      <c r="E263" s="15">
        <v>8048</v>
      </c>
      <c r="F263" s="15">
        <v>6231</v>
      </c>
      <c r="G263" s="15">
        <v>344</v>
      </c>
    </row>
    <row r="264" spans="2:7" ht="14.4">
      <c r="B264" s="14" t="s">
        <v>191</v>
      </c>
      <c r="C264" s="15">
        <v>687</v>
      </c>
      <c r="D264" s="15">
        <v>45540</v>
      </c>
      <c r="E264" s="15">
        <v>4016</v>
      </c>
      <c r="F264" s="15">
        <v>2606</v>
      </c>
      <c r="G264" s="15">
        <v>208</v>
      </c>
    </row>
    <row r="265" spans="2:7" ht="14.4">
      <c r="B265" s="14" t="s">
        <v>192</v>
      </c>
      <c r="C265" s="15">
        <v>333</v>
      </c>
      <c r="D265" s="15">
        <v>22133</v>
      </c>
      <c r="E265" s="15">
        <v>3278</v>
      </c>
      <c r="F265" s="15">
        <v>2823</v>
      </c>
      <c r="G265" s="15">
        <v>149</v>
      </c>
    </row>
    <row r="266" spans="2:7" ht="14.4">
      <c r="B266" s="142" t="s">
        <v>193</v>
      </c>
      <c r="C266" s="143">
        <v>45</v>
      </c>
      <c r="D266" s="143">
        <v>13</v>
      </c>
      <c r="E266" s="143">
        <v>45</v>
      </c>
      <c r="F266" s="143">
        <v>316</v>
      </c>
      <c r="G266" s="143">
        <v>6</v>
      </c>
    </row>
    <row r="267" spans="2:7" ht="21">
      <c r="B267" s="130" t="s">
        <v>146</v>
      </c>
      <c r="C267" s="131">
        <f>SUM(C247:G266)</f>
        <v>1477474</v>
      </c>
      <c r="D267" s="15"/>
      <c r="E267" s="15"/>
      <c r="F267" s="15"/>
      <c r="G267" s="15"/>
    </row>
    <row r="268" spans="2:7">
      <c r="D268" s="15"/>
      <c r="E268" s="15"/>
      <c r="F268" s="15"/>
      <c r="G268" s="15"/>
    </row>
  </sheetData>
  <mergeCells count="1">
    <mergeCell ref="C63:D63"/>
  </mergeCells>
  <hyperlinks>
    <hyperlink ref="B14" r:id="rId1" xr:uid="{936341A4-5C02-4F70-A39F-3E7294E3FA49}"/>
  </hyperlinks>
  <pageMargins left="0.7" right="0.7" top="0.75" bottom="0.75" header="0.3" footer="0.3"/>
  <pageSetup paperSize="9" orientation="portrait" r:id="rId2"/>
  <drawing r:id="rId3"/>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EB840-4AA9-4911-9EC8-E292F6F20E41}">
  <sheetPr>
    <tabColor theme="9" tint="-0.249977111117893"/>
  </sheetPr>
  <dimension ref="B1:V20"/>
  <sheetViews>
    <sheetView zoomScale="82" zoomScaleNormal="90" workbookViewId="0">
      <selection activeCell="F7" sqref="F7:F9"/>
    </sheetView>
  </sheetViews>
  <sheetFormatPr defaultColWidth="9.109375" defaultRowHeight="14.4"/>
  <cols>
    <col min="1" max="1" width="9.109375" style="145"/>
    <col min="2" max="2" width="53.109375" style="145" customWidth="1"/>
    <col min="3" max="3" width="19.109375" style="145" customWidth="1"/>
    <col min="4" max="4" width="16.33203125" style="145" customWidth="1"/>
    <col min="5" max="5" width="34.109375" style="145" customWidth="1"/>
    <col min="6" max="6" width="21.33203125" style="145" customWidth="1"/>
    <col min="7" max="7" width="20.33203125" style="145" customWidth="1"/>
    <col min="8" max="8" width="22.5546875" style="145" customWidth="1"/>
    <col min="9" max="9" width="17.6640625" style="145" customWidth="1"/>
    <col min="10" max="10" width="17.33203125" style="145" customWidth="1"/>
    <col min="11" max="11" width="17.6640625" style="145" customWidth="1"/>
    <col min="12" max="12" width="11.109375" style="145" customWidth="1"/>
    <col min="13" max="15" width="9.109375" style="145"/>
    <col min="16" max="16" width="17.109375" style="145" customWidth="1"/>
    <col min="17" max="17" width="20.5546875" style="145" customWidth="1"/>
    <col min="18" max="18" width="23.88671875" style="145" customWidth="1"/>
    <col min="19" max="19" width="13.6640625" style="145" customWidth="1"/>
    <col min="20" max="20" width="24.44140625" style="145" customWidth="1"/>
    <col min="21" max="22" width="21.88671875" style="145" bestFit="1" customWidth="1"/>
    <col min="23" max="23" width="22.44140625" style="145" bestFit="1" customWidth="1"/>
    <col min="24" max="24" width="25.6640625" style="145" bestFit="1" customWidth="1"/>
    <col min="25" max="16384" width="9.109375" style="145"/>
  </cols>
  <sheetData>
    <row r="1" spans="2:22">
      <c r="B1" s="144"/>
    </row>
    <row r="2" spans="2:22" s="147" customFormat="1" ht="28.8">
      <c r="B2" s="146" t="s">
        <v>194</v>
      </c>
      <c r="F2" s="147" t="s">
        <v>195</v>
      </c>
      <c r="G2" s="148">
        <v>8.5999999999999993E-2</v>
      </c>
      <c r="H2" s="148"/>
      <c r="I2" s="147" t="s">
        <v>196</v>
      </c>
      <c r="J2" s="473">
        <v>4.1868000000000002E-2</v>
      </c>
    </row>
    <row r="3" spans="2:22">
      <c r="B3" s="149" t="s">
        <v>197</v>
      </c>
      <c r="C3" s="149"/>
      <c r="D3" s="149"/>
      <c r="E3" s="149"/>
      <c r="H3" s="150"/>
      <c r="I3" s="150"/>
      <c r="J3" s="150"/>
    </row>
    <row r="4" spans="2:22">
      <c r="B4" s="151" t="s">
        <v>198</v>
      </c>
      <c r="C4" s="152" t="s">
        <v>199</v>
      </c>
      <c r="D4" s="152" t="s">
        <v>199</v>
      </c>
      <c r="E4" s="147"/>
      <c r="F4" s="153" t="s">
        <v>62</v>
      </c>
      <c r="G4" s="153" t="s">
        <v>62</v>
      </c>
      <c r="H4" s="154"/>
      <c r="I4" s="155" t="s">
        <v>38</v>
      </c>
      <c r="J4" s="152" t="s">
        <v>38</v>
      </c>
    </row>
    <row r="5" spans="2:22">
      <c r="B5" s="146" t="s">
        <v>200</v>
      </c>
      <c r="C5" s="156">
        <v>2010</v>
      </c>
      <c r="D5" s="156">
        <v>2018</v>
      </c>
      <c r="E5" s="147"/>
      <c r="F5" s="157">
        <v>2010</v>
      </c>
      <c r="G5" s="157">
        <v>2018</v>
      </c>
      <c r="H5" s="158"/>
      <c r="I5" s="156">
        <v>2010</v>
      </c>
      <c r="J5" s="156">
        <v>2018</v>
      </c>
    </row>
    <row r="6" spans="2:22">
      <c r="B6" s="159" t="s">
        <v>201</v>
      </c>
      <c r="C6" s="474">
        <v>1.123</v>
      </c>
      <c r="D6" s="474">
        <v>1.7709999999999999</v>
      </c>
      <c r="E6" s="160" t="s">
        <v>201</v>
      </c>
      <c r="F6" s="475">
        <f>C6/$G$2</f>
        <v>13.058139534883722</v>
      </c>
      <c r="G6" s="476">
        <f>D6/$G$2</f>
        <v>20.593023255813954</v>
      </c>
      <c r="H6" s="159" t="s">
        <v>201</v>
      </c>
      <c r="I6" s="477">
        <f t="shared" ref="I6:J10" si="0">C6*$J$2</f>
        <v>4.7017764000000004E-2</v>
      </c>
      <c r="J6" s="477">
        <f t="shared" si="0"/>
        <v>7.4148227999999997E-2</v>
      </c>
    </row>
    <row r="7" spans="2:22" ht="28.8">
      <c r="B7" s="159" t="s">
        <v>32</v>
      </c>
      <c r="C7" s="474">
        <v>2.0539999999999998</v>
      </c>
      <c r="D7" s="474">
        <v>0.82599999999999996</v>
      </c>
      <c r="E7" s="160" t="s">
        <v>32</v>
      </c>
      <c r="F7" s="475">
        <f t="shared" ref="F7:G10" si="1">C7/$G$2</f>
        <v>23.88372093023256</v>
      </c>
      <c r="G7" s="476">
        <f t="shared" si="1"/>
        <v>9.6046511627906987</v>
      </c>
      <c r="H7" s="159" t="s">
        <v>32</v>
      </c>
      <c r="I7" s="477">
        <f t="shared" si="0"/>
        <v>8.5996872000000002E-2</v>
      </c>
      <c r="J7" s="477">
        <f t="shared" si="0"/>
        <v>3.4582967999999999E-2</v>
      </c>
    </row>
    <row r="8" spans="2:22">
      <c r="B8" s="159" t="s">
        <v>4</v>
      </c>
      <c r="C8" s="474">
        <v>27.347999999999999</v>
      </c>
      <c r="D8" s="474">
        <v>12.061999999999999</v>
      </c>
      <c r="E8" s="160" t="s">
        <v>4</v>
      </c>
      <c r="F8" s="475">
        <f t="shared" si="1"/>
        <v>318</v>
      </c>
      <c r="G8" s="476">
        <f t="shared" si="1"/>
        <v>140.25581395348837</v>
      </c>
      <c r="H8" s="159" t="s">
        <v>4</v>
      </c>
      <c r="I8" s="477">
        <f t="shared" si="0"/>
        <v>1.1450060639999999</v>
      </c>
      <c r="J8" s="477">
        <f t="shared" si="0"/>
        <v>0.505011816</v>
      </c>
    </row>
    <row r="9" spans="2:22">
      <c r="B9" s="159" t="s">
        <v>34</v>
      </c>
      <c r="C9" s="474">
        <v>267.173</v>
      </c>
      <c r="D9" s="474">
        <v>417.88</v>
      </c>
      <c r="E9" s="160" t="s">
        <v>34</v>
      </c>
      <c r="F9" s="475">
        <f t="shared" si="1"/>
        <v>3106.6627906976746</v>
      </c>
      <c r="G9" s="476">
        <f t="shared" si="1"/>
        <v>4859.0697674418607</v>
      </c>
      <c r="H9" s="159" t="s">
        <v>34</v>
      </c>
      <c r="I9" s="477">
        <f t="shared" si="0"/>
        <v>11.185999164</v>
      </c>
      <c r="J9" s="477">
        <f t="shared" si="0"/>
        <v>17.49579984</v>
      </c>
    </row>
    <row r="10" spans="2:22">
      <c r="B10" s="159" t="s">
        <v>5</v>
      </c>
      <c r="C10" s="474">
        <v>79.88</v>
      </c>
      <c r="D10" s="474">
        <v>72.900000000000006</v>
      </c>
      <c r="E10" s="160" t="s">
        <v>5</v>
      </c>
      <c r="F10" s="475">
        <f t="shared" si="1"/>
        <v>928.83720930232562</v>
      </c>
      <c r="G10" s="476">
        <f t="shared" si="1"/>
        <v>847.67441860465135</v>
      </c>
      <c r="H10" s="159" t="s">
        <v>5</v>
      </c>
      <c r="I10" s="477">
        <f t="shared" si="0"/>
        <v>3.3444158399999999</v>
      </c>
      <c r="J10" s="477">
        <f t="shared" si="0"/>
        <v>3.0521772000000005</v>
      </c>
    </row>
    <row r="11" spans="2:22">
      <c r="B11" s="161"/>
      <c r="C11" s="162"/>
      <c r="D11" s="163"/>
      <c r="E11" s="147"/>
      <c r="F11" s="164"/>
      <c r="G11" s="165"/>
    </row>
    <row r="12" spans="2:22">
      <c r="B12" s="146"/>
      <c r="C12" s="146"/>
      <c r="D12" s="146"/>
      <c r="E12" s="147"/>
      <c r="F12" s="146"/>
      <c r="G12" s="146"/>
      <c r="H12" s="146"/>
      <c r="I12" s="146"/>
      <c r="J12" s="146"/>
      <c r="K12" s="146"/>
      <c r="L12" s="146"/>
      <c r="M12" s="146"/>
      <c r="N12" s="146"/>
      <c r="O12" s="146"/>
      <c r="P12" s="146"/>
      <c r="Q12" s="146"/>
      <c r="R12" s="146"/>
      <c r="S12" s="146"/>
      <c r="T12" s="146"/>
      <c r="U12" s="146"/>
      <c r="V12" s="146"/>
    </row>
    <row r="13" spans="2:22">
      <c r="E13" s="147"/>
    </row>
    <row r="14" spans="2:22">
      <c r="E14" s="147"/>
    </row>
    <row r="15" spans="2:22">
      <c r="E15" s="147"/>
    </row>
    <row r="20" spans="5:5">
      <c r="E20" s="14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E792E-0917-4058-A349-157B39BDA15A}">
  <dimension ref="B1:C17"/>
  <sheetViews>
    <sheetView zoomScale="85" zoomScaleNormal="85" workbookViewId="0">
      <selection activeCell="C12" sqref="C12"/>
    </sheetView>
  </sheetViews>
  <sheetFormatPr defaultRowHeight="14.4"/>
  <cols>
    <col min="2" max="2" width="23.33203125" customWidth="1"/>
  </cols>
  <sheetData>
    <row r="1" spans="2:3" ht="18">
      <c r="B1" s="168" t="s">
        <v>208</v>
      </c>
      <c r="C1" s="169"/>
    </row>
    <row r="2" spans="2:3">
      <c r="B2" s="169"/>
      <c r="C2" s="169"/>
    </row>
    <row r="3" spans="2:3">
      <c r="B3" s="170" t="s">
        <v>209</v>
      </c>
      <c r="C3" s="169" t="s">
        <v>210</v>
      </c>
    </row>
    <row r="4" spans="2:3">
      <c r="B4" s="170" t="s">
        <v>211</v>
      </c>
      <c r="C4" s="171" t="s">
        <v>212</v>
      </c>
    </row>
    <row r="5" spans="2:3">
      <c r="B5" s="170"/>
      <c r="C5" s="169"/>
    </row>
    <row r="6" spans="2:3">
      <c r="B6" s="170" t="s">
        <v>213</v>
      </c>
      <c r="C6" s="169" t="s">
        <v>214</v>
      </c>
    </row>
    <row r="7" spans="2:3">
      <c r="B7" s="170"/>
      <c r="C7" s="169"/>
    </row>
    <row r="8" spans="2:3">
      <c r="B8" s="172" t="s">
        <v>215</v>
      </c>
      <c r="C8" s="169"/>
    </row>
    <row r="9" spans="2:3">
      <c r="B9" s="170"/>
      <c r="C9" s="169"/>
    </row>
    <row r="10" spans="2:3">
      <c r="B10" s="173" t="s">
        <v>216</v>
      </c>
      <c r="C10" s="169" t="s">
        <v>217</v>
      </c>
    </row>
    <row r="11" spans="2:3">
      <c r="B11" s="173" t="s">
        <v>218</v>
      </c>
      <c r="C11" s="169" t="s">
        <v>219</v>
      </c>
    </row>
    <row r="12" spans="2:3">
      <c r="B12" s="173" t="s">
        <v>220</v>
      </c>
      <c r="C12" s="169" t="s">
        <v>221</v>
      </c>
    </row>
    <row r="13" spans="2:3">
      <c r="B13" s="173" t="s">
        <v>222</v>
      </c>
      <c r="C13" s="169" t="s">
        <v>223</v>
      </c>
    </row>
    <row r="14" spans="2:3">
      <c r="B14" s="173" t="s">
        <v>224</v>
      </c>
      <c r="C14" s="169" t="s">
        <v>225</v>
      </c>
    </row>
    <row r="15" spans="2:3">
      <c r="B15" s="173" t="s">
        <v>226</v>
      </c>
      <c r="C15" s="169" t="s">
        <v>227</v>
      </c>
    </row>
    <row r="16" spans="2:3">
      <c r="B16" s="173" t="s">
        <v>228</v>
      </c>
      <c r="C16" s="169" t="s">
        <v>229</v>
      </c>
    </row>
    <row r="17" spans="2:3">
      <c r="B17" s="173" t="s">
        <v>230</v>
      </c>
      <c r="C17" s="169" t="s">
        <v>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8AC1C-E02B-4DEC-B088-E608BA5E85E5}">
  <dimension ref="A1:D8"/>
  <sheetViews>
    <sheetView zoomScale="85" zoomScaleNormal="85" workbookViewId="0">
      <selection activeCell="B49" sqref="B49"/>
    </sheetView>
  </sheetViews>
  <sheetFormatPr defaultRowHeight="14.4"/>
  <cols>
    <col min="1" max="1" width="24.33203125" customWidth="1"/>
    <col min="2" max="2" width="40.44140625" customWidth="1"/>
    <col min="3" max="3" width="13.5546875" customWidth="1"/>
    <col min="4" max="4" width="14.6640625" customWidth="1"/>
  </cols>
  <sheetData>
    <row r="1" spans="1:4" ht="15" thickBot="1"/>
    <row r="2" spans="1:4" ht="16.8" thickTop="1" thickBot="1">
      <c r="A2" s="174" t="s">
        <v>232</v>
      </c>
      <c r="B2" s="175" t="s">
        <v>233</v>
      </c>
      <c r="C2" s="567" t="s">
        <v>234</v>
      </c>
      <c r="D2" s="568"/>
    </row>
    <row r="3" spans="1:4" ht="15.6">
      <c r="A3" s="569" t="s">
        <v>521</v>
      </c>
      <c r="B3" s="176" t="s">
        <v>236</v>
      </c>
      <c r="C3" s="177" t="s">
        <v>237</v>
      </c>
      <c r="D3" s="178" t="s">
        <v>238</v>
      </c>
    </row>
    <row r="4" spans="1:4" ht="15.6">
      <c r="A4" s="570"/>
      <c r="B4" s="179" t="s">
        <v>239</v>
      </c>
      <c r="C4" s="180" t="s">
        <v>237</v>
      </c>
      <c r="D4" s="181" t="s">
        <v>238</v>
      </c>
    </row>
    <row r="5" spans="1:4" ht="15.6">
      <c r="A5" s="570"/>
      <c r="B5" s="179" t="s">
        <v>240</v>
      </c>
      <c r="C5" s="180" t="s">
        <v>237</v>
      </c>
      <c r="D5" s="181" t="s">
        <v>238</v>
      </c>
    </row>
    <row r="6" spans="1:4" ht="15.6">
      <c r="A6" s="570"/>
      <c r="B6" s="179" t="s">
        <v>241</v>
      </c>
      <c r="C6" s="180" t="s">
        <v>237</v>
      </c>
      <c r="D6" s="181" t="s">
        <v>238</v>
      </c>
    </row>
    <row r="7" spans="1:4" ht="15.6">
      <c r="A7" s="570"/>
      <c r="B7" s="179" t="s">
        <v>242</v>
      </c>
      <c r="C7" s="180" t="s">
        <v>237</v>
      </c>
      <c r="D7" s="181" t="s">
        <v>238</v>
      </c>
    </row>
    <row r="8" spans="1:4" ht="16.2" thickBot="1">
      <c r="A8" s="571"/>
      <c r="B8" s="182" t="s">
        <v>243</v>
      </c>
      <c r="C8" s="183" t="s">
        <v>237</v>
      </c>
      <c r="D8" s="184" t="s">
        <v>238</v>
      </c>
    </row>
  </sheetData>
  <mergeCells count="2">
    <mergeCell ref="C2:D2"/>
    <mergeCell ref="A3:A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DBF8E-75C2-4704-8B10-F57B7AEEA928}">
  <dimension ref="A1:AV78"/>
  <sheetViews>
    <sheetView tabSelected="1" zoomScale="70" zoomScaleNormal="70" workbookViewId="0">
      <selection activeCell="D21" sqref="D21"/>
    </sheetView>
  </sheetViews>
  <sheetFormatPr defaultColWidth="9.109375" defaultRowHeight="14.4"/>
  <cols>
    <col min="1" max="1" width="9.109375" style="358"/>
    <col min="2" max="2" width="13.88671875" style="358" customWidth="1"/>
    <col min="3" max="3" width="19.44140625" style="358" customWidth="1"/>
    <col min="4" max="4" width="76.44140625" style="358" customWidth="1"/>
    <col min="5" max="9" width="9.109375" style="358"/>
    <col min="10" max="10" width="88.44140625" style="358" customWidth="1"/>
    <col min="11" max="16384" width="9.109375" style="358"/>
  </cols>
  <sheetData>
    <row r="1" spans="1:10">
      <c r="B1" s="363"/>
      <c r="C1" s="215"/>
    </row>
    <row r="2" spans="1:10">
      <c r="B2" s="363"/>
    </row>
    <row r="3" spans="1:10">
      <c r="B3" s="378" t="s">
        <v>244</v>
      </c>
      <c r="C3" s="364"/>
      <c r="D3" s="364"/>
      <c r="E3" s="364"/>
      <c r="F3" s="364"/>
      <c r="G3" s="364"/>
      <c r="H3" s="364"/>
      <c r="I3" s="364"/>
    </row>
    <row r="4" spans="1:10">
      <c r="B4" s="379" t="s">
        <v>245</v>
      </c>
      <c r="C4" s="379" t="s">
        <v>246</v>
      </c>
      <c r="D4" s="379" t="s">
        <v>247</v>
      </c>
      <c r="E4" s="379" t="s">
        <v>248</v>
      </c>
      <c r="F4" s="379" t="s">
        <v>249</v>
      </c>
      <c r="G4" s="379" t="s">
        <v>250</v>
      </c>
      <c r="H4" s="379" t="s">
        <v>251</v>
      </c>
      <c r="I4" s="379" t="s">
        <v>252</v>
      </c>
      <c r="J4" s="380" t="s">
        <v>253</v>
      </c>
    </row>
    <row r="5" spans="1:10" ht="58.2" thickBot="1">
      <c r="B5" s="381" t="s">
        <v>254</v>
      </c>
      <c r="C5" s="382" t="s">
        <v>255</v>
      </c>
      <c r="D5" s="382" t="s">
        <v>256</v>
      </c>
      <c r="E5" s="382" t="s">
        <v>248</v>
      </c>
      <c r="F5" s="382" t="s">
        <v>257</v>
      </c>
      <c r="G5" s="382" t="s">
        <v>258</v>
      </c>
      <c r="H5" s="382" t="s">
        <v>259</v>
      </c>
      <c r="I5" s="382" t="s">
        <v>260</v>
      </c>
    </row>
    <row r="6" spans="1:10">
      <c r="A6" s="397"/>
      <c r="B6" s="383" t="s">
        <v>261</v>
      </c>
      <c r="C6" s="383" t="s">
        <v>262</v>
      </c>
      <c r="D6" s="190" t="s">
        <v>263</v>
      </c>
      <c r="E6" s="361" t="s">
        <v>264</v>
      </c>
      <c r="F6" s="357"/>
      <c r="G6" s="364"/>
      <c r="H6" s="364"/>
      <c r="I6" s="364"/>
      <c r="J6" s="384" t="s">
        <v>265</v>
      </c>
    </row>
    <row r="7" spans="1:10">
      <c r="A7" s="397"/>
      <c r="B7" s="364"/>
      <c r="C7" s="383" t="s">
        <v>266</v>
      </c>
      <c r="D7" s="190" t="s">
        <v>267</v>
      </c>
      <c r="E7" s="361" t="s">
        <v>264</v>
      </c>
      <c r="F7" s="357"/>
      <c r="G7" s="364"/>
      <c r="H7" s="364"/>
      <c r="I7" s="364"/>
      <c r="J7" s="384" t="s">
        <v>265</v>
      </c>
    </row>
    <row r="8" spans="1:10">
      <c r="B8" s="364"/>
      <c r="C8" s="383" t="s">
        <v>268</v>
      </c>
      <c r="D8" s="190" t="s">
        <v>269</v>
      </c>
      <c r="E8" s="361" t="s">
        <v>264</v>
      </c>
      <c r="F8" s="357"/>
      <c r="G8" s="364"/>
      <c r="H8" s="364"/>
      <c r="I8" s="364"/>
      <c r="J8" s="384" t="s">
        <v>265</v>
      </c>
    </row>
    <row r="9" spans="1:10">
      <c r="B9" s="364"/>
      <c r="C9" s="383" t="s">
        <v>270</v>
      </c>
      <c r="D9" s="190" t="s">
        <v>271</v>
      </c>
      <c r="E9" s="361" t="s">
        <v>264</v>
      </c>
      <c r="F9" s="357"/>
      <c r="G9" s="364"/>
      <c r="H9" s="364"/>
      <c r="I9" s="364"/>
      <c r="J9" s="384" t="s">
        <v>265</v>
      </c>
    </row>
    <row r="10" spans="1:10">
      <c r="A10" s="397"/>
      <c r="B10" s="364"/>
      <c r="C10" s="383" t="s">
        <v>272</v>
      </c>
      <c r="D10" s="190" t="s">
        <v>273</v>
      </c>
      <c r="E10" s="361" t="s">
        <v>264</v>
      </c>
      <c r="F10" s="357"/>
      <c r="G10" s="364"/>
      <c r="H10" s="364"/>
      <c r="I10" s="364"/>
      <c r="J10" s="384" t="s">
        <v>265</v>
      </c>
    </row>
    <row r="11" spans="1:10">
      <c r="A11" s="397"/>
      <c r="B11" s="365"/>
      <c r="C11" s="385" t="s">
        <v>274</v>
      </c>
      <c r="D11" s="191" t="s">
        <v>275</v>
      </c>
      <c r="E11" s="386" t="s">
        <v>264</v>
      </c>
      <c r="F11" s="366"/>
      <c r="G11" s="365"/>
      <c r="H11" s="365"/>
      <c r="I11" s="365"/>
      <c r="J11" s="387" t="s">
        <v>265</v>
      </c>
    </row>
    <row r="12" spans="1:10">
      <c r="B12" s="388" t="s">
        <v>276</v>
      </c>
      <c r="C12" s="357" t="s">
        <v>277</v>
      </c>
      <c r="D12" s="357" t="s">
        <v>278</v>
      </c>
      <c r="E12" s="361" t="s">
        <v>38</v>
      </c>
      <c r="F12" s="356"/>
      <c r="G12" s="356"/>
      <c r="H12" s="356"/>
      <c r="I12" s="356"/>
      <c r="J12" s="359" t="s">
        <v>279</v>
      </c>
    </row>
    <row r="13" spans="1:10">
      <c r="B13" s="388"/>
      <c r="C13" s="357" t="s">
        <v>280</v>
      </c>
      <c r="D13" s="360" t="s">
        <v>281</v>
      </c>
      <c r="E13" s="361" t="s">
        <v>38</v>
      </c>
      <c r="F13" s="356"/>
      <c r="G13" s="356"/>
      <c r="H13" s="356"/>
      <c r="I13" s="356"/>
      <c r="J13" s="384" t="s">
        <v>282</v>
      </c>
    </row>
    <row r="14" spans="1:10">
      <c r="B14" s="364"/>
      <c r="C14" s="361" t="s">
        <v>527</v>
      </c>
      <c r="D14" s="388" t="s">
        <v>283</v>
      </c>
      <c r="E14" s="361" t="s">
        <v>38</v>
      </c>
      <c r="F14" s="364"/>
      <c r="G14" s="356" t="s">
        <v>284</v>
      </c>
      <c r="H14" s="356"/>
      <c r="I14" s="356" t="s">
        <v>285</v>
      </c>
      <c r="J14" s="359" t="s">
        <v>286</v>
      </c>
    </row>
    <row r="15" spans="1:10">
      <c r="B15" s="367"/>
      <c r="C15" s="389" t="s">
        <v>287</v>
      </c>
      <c r="D15" s="389" t="s">
        <v>288</v>
      </c>
      <c r="E15" s="389" t="s">
        <v>38</v>
      </c>
      <c r="F15" s="367"/>
      <c r="G15" s="368"/>
      <c r="H15" s="368"/>
      <c r="I15" s="368"/>
      <c r="J15" s="557" t="s">
        <v>289</v>
      </c>
    </row>
    <row r="16" spans="1:10" ht="15" thickBot="1">
      <c r="B16" s="356"/>
      <c r="C16" s="357" t="s">
        <v>522</v>
      </c>
      <c r="D16" s="360" t="s">
        <v>290</v>
      </c>
      <c r="E16" s="361" t="s">
        <v>38</v>
      </c>
      <c r="F16" s="356" t="s">
        <v>322</v>
      </c>
      <c r="G16" s="356"/>
      <c r="J16" s="556" t="s">
        <v>526</v>
      </c>
    </row>
    <row r="17" spans="2:48">
      <c r="B17" s="369"/>
      <c r="C17" s="390" t="s">
        <v>291</v>
      </c>
      <c r="D17" s="391" t="s">
        <v>292</v>
      </c>
      <c r="E17" s="390" t="s">
        <v>38</v>
      </c>
      <c r="F17" s="369"/>
      <c r="G17" s="391" t="s">
        <v>284</v>
      </c>
      <c r="H17" s="369"/>
      <c r="I17" s="369"/>
      <c r="J17" s="370" t="s">
        <v>293</v>
      </c>
      <c r="L17" s="362"/>
      <c r="M17" s="358" t="s">
        <v>294</v>
      </c>
    </row>
    <row r="18" spans="2:48">
      <c r="C18" s="361" t="s">
        <v>295</v>
      </c>
      <c r="D18" s="388" t="s">
        <v>296</v>
      </c>
      <c r="E18" s="361" t="s">
        <v>38</v>
      </c>
      <c r="F18" s="356"/>
      <c r="G18" s="388" t="s">
        <v>284</v>
      </c>
      <c r="H18" s="356"/>
      <c r="I18" s="356"/>
      <c r="J18" s="371" t="s">
        <v>297</v>
      </c>
    </row>
    <row r="19" spans="2:48">
      <c r="B19" s="365"/>
      <c r="C19" s="386" t="s">
        <v>298</v>
      </c>
      <c r="D19" s="392" t="s">
        <v>299</v>
      </c>
      <c r="E19" s="386" t="s">
        <v>38</v>
      </c>
      <c r="F19" s="365"/>
      <c r="G19" s="392" t="s">
        <v>284</v>
      </c>
      <c r="H19" s="365"/>
      <c r="I19" s="365"/>
      <c r="J19" s="387" t="s">
        <v>300</v>
      </c>
    </row>
    <row r="20" spans="2:48" s="372" customFormat="1">
      <c r="B20" s="356"/>
      <c r="C20" s="361" t="s">
        <v>301</v>
      </c>
      <c r="D20" s="388" t="s">
        <v>302</v>
      </c>
      <c r="E20" s="361" t="s">
        <v>38</v>
      </c>
      <c r="F20" s="373"/>
      <c r="G20" s="388" t="s">
        <v>284</v>
      </c>
      <c r="H20" s="356"/>
      <c r="I20" s="356"/>
      <c r="J20" s="393" t="s">
        <v>303</v>
      </c>
      <c r="M20" s="358"/>
    </row>
    <row r="21" spans="2:48" s="372" customFormat="1">
      <c r="B21" s="356"/>
      <c r="C21" s="361" t="s">
        <v>304</v>
      </c>
      <c r="D21" s="388" t="s">
        <v>305</v>
      </c>
      <c r="E21" s="361" t="s">
        <v>38</v>
      </c>
      <c r="F21" s="373"/>
      <c r="G21" s="388" t="s">
        <v>284</v>
      </c>
      <c r="H21" s="356"/>
      <c r="I21" s="356"/>
      <c r="J21" s="393" t="s">
        <v>303</v>
      </c>
      <c r="M21" s="358"/>
    </row>
    <row r="22" spans="2:48" ht="15" thickBot="1">
      <c r="B22" s="374"/>
      <c r="C22" s="394" t="s">
        <v>306</v>
      </c>
      <c r="D22" s="395" t="s">
        <v>307</v>
      </c>
      <c r="E22" s="394" t="s">
        <v>38</v>
      </c>
      <c r="F22" s="374"/>
      <c r="G22" s="395" t="s">
        <v>284</v>
      </c>
      <c r="H22" s="374"/>
      <c r="I22" s="374"/>
      <c r="J22" s="396" t="s">
        <v>303</v>
      </c>
    </row>
    <row r="23" spans="2:48" s="375" customFormat="1">
      <c r="C23" s="399" t="s">
        <v>308</v>
      </c>
      <c r="D23" s="399" t="s">
        <v>309</v>
      </c>
      <c r="E23" s="399" t="s">
        <v>38</v>
      </c>
      <c r="F23" s="399"/>
      <c r="G23" s="399" t="s">
        <v>284</v>
      </c>
      <c r="H23" s="399"/>
      <c r="I23" s="399"/>
      <c r="J23" s="400" t="s">
        <v>303</v>
      </c>
      <c r="K23" s="397"/>
      <c r="L23" s="397"/>
      <c r="M23" s="397"/>
      <c r="N23" s="397"/>
      <c r="O23" s="397"/>
      <c r="P23" s="397"/>
      <c r="Q23" s="397"/>
      <c r="R23" s="397"/>
      <c r="S23" s="397"/>
      <c r="T23" s="397"/>
      <c r="U23" s="397"/>
      <c r="V23" s="397"/>
      <c r="W23" s="397"/>
      <c r="X23" s="397"/>
      <c r="Y23" s="397"/>
      <c r="Z23" s="397"/>
      <c r="AA23" s="397"/>
      <c r="AB23" s="397"/>
      <c r="AC23" s="397"/>
      <c r="AD23" s="397"/>
      <c r="AE23" s="397"/>
      <c r="AF23" s="397"/>
      <c r="AG23" s="397"/>
      <c r="AH23" s="397"/>
      <c r="AI23" s="397"/>
      <c r="AJ23" s="397"/>
      <c r="AK23" s="397"/>
      <c r="AL23" s="397"/>
      <c r="AM23" s="397"/>
      <c r="AN23" s="397"/>
      <c r="AO23" s="397"/>
      <c r="AP23" s="397"/>
      <c r="AQ23" s="397"/>
      <c r="AR23" s="397"/>
      <c r="AS23" s="397"/>
      <c r="AT23" s="397"/>
      <c r="AU23" s="397"/>
      <c r="AV23" s="397"/>
    </row>
    <row r="24" spans="2:48" s="375" customFormat="1">
      <c r="C24" s="401" t="s">
        <v>310</v>
      </c>
      <c r="D24" s="401" t="s">
        <v>311</v>
      </c>
      <c r="E24" s="401" t="s">
        <v>38</v>
      </c>
      <c r="F24" s="401"/>
      <c r="G24" s="401" t="s">
        <v>284</v>
      </c>
      <c r="H24" s="401"/>
      <c r="I24" s="401"/>
      <c r="J24" s="402" t="s">
        <v>303</v>
      </c>
      <c r="K24" s="397"/>
      <c r="L24" s="397"/>
      <c r="M24" s="397"/>
      <c r="N24" s="397"/>
      <c r="O24" s="397"/>
      <c r="P24" s="397"/>
      <c r="Q24" s="397"/>
      <c r="R24" s="397"/>
      <c r="S24" s="397"/>
      <c r="T24" s="397"/>
      <c r="U24" s="397"/>
      <c r="V24" s="397"/>
      <c r="W24" s="397"/>
      <c r="X24" s="397"/>
      <c r="Y24" s="397"/>
      <c r="Z24" s="397"/>
      <c r="AA24" s="397"/>
      <c r="AB24" s="397"/>
      <c r="AC24" s="397"/>
      <c r="AD24" s="397"/>
      <c r="AE24" s="397"/>
      <c r="AF24" s="397"/>
      <c r="AG24" s="397"/>
      <c r="AH24" s="397"/>
      <c r="AI24" s="397"/>
      <c r="AJ24" s="397"/>
      <c r="AK24" s="397"/>
      <c r="AL24" s="397"/>
      <c r="AM24" s="397"/>
      <c r="AN24" s="397"/>
      <c r="AO24" s="397"/>
      <c r="AP24" s="397"/>
      <c r="AQ24" s="397"/>
      <c r="AR24" s="397"/>
      <c r="AS24" s="397"/>
      <c r="AT24" s="397"/>
      <c r="AU24" s="397"/>
      <c r="AV24" s="397"/>
    </row>
    <row r="25" spans="2:48" s="375" customFormat="1">
      <c r="C25" s="401" t="s">
        <v>312</v>
      </c>
      <c r="D25" s="401" t="s">
        <v>313</v>
      </c>
      <c r="E25" s="401" t="s">
        <v>38</v>
      </c>
      <c r="F25" s="401"/>
      <c r="G25" s="401" t="s">
        <v>284</v>
      </c>
      <c r="H25" s="401"/>
      <c r="I25" s="401"/>
      <c r="J25" s="402" t="s">
        <v>303</v>
      </c>
      <c r="K25" s="397"/>
      <c r="L25" s="397"/>
      <c r="M25" s="397"/>
      <c r="N25" s="397"/>
      <c r="O25" s="397"/>
      <c r="P25" s="397"/>
      <c r="Q25" s="397"/>
      <c r="R25" s="397"/>
      <c r="S25" s="397"/>
      <c r="T25" s="397"/>
      <c r="U25" s="397"/>
      <c r="V25" s="397"/>
      <c r="W25" s="397"/>
      <c r="X25" s="397"/>
      <c r="Y25" s="397"/>
      <c r="Z25" s="397"/>
      <c r="AA25" s="397"/>
      <c r="AB25" s="397"/>
      <c r="AC25" s="397"/>
      <c r="AD25" s="397"/>
      <c r="AE25" s="397"/>
      <c r="AF25" s="397"/>
      <c r="AG25" s="397"/>
      <c r="AH25" s="397"/>
      <c r="AI25" s="397"/>
      <c r="AJ25" s="397"/>
      <c r="AK25" s="397"/>
      <c r="AL25" s="397"/>
      <c r="AM25" s="397"/>
      <c r="AN25" s="397"/>
      <c r="AO25" s="397"/>
      <c r="AP25" s="397"/>
      <c r="AQ25" s="397"/>
      <c r="AR25" s="397"/>
      <c r="AS25" s="397"/>
      <c r="AT25" s="397"/>
      <c r="AU25" s="397"/>
      <c r="AV25" s="397"/>
    </row>
    <row r="26" spans="2:48" s="375" customFormat="1">
      <c r="C26" s="401" t="s">
        <v>314</v>
      </c>
      <c r="D26" s="401" t="s">
        <v>315</v>
      </c>
      <c r="E26" s="401" t="s">
        <v>38</v>
      </c>
      <c r="F26" s="401"/>
      <c r="G26" s="401" t="s">
        <v>284</v>
      </c>
      <c r="H26" s="401"/>
      <c r="I26" s="401"/>
      <c r="J26" s="402" t="s">
        <v>303</v>
      </c>
      <c r="K26" s="397"/>
      <c r="L26" s="397"/>
      <c r="M26" s="397"/>
      <c r="N26" s="397"/>
      <c r="O26" s="397"/>
      <c r="P26" s="397"/>
      <c r="Q26" s="397"/>
      <c r="R26" s="397"/>
      <c r="S26" s="397"/>
      <c r="T26" s="397"/>
      <c r="U26" s="397"/>
      <c r="V26" s="397"/>
      <c r="W26" s="397"/>
      <c r="X26" s="397"/>
      <c r="Y26" s="397"/>
      <c r="Z26" s="397"/>
      <c r="AA26" s="397"/>
      <c r="AB26" s="397"/>
      <c r="AC26" s="397"/>
      <c r="AD26" s="397"/>
      <c r="AE26" s="397"/>
      <c r="AF26" s="397"/>
      <c r="AG26" s="397"/>
      <c r="AH26" s="397"/>
      <c r="AI26" s="397"/>
      <c r="AJ26" s="397"/>
      <c r="AK26" s="397"/>
      <c r="AL26" s="397"/>
      <c r="AM26" s="397"/>
      <c r="AN26" s="397"/>
      <c r="AO26" s="397"/>
      <c r="AP26" s="397"/>
      <c r="AQ26" s="397"/>
      <c r="AR26" s="397"/>
      <c r="AS26" s="397"/>
      <c r="AT26" s="397"/>
      <c r="AU26" s="397"/>
      <c r="AV26" s="397"/>
    </row>
    <row r="27" spans="2:48" s="375" customFormat="1">
      <c r="C27" s="401" t="s">
        <v>316</v>
      </c>
      <c r="D27" s="401" t="s">
        <v>317</v>
      </c>
      <c r="E27" s="401" t="s">
        <v>38</v>
      </c>
      <c r="F27" s="401"/>
      <c r="G27" s="401" t="s">
        <v>284</v>
      </c>
      <c r="H27" s="401"/>
      <c r="I27" s="401"/>
      <c r="J27" s="402" t="s">
        <v>303</v>
      </c>
      <c r="K27" s="397"/>
      <c r="L27" s="397"/>
      <c r="M27" s="397"/>
      <c r="N27" s="397"/>
      <c r="O27" s="397"/>
      <c r="P27" s="397"/>
      <c r="Q27" s="397"/>
      <c r="R27" s="397"/>
      <c r="S27" s="397"/>
      <c r="T27" s="397"/>
      <c r="U27" s="397"/>
      <c r="V27" s="397"/>
      <c r="W27" s="397"/>
      <c r="X27" s="397"/>
      <c r="Y27" s="397"/>
      <c r="Z27" s="397"/>
      <c r="AA27" s="397"/>
      <c r="AB27" s="397"/>
      <c r="AC27" s="397"/>
      <c r="AD27" s="397"/>
      <c r="AE27" s="397"/>
      <c r="AF27" s="397"/>
      <c r="AG27" s="397"/>
      <c r="AH27" s="397"/>
      <c r="AI27" s="397"/>
      <c r="AJ27" s="397"/>
      <c r="AK27" s="397"/>
      <c r="AL27" s="397"/>
      <c r="AM27" s="397"/>
      <c r="AN27" s="397"/>
      <c r="AO27" s="397"/>
      <c r="AP27" s="397"/>
      <c r="AQ27" s="397"/>
      <c r="AR27" s="397"/>
      <c r="AS27" s="397"/>
      <c r="AT27" s="397"/>
      <c r="AU27" s="397"/>
      <c r="AV27" s="397"/>
    </row>
    <row r="28" spans="2:48" s="375" customFormat="1" ht="15" thickBot="1">
      <c r="B28" s="398"/>
      <c r="C28" s="403" t="s">
        <v>318</v>
      </c>
      <c r="D28" s="403" t="s">
        <v>319</v>
      </c>
      <c r="E28" s="403" t="s">
        <v>38</v>
      </c>
      <c r="F28" s="403"/>
      <c r="G28" s="403" t="s">
        <v>284</v>
      </c>
      <c r="H28" s="403"/>
      <c r="I28" s="403"/>
      <c r="J28" s="404" t="s">
        <v>303</v>
      </c>
      <c r="K28" s="397"/>
      <c r="L28" s="397"/>
      <c r="M28" s="397"/>
      <c r="N28" s="397"/>
      <c r="O28" s="397"/>
      <c r="P28" s="397"/>
      <c r="Q28" s="397"/>
      <c r="R28" s="397"/>
      <c r="S28" s="397"/>
      <c r="T28" s="397"/>
      <c r="U28" s="397"/>
      <c r="V28" s="397"/>
      <c r="W28" s="397"/>
      <c r="X28" s="397"/>
      <c r="Y28" s="397"/>
      <c r="Z28" s="397"/>
      <c r="AA28" s="397"/>
      <c r="AB28" s="397"/>
      <c r="AC28" s="397"/>
      <c r="AD28" s="397"/>
      <c r="AE28" s="397"/>
      <c r="AF28" s="397"/>
      <c r="AG28" s="397"/>
      <c r="AH28" s="397"/>
      <c r="AI28" s="397"/>
      <c r="AJ28" s="397"/>
      <c r="AK28" s="397"/>
      <c r="AL28" s="397"/>
      <c r="AM28" s="397"/>
      <c r="AN28" s="397"/>
      <c r="AO28" s="397"/>
      <c r="AP28" s="397"/>
      <c r="AQ28" s="397"/>
      <c r="AR28" s="397"/>
      <c r="AS28" s="397"/>
      <c r="AT28" s="397"/>
      <c r="AU28" s="397"/>
      <c r="AV28" s="397"/>
    </row>
    <row r="29" spans="2:48" s="375" customFormat="1">
      <c r="B29" s="405"/>
      <c r="C29" s="406" t="s">
        <v>320</v>
      </c>
      <c r="D29" s="401" t="s">
        <v>321</v>
      </c>
      <c r="E29" s="407" t="s">
        <v>38</v>
      </c>
      <c r="F29" s="407" t="s">
        <v>322</v>
      </c>
      <c r="G29" s="405" t="s">
        <v>284</v>
      </c>
      <c r="H29" s="405"/>
      <c r="I29" s="405"/>
      <c r="J29" s="408" t="s">
        <v>323</v>
      </c>
      <c r="K29" s="397"/>
      <c r="L29" s="397"/>
      <c r="M29" s="397"/>
      <c r="N29" s="397"/>
      <c r="O29" s="397"/>
      <c r="P29" s="397"/>
      <c r="Q29" s="397"/>
      <c r="R29" s="397"/>
      <c r="S29" s="397"/>
      <c r="T29" s="397"/>
      <c r="U29" s="397"/>
      <c r="V29" s="397"/>
      <c r="W29" s="397"/>
      <c r="X29" s="397"/>
      <c r="Y29" s="397"/>
      <c r="Z29" s="397"/>
      <c r="AA29" s="397"/>
      <c r="AB29" s="397"/>
      <c r="AC29" s="397"/>
      <c r="AD29" s="397"/>
      <c r="AE29" s="397"/>
      <c r="AF29" s="397"/>
      <c r="AG29" s="397"/>
      <c r="AH29" s="397"/>
      <c r="AI29" s="397"/>
      <c r="AJ29" s="397"/>
      <c r="AK29" s="397"/>
      <c r="AL29" s="397"/>
      <c r="AM29" s="397"/>
      <c r="AN29" s="397"/>
      <c r="AO29" s="397"/>
      <c r="AP29" s="397"/>
      <c r="AQ29" s="397"/>
      <c r="AR29" s="397"/>
      <c r="AS29" s="397"/>
      <c r="AT29" s="397"/>
      <c r="AU29" s="397"/>
      <c r="AV29" s="397"/>
    </row>
    <row r="30" spans="2:48" s="375" customFormat="1">
      <c r="B30" s="398"/>
      <c r="C30" s="406" t="s">
        <v>324</v>
      </c>
      <c r="D30" s="401" t="s">
        <v>325</v>
      </c>
      <c r="E30" s="401" t="s">
        <v>38</v>
      </c>
      <c r="F30" s="401" t="s">
        <v>322</v>
      </c>
      <c r="G30" s="398" t="s">
        <v>284</v>
      </c>
      <c r="H30" s="398"/>
      <c r="I30" s="398"/>
      <c r="J30" s="402" t="s">
        <v>323</v>
      </c>
      <c r="K30" s="397"/>
      <c r="L30" s="397"/>
      <c r="M30" s="397"/>
      <c r="N30" s="397"/>
      <c r="O30" s="397"/>
      <c r="P30" s="397"/>
      <c r="Q30" s="397"/>
      <c r="R30" s="397"/>
      <c r="S30" s="397"/>
      <c r="T30" s="397"/>
      <c r="U30" s="397"/>
      <c r="V30" s="397"/>
      <c r="W30" s="397"/>
      <c r="X30" s="397"/>
      <c r="Y30" s="397"/>
      <c r="Z30" s="397"/>
      <c r="AA30" s="397"/>
      <c r="AB30" s="397"/>
      <c r="AC30" s="397"/>
      <c r="AD30" s="397"/>
      <c r="AE30" s="397"/>
      <c r="AF30" s="397"/>
      <c r="AG30" s="397"/>
      <c r="AH30" s="397"/>
      <c r="AI30" s="397"/>
      <c r="AJ30" s="397"/>
      <c r="AK30" s="397"/>
      <c r="AL30" s="397"/>
      <c r="AM30" s="397"/>
      <c r="AN30" s="397"/>
      <c r="AO30" s="397"/>
      <c r="AP30" s="397"/>
      <c r="AQ30" s="397"/>
      <c r="AR30" s="397"/>
      <c r="AS30" s="397"/>
      <c r="AT30" s="397"/>
      <c r="AU30" s="397"/>
      <c r="AV30" s="397"/>
    </row>
    <row r="31" spans="2:48" s="375" customFormat="1">
      <c r="B31" s="398"/>
      <c r="C31" s="406" t="s">
        <v>326</v>
      </c>
      <c r="D31" s="401" t="s">
        <v>327</v>
      </c>
      <c r="E31" s="401" t="s">
        <v>38</v>
      </c>
      <c r="F31" s="401" t="s">
        <v>322</v>
      </c>
      <c r="G31" s="398" t="s">
        <v>284</v>
      </c>
      <c r="H31" s="398"/>
      <c r="I31" s="398"/>
      <c r="J31" s="402" t="s">
        <v>323</v>
      </c>
      <c r="K31" s="397"/>
      <c r="L31" s="397"/>
      <c r="M31" s="397"/>
      <c r="N31" s="397"/>
      <c r="O31" s="397"/>
      <c r="P31" s="397"/>
      <c r="Q31" s="397"/>
      <c r="R31" s="397"/>
      <c r="S31" s="397"/>
      <c r="T31" s="397"/>
      <c r="U31" s="397"/>
      <c r="V31" s="397"/>
      <c r="W31" s="397"/>
      <c r="X31" s="397"/>
      <c r="Y31" s="397"/>
      <c r="Z31" s="397"/>
      <c r="AA31" s="397"/>
      <c r="AB31" s="397"/>
      <c r="AC31" s="397"/>
      <c r="AD31" s="397"/>
      <c r="AE31" s="397"/>
      <c r="AF31" s="397"/>
      <c r="AG31" s="397"/>
      <c r="AH31" s="397"/>
      <c r="AI31" s="397"/>
      <c r="AJ31" s="397"/>
      <c r="AK31" s="397"/>
      <c r="AL31" s="397"/>
      <c r="AM31" s="397"/>
      <c r="AN31" s="397"/>
      <c r="AO31" s="397"/>
      <c r="AP31" s="397"/>
      <c r="AQ31" s="397"/>
      <c r="AR31" s="397"/>
      <c r="AS31" s="397"/>
      <c r="AT31" s="397"/>
      <c r="AU31" s="397"/>
      <c r="AV31" s="397"/>
    </row>
    <row r="32" spans="2:48" s="375" customFormat="1">
      <c r="B32" s="398"/>
      <c r="C32" s="406" t="s">
        <v>328</v>
      </c>
      <c r="D32" s="401" t="s">
        <v>329</v>
      </c>
      <c r="E32" s="401" t="s">
        <v>38</v>
      </c>
      <c r="F32" s="401" t="s">
        <v>322</v>
      </c>
      <c r="G32" s="398" t="s">
        <v>284</v>
      </c>
      <c r="H32" s="398"/>
      <c r="I32" s="398"/>
      <c r="J32" s="402" t="s">
        <v>323</v>
      </c>
      <c r="K32" s="397"/>
      <c r="L32" s="397"/>
      <c r="M32" s="397"/>
      <c r="N32" s="397"/>
      <c r="O32" s="397"/>
      <c r="P32" s="397"/>
      <c r="Q32" s="397"/>
      <c r="R32" s="397"/>
      <c r="S32" s="397"/>
      <c r="T32" s="397"/>
      <c r="U32" s="397"/>
      <c r="V32" s="397"/>
      <c r="W32" s="397"/>
      <c r="X32" s="397"/>
      <c r="Y32" s="397"/>
      <c r="Z32" s="397"/>
      <c r="AA32" s="397"/>
      <c r="AB32" s="397"/>
      <c r="AC32" s="397"/>
      <c r="AD32" s="397"/>
      <c r="AE32" s="397"/>
      <c r="AF32" s="397"/>
      <c r="AG32" s="397"/>
      <c r="AH32" s="397"/>
      <c r="AI32" s="397"/>
      <c r="AJ32" s="397"/>
      <c r="AK32" s="397"/>
      <c r="AL32" s="397"/>
      <c r="AM32" s="397"/>
      <c r="AN32" s="397"/>
      <c r="AO32" s="397"/>
      <c r="AP32" s="397"/>
      <c r="AQ32" s="397"/>
      <c r="AR32" s="397"/>
      <c r="AS32" s="397"/>
      <c r="AT32" s="397"/>
      <c r="AU32" s="397"/>
      <c r="AV32" s="397"/>
    </row>
    <row r="33" spans="1:48" s="375" customFormat="1">
      <c r="A33" s="397"/>
      <c r="B33" s="398"/>
      <c r="C33" s="406" t="s">
        <v>330</v>
      </c>
      <c r="D33" s="401" t="s">
        <v>331</v>
      </c>
      <c r="E33" s="401" t="s">
        <v>38</v>
      </c>
      <c r="F33" s="401" t="s">
        <v>322</v>
      </c>
      <c r="G33" s="398" t="s">
        <v>284</v>
      </c>
      <c r="H33" s="398"/>
      <c r="I33" s="398"/>
      <c r="J33" s="402" t="s">
        <v>323</v>
      </c>
      <c r="K33" s="397"/>
      <c r="L33" s="397"/>
      <c r="M33" s="397"/>
      <c r="N33" s="397"/>
      <c r="O33" s="397"/>
      <c r="P33" s="397"/>
      <c r="Q33" s="397"/>
      <c r="R33" s="397"/>
      <c r="S33" s="397"/>
      <c r="T33" s="397"/>
      <c r="U33" s="397"/>
      <c r="V33" s="397"/>
      <c r="W33" s="397"/>
      <c r="X33" s="397"/>
      <c r="Y33" s="397"/>
      <c r="Z33" s="397"/>
      <c r="AA33" s="397"/>
      <c r="AB33" s="397"/>
      <c r="AC33" s="397"/>
      <c r="AD33" s="397"/>
      <c r="AE33" s="397"/>
      <c r="AF33" s="397"/>
      <c r="AG33" s="397"/>
      <c r="AH33" s="397"/>
      <c r="AI33" s="397"/>
      <c r="AJ33" s="397"/>
      <c r="AK33" s="397"/>
      <c r="AL33" s="397"/>
      <c r="AM33" s="397"/>
      <c r="AN33" s="397"/>
      <c r="AO33" s="397"/>
      <c r="AP33" s="397"/>
      <c r="AQ33" s="397"/>
      <c r="AR33" s="397"/>
      <c r="AS33" s="397"/>
      <c r="AT33" s="397"/>
      <c r="AU33" s="397"/>
      <c r="AV33" s="397"/>
    </row>
    <row r="34" spans="1:48" s="375" customFormat="1">
      <c r="A34" s="397"/>
      <c r="B34" s="398"/>
      <c r="C34" s="406" t="s">
        <v>332</v>
      </c>
      <c r="D34" s="401" t="s">
        <v>333</v>
      </c>
      <c r="E34" s="401" t="s">
        <v>38</v>
      </c>
      <c r="F34" s="401" t="s">
        <v>322</v>
      </c>
      <c r="G34" s="398" t="s">
        <v>284</v>
      </c>
      <c r="H34" s="398"/>
      <c r="I34" s="398"/>
      <c r="J34" s="402" t="s">
        <v>323</v>
      </c>
      <c r="K34" s="397"/>
      <c r="L34" s="397"/>
      <c r="M34" s="397"/>
      <c r="N34" s="397"/>
      <c r="O34" s="397"/>
      <c r="P34" s="397"/>
      <c r="Q34" s="397"/>
      <c r="R34" s="397"/>
      <c r="S34" s="397"/>
      <c r="T34" s="397"/>
      <c r="U34" s="397"/>
      <c r="V34" s="397"/>
      <c r="W34" s="397"/>
      <c r="X34" s="397"/>
      <c r="Y34" s="397"/>
      <c r="Z34" s="397"/>
      <c r="AA34" s="397"/>
      <c r="AB34" s="397"/>
      <c r="AC34" s="397"/>
      <c r="AD34" s="397"/>
      <c r="AE34" s="397"/>
      <c r="AF34" s="397"/>
      <c r="AG34" s="397"/>
      <c r="AH34" s="397"/>
      <c r="AI34" s="397"/>
      <c r="AJ34" s="397"/>
      <c r="AK34" s="397"/>
      <c r="AL34" s="397"/>
      <c r="AM34" s="397"/>
      <c r="AN34" s="397"/>
      <c r="AO34" s="397"/>
      <c r="AP34" s="397"/>
      <c r="AQ34" s="397"/>
      <c r="AR34" s="397"/>
      <c r="AS34" s="397"/>
      <c r="AT34" s="397"/>
      <c r="AU34" s="397"/>
      <c r="AV34" s="397"/>
    </row>
    <row r="35" spans="1:48">
      <c r="B35" s="376" t="s">
        <v>334</v>
      </c>
      <c r="C35" s="377" t="s">
        <v>335</v>
      </c>
      <c r="D35" s="409" t="s">
        <v>336</v>
      </c>
      <c r="E35" s="409" t="s">
        <v>337</v>
      </c>
      <c r="F35" s="376"/>
      <c r="G35" s="376"/>
      <c r="H35" s="376"/>
      <c r="I35" s="376"/>
      <c r="J35" s="410" t="s">
        <v>338</v>
      </c>
    </row>
    <row r="36" spans="1:48">
      <c r="B36" s="187" t="s">
        <v>276</v>
      </c>
      <c r="C36" s="555" t="s">
        <v>523</v>
      </c>
      <c r="D36" s="555" t="s">
        <v>524</v>
      </c>
      <c r="E36" s="187" t="s">
        <v>38</v>
      </c>
      <c r="F36" s="187"/>
      <c r="G36" s="187" t="s">
        <v>284</v>
      </c>
      <c r="H36" s="187"/>
      <c r="I36" s="187"/>
      <c r="J36" t="s">
        <v>525</v>
      </c>
    </row>
    <row r="37" spans="1:48">
      <c r="C37" s="397" t="s">
        <v>590</v>
      </c>
      <c r="D37" s="397" t="s">
        <v>591</v>
      </c>
      <c r="E37" s="397" t="s">
        <v>38</v>
      </c>
      <c r="F37" s="397"/>
      <c r="G37" s="397" t="s">
        <v>284</v>
      </c>
      <c r="H37" s="397"/>
      <c r="I37" s="397"/>
      <c r="J37" s="397" t="s">
        <v>592</v>
      </c>
    </row>
    <row r="38" spans="1:48">
      <c r="B38" s="397" t="s">
        <v>261</v>
      </c>
      <c r="C38" s="397" t="s">
        <v>593</v>
      </c>
      <c r="D38" s="397" t="s">
        <v>594</v>
      </c>
      <c r="E38" s="397" t="s">
        <v>264</v>
      </c>
      <c r="F38" s="397"/>
      <c r="G38" s="397"/>
      <c r="H38" s="397"/>
      <c r="I38" s="397"/>
      <c r="J38" s="397" t="s">
        <v>265</v>
      </c>
    </row>
    <row r="39" spans="1:48">
      <c r="C39" s="397" t="s">
        <v>595</v>
      </c>
      <c r="D39" s="397" t="s">
        <v>596</v>
      </c>
      <c r="E39" s="397" t="s">
        <v>264</v>
      </c>
      <c r="F39" s="397"/>
      <c r="G39" s="397"/>
      <c r="H39" s="397"/>
      <c r="I39" s="397"/>
      <c r="J39" s="397" t="s">
        <v>265</v>
      </c>
    </row>
    <row r="40" spans="1:48">
      <c r="B40" s="397" t="s">
        <v>276</v>
      </c>
      <c r="C40" s="397" t="s">
        <v>533</v>
      </c>
      <c r="D40" s="397" t="s">
        <v>534</v>
      </c>
      <c r="E40" s="397" t="s">
        <v>38</v>
      </c>
      <c r="F40" s="397"/>
      <c r="G40" s="397"/>
      <c r="H40" s="397"/>
      <c r="I40" s="397"/>
      <c r="J40" s="397" t="s">
        <v>535</v>
      </c>
    </row>
    <row r="41" spans="1:48">
      <c r="A41" s="397"/>
      <c r="C41" s="397" t="s">
        <v>536</v>
      </c>
      <c r="D41" s="397" t="s">
        <v>537</v>
      </c>
      <c r="E41" s="397" t="s">
        <v>38</v>
      </c>
      <c r="F41" s="397"/>
      <c r="G41" s="397"/>
      <c r="H41" s="397"/>
      <c r="I41" s="397"/>
      <c r="J41" s="397" t="s">
        <v>538</v>
      </c>
    </row>
    <row r="42" spans="1:48">
      <c r="A42" s="397"/>
      <c r="C42" s="397" t="s">
        <v>539</v>
      </c>
      <c r="D42" s="397" t="s">
        <v>540</v>
      </c>
      <c r="E42" s="397" t="s">
        <v>38</v>
      </c>
      <c r="F42" s="397"/>
      <c r="G42" s="397"/>
      <c r="H42" s="397"/>
      <c r="I42" s="397"/>
      <c r="J42" s="397" t="s">
        <v>541</v>
      </c>
    </row>
    <row r="43" spans="1:48">
      <c r="A43" s="397"/>
      <c r="C43" s="397" t="s">
        <v>542</v>
      </c>
      <c r="D43" s="397" t="s">
        <v>543</v>
      </c>
      <c r="E43" s="397" t="s">
        <v>38</v>
      </c>
      <c r="F43" s="397"/>
      <c r="G43" s="397"/>
      <c r="H43" s="397"/>
      <c r="I43" s="397"/>
      <c r="J43" s="397" t="s">
        <v>544</v>
      </c>
    </row>
    <row r="44" spans="1:48">
      <c r="A44" s="397"/>
      <c r="C44" s="397" t="s">
        <v>545</v>
      </c>
      <c r="D44" s="397" t="s">
        <v>546</v>
      </c>
      <c r="E44" s="397" t="s">
        <v>38</v>
      </c>
      <c r="F44" s="397"/>
      <c r="G44" s="397"/>
      <c r="H44" s="397"/>
      <c r="I44" s="397"/>
      <c r="J44" s="397" t="s">
        <v>547</v>
      </c>
    </row>
    <row r="45" spans="1:48">
      <c r="A45" s="397"/>
      <c r="C45" s="397" t="s">
        <v>548</v>
      </c>
      <c r="D45" s="397" t="s">
        <v>549</v>
      </c>
      <c r="E45" s="397" t="s">
        <v>38</v>
      </c>
      <c r="F45" s="397"/>
      <c r="G45" s="397"/>
      <c r="H45" s="397"/>
      <c r="I45" s="397"/>
      <c r="J45" s="397" t="s">
        <v>550</v>
      </c>
    </row>
    <row r="46" spans="1:48">
      <c r="A46" s="397"/>
      <c r="C46" s="397" t="s">
        <v>551</v>
      </c>
      <c r="D46" s="397" t="s">
        <v>552</v>
      </c>
      <c r="E46" s="397" t="s">
        <v>38</v>
      </c>
      <c r="F46" s="397"/>
      <c r="G46" s="397" t="s">
        <v>284</v>
      </c>
      <c r="H46" s="397"/>
      <c r="I46" s="397"/>
      <c r="J46" s="397" t="s">
        <v>553</v>
      </c>
    </row>
    <row r="47" spans="1:48">
      <c r="A47" s="397"/>
      <c r="C47" s="397" t="s">
        <v>554</v>
      </c>
      <c r="D47" s="397" t="s">
        <v>555</v>
      </c>
      <c r="E47" s="397" t="s">
        <v>38</v>
      </c>
      <c r="F47" s="397"/>
      <c r="G47" s="397"/>
      <c r="H47" s="397"/>
      <c r="I47" s="397"/>
      <c r="J47" s="397" t="s">
        <v>556</v>
      </c>
    </row>
    <row r="48" spans="1:48">
      <c r="A48" s="397"/>
      <c r="C48" s="397" t="s">
        <v>557</v>
      </c>
      <c r="D48" s="397" t="s">
        <v>558</v>
      </c>
      <c r="E48" s="397" t="s">
        <v>38</v>
      </c>
      <c r="F48" s="397"/>
      <c r="G48" s="397"/>
      <c r="H48" s="397"/>
      <c r="I48" s="397"/>
      <c r="J48" s="397" t="s">
        <v>559</v>
      </c>
    </row>
    <row r="49" spans="1:10">
      <c r="A49" s="397"/>
      <c r="C49" s="397" t="s">
        <v>560</v>
      </c>
      <c r="D49" s="397" t="s">
        <v>561</v>
      </c>
      <c r="E49" s="397" t="s">
        <v>38</v>
      </c>
      <c r="F49" s="397"/>
      <c r="G49" s="397" t="s">
        <v>284</v>
      </c>
      <c r="H49" s="397"/>
      <c r="I49" s="397"/>
      <c r="J49" s="397" t="s">
        <v>562</v>
      </c>
    </row>
    <row r="50" spans="1:10">
      <c r="A50" s="397"/>
      <c r="C50" s="397" t="s">
        <v>563</v>
      </c>
      <c r="D50" s="397" t="s">
        <v>564</v>
      </c>
      <c r="E50" s="397" t="s">
        <v>38</v>
      </c>
      <c r="F50" s="397"/>
      <c r="G50" s="397" t="s">
        <v>284</v>
      </c>
      <c r="H50" s="397"/>
      <c r="I50" s="397"/>
      <c r="J50" s="397" t="s">
        <v>565</v>
      </c>
    </row>
    <row r="51" spans="1:10">
      <c r="C51" s="397" t="s">
        <v>566</v>
      </c>
      <c r="D51" s="397" t="s">
        <v>567</v>
      </c>
      <c r="E51" s="397" t="s">
        <v>38</v>
      </c>
      <c r="F51" s="397" t="s">
        <v>322</v>
      </c>
      <c r="G51" s="397" t="s">
        <v>284</v>
      </c>
      <c r="H51" s="397"/>
      <c r="I51" s="397"/>
      <c r="J51" s="397" t="s">
        <v>323</v>
      </c>
    </row>
    <row r="52" spans="1:10">
      <c r="C52" s="397" t="s">
        <v>568</v>
      </c>
      <c r="D52" s="397" t="s">
        <v>569</v>
      </c>
      <c r="E52" s="397" t="s">
        <v>38</v>
      </c>
      <c r="F52" s="397" t="s">
        <v>322</v>
      </c>
      <c r="G52" s="397" t="s">
        <v>284</v>
      </c>
      <c r="H52" s="397"/>
      <c r="I52" s="397"/>
      <c r="J52" s="397" t="s">
        <v>323</v>
      </c>
    </row>
    <row r="53" spans="1:10">
      <c r="C53" s="397" t="s">
        <v>570</v>
      </c>
      <c r="D53" s="397" t="s">
        <v>571</v>
      </c>
      <c r="E53" s="397" t="s">
        <v>38</v>
      </c>
      <c r="F53" s="397" t="s">
        <v>322</v>
      </c>
      <c r="G53" s="397" t="s">
        <v>284</v>
      </c>
      <c r="H53" s="397"/>
      <c r="I53" s="397"/>
      <c r="J53" s="397" t="s">
        <v>323</v>
      </c>
    </row>
    <row r="54" spans="1:10">
      <c r="C54" s="397" t="s">
        <v>572</v>
      </c>
      <c r="D54" s="397" t="s">
        <v>573</v>
      </c>
      <c r="E54" s="397" t="s">
        <v>38</v>
      </c>
      <c r="F54" s="397" t="s">
        <v>322</v>
      </c>
      <c r="G54" s="397" t="s">
        <v>284</v>
      </c>
      <c r="H54" s="397"/>
      <c r="I54" s="397"/>
      <c r="J54" s="397" t="s">
        <v>323</v>
      </c>
    </row>
    <row r="55" spans="1:10">
      <c r="C55" s="397" t="s">
        <v>574</v>
      </c>
      <c r="D55" s="397" t="s">
        <v>575</v>
      </c>
      <c r="E55" s="397" t="s">
        <v>38</v>
      </c>
      <c r="F55" s="397" t="s">
        <v>322</v>
      </c>
      <c r="G55" s="397" t="s">
        <v>284</v>
      </c>
      <c r="H55" s="397"/>
      <c r="I55" s="397"/>
      <c r="J55" s="397" t="s">
        <v>323</v>
      </c>
    </row>
    <row r="56" spans="1:10">
      <c r="C56" s="397" t="s">
        <v>576</v>
      </c>
      <c r="D56" s="397" t="s">
        <v>577</v>
      </c>
      <c r="E56" s="397" t="s">
        <v>38</v>
      </c>
      <c r="F56" s="397" t="s">
        <v>322</v>
      </c>
      <c r="G56" s="397" t="s">
        <v>284</v>
      </c>
      <c r="H56" s="397"/>
      <c r="I56" s="397"/>
      <c r="J56" s="397" t="s">
        <v>323</v>
      </c>
    </row>
    <row r="57" spans="1:10">
      <c r="C57" s="397" t="s">
        <v>578</v>
      </c>
      <c r="D57" s="397" t="s">
        <v>579</v>
      </c>
      <c r="E57" s="397" t="s">
        <v>38</v>
      </c>
      <c r="F57" s="397" t="s">
        <v>322</v>
      </c>
      <c r="G57" s="397" t="s">
        <v>284</v>
      </c>
      <c r="H57" s="397"/>
      <c r="I57" s="397"/>
      <c r="J57" s="397" t="s">
        <v>323</v>
      </c>
    </row>
    <row r="58" spans="1:10">
      <c r="C58" s="397" t="s">
        <v>580</v>
      </c>
      <c r="D58" s="397" t="s">
        <v>581</v>
      </c>
      <c r="E58" s="397" t="s">
        <v>38</v>
      </c>
      <c r="F58" s="397" t="s">
        <v>322</v>
      </c>
      <c r="G58" s="397" t="s">
        <v>284</v>
      </c>
      <c r="H58" s="397"/>
      <c r="I58" s="397"/>
      <c r="J58" s="397" t="s">
        <v>323</v>
      </c>
    </row>
    <row r="59" spans="1:10">
      <c r="C59" s="397" t="s">
        <v>582</v>
      </c>
      <c r="D59" s="397" t="s">
        <v>583</v>
      </c>
      <c r="E59" s="397" t="s">
        <v>38</v>
      </c>
      <c r="F59" s="397" t="s">
        <v>322</v>
      </c>
      <c r="G59" s="397" t="s">
        <v>284</v>
      </c>
      <c r="H59" s="397"/>
      <c r="I59" s="397"/>
      <c r="J59" s="397" t="s">
        <v>323</v>
      </c>
    </row>
    <row r="60" spans="1:10">
      <c r="C60" s="397" t="s">
        <v>584</v>
      </c>
      <c r="D60" s="397" t="s">
        <v>585</v>
      </c>
      <c r="E60" s="397" t="s">
        <v>38</v>
      </c>
      <c r="F60" s="397" t="s">
        <v>322</v>
      </c>
      <c r="G60" s="397" t="s">
        <v>284</v>
      </c>
      <c r="H60" s="397"/>
      <c r="I60" s="397"/>
      <c r="J60" s="397" t="s">
        <v>323</v>
      </c>
    </row>
    <row r="61" spans="1:10">
      <c r="C61" s="397" t="s">
        <v>586</v>
      </c>
      <c r="D61" s="397" t="s">
        <v>587</v>
      </c>
      <c r="E61" s="397" t="s">
        <v>38</v>
      </c>
      <c r="F61" s="397" t="s">
        <v>322</v>
      </c>
      <c r="G61" s="397" t="s">
        <v>284</v>
      </c>
      <c r="H61" s="397"/>
      <c r="I61" s="397"/>
      <c r="J61" s="397" t="s">
        <v>323</v>
      </c>
    </row>
    <row r="62" spans="1:10">
      <c r="C62" s="397" t="s">
        <v>588</v>
      </c>
      <c r="D62" s="397" t="s">
        <v>589</v>
      </c>
      <c r="E62" s="397" t="s">
        <v>38</v>
      </c>
      <c r="F62" s="397" t="s">
        <v>322</v>
      </c>
      <c r="G62" s="397" t="s">
        <v>284</v>
      </c>
      <c r="H62" s="397"/>
      <c r="I62" s="397"/>
      <c r="J62" s="397" t="s">
        <v>323</v>
      </c>
    </row>
    <row r="68" spans="1:10">
      <c r="C68" s="398"/>
    </row>
    <row r="69" spans="1:10">
      <c r="C69" s="398"/>
    </row>
    <row r="70" spans="1:10">
      <c r="C70" s="398"/>
    </row>
    <row r="71" spans="1:10">
      <c r="C71" s="398"/>
    </row>
    <row r="72" spans="1:10">
      <c r="C72" s="398"/>
    </row>
    <row r="75" spans="1:10">
      <c r="A75" s="397"/>
    </row>
    <row r="76" spans="1:10">
      <c r="A76" s="397"/>
    </row>
    <row r="77" spans="1:10">
      <c r="B77" s="397"/>
      <c r="C77" s="397"/>
      <c r="D77" s="397"/>
      <c r="E77" s="397"/>
      <c r="F77" s="397"/>
      <c r="G77" s="397"/>
      <c r="H77" s="397"/>
      <c r="I77" s="397"/>
      <c r="J77" s="397"/>
    </row>
    <row r="78" spans="1:10">
      <c r="B78" s="397"/>
      <c r="C78" s="397"/>
      <c r="D78" s="397"/>
      <c r="E78" s="397"/>
      <c r="F78" s="397"/>
      <c r="G78" s="397"/>
      <c r="H78" s="397"/>
      <c r="I78" s="397"/>
      <c r="J78" s="39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46A26-236C-4FE2-8542-87F3D85E6168}">
  <dimension ref="B3:L46"/>
  <sheetViews>
    <sheetView zoomScale="85" zoomScaleNormal="85" workbookViewId="0">
      <selection activeCell="F37" sqref="F37:G46"/>
    </sheetView>
  </sheetViews>
  <sheetFormatPr defaultRowHeight="14.4"/>
  <cols>
    <col min="2" max="2" width="13" customWidth="1"/>
    <col min="4" max="4" width="22.44140625" customWidth="1"/>
    <col min="5" max="5" width="83" customWidth="1"/>
    <col min="6" max="6" width="11.44140625" customWidth="1"/>
    <col min="7" max="8" width="13.33203125" customWidth="1"/>
    <col min="9" max="9" width="13.6640625" customWidth="1"/>
    <col min="12" max="12" width="69.88671875" customWidth="1"/>
  </cols>
  <sheetData>
    <row r="3" spans="2:12">
      <c r="B3" s="186" t="s">
        <v>339</v>
      </c>
      <c r="C3" s="186"/>
      <c r="D3" s="187"/>
      <c r="E3" s="187"/>
      <c r="F3" s="187"/>
      <c r="G3" s="187"/>
      <c r="H3" s="187"/>
      <c r="I3" s="187"/>
      <c r="J3" s="187"/>
    </row>
    <row r="4" spans="2:12">
      <c r="B4" s="188" t="s">
        <v>340</v>
      </c>
      <c r="C4" s="188" t="s">
        <v>232</v>
      </c>
      <c r="D4" s="188" t="s">
        <v>341</v>
      </c>
      <c r="E4" s="188" t="s">
        <v>342</v>
      </c>
      <c r="F4" s="188" t="s">
        <v>343</v>
      </c>
      <c r="G4" s="188" t="s">
        <v>344</v>
      </c>
      <c r="H4" s="188" t="s">
        <v>345</v>
      </c>
      <c r="I4" s="188" t="s">
        <v>346</v>
      </c>
      <c r="J4" s="188" t="s">
        <v>347</v>
      </c>
      <c r="K4" s="448"/>
      <c r="L4" s="449" t="s">
        <v>253</v>
      </c>
    </row>
    <row r="5" spans="2:12" ht="21" thickBot="1">
      <c r="B5" s="189" t="s">
        <v>348</v>
      </c>
      <c r="C5" s="189" t="s">
        <v>349</v>
      </c>
      <c r="D5" s="189" t="s">
        <v>350</v>
      </c>
      <c r="E5" s="189" t="s">
        <v>351</v>
      </c>
      <c r="F5" s="189" t="s">
        <v>352</v>
      </c>
      <c r="G5" s="189" t="s">
        <v>353</v>
      </c>
      <c r="H5" s="189" t="s">
        <v>354</v>
      </c>
      <c r="I5" s="189" t="s">
        <v>355</v>
      </c>
      <c r="J5" s="189" t="s">
        <v>356</v>
      </c>
      <c r="K5" s="450"/>
      <c r="L5" s="451"/>
    </row>
    <row r="6" spans="2:12">
      <c r="B6" t="s">
        <v>357</v>
      </c>
      <c r="D6" t="s">
        <v>358</v>
      </c>
      <c r="E6" t="s">
        <v>359</v>
      </c>
      <c r="F6" t="s">
        <v>264</v>
      </c>
      <c r="G6" t="s">
        <v>264</v>
      </c>
      <c r="L6" t="s">
        <v>360</v>
      </c>
    </row>
    <row r="7" spans="2:12">
      <c r="D7" t="s">
        <v>361</v>
      </c>
      <c r="E7" t="s">
        <v>362</v>
      </c>
      <c r="F7" t="s">
        <v>264</v>
      </c>
      <c r="G7" t="s">
        <v>264</v>
      </c>
      <c r="J7" t="s">
        <v>363</v>
      </c>
      <c r="L7" t="s">
        <v>364</v>
      </c>
    </row>
    <row r="8" spans="2:12">
      <c r="D8" t="s">
        <v>365</v>
      </c>
      <c r="E8" t="s">
        <v>366</v>
      </c>
      <c r="F8" t="s">
        <v>264</v>
      </c>
      <c r="G8" t="s">
        <v>264</v>
      </c>
    </row>
    <row r="9" spans="2:12">
      <c r="D9" t="s">
        <v>367</v>
      </c>
      <c r="E9" t="s">
        <v>368</v>
      </c>
      <c r="F9" t="s">
        <v>264</v>
      </c>
      <c r="G9" t="s">
        <v>264</v>
      </c>
      <c r="J9" t="s">
        <v>363</v>
      </c>
      <c r="L9" t="s">
        <v>364</v>
      </c>
    </row>
    <row r="10" spans="2:12">
      <c r="D10" t="s">
        <v>369</v>
      </c>
      <c r="E10" t="s">
        <v>370</v>
      </c>
      <c r="F10" t="s">
        <v>264</v>
      </c>
      <c r="G10" t="s">
        <v>264</v>
      </c>
    </row>
    <row r="11" spans="2:12">
      <c r="D11" t="s">
        <v>371</v>
      </c>
      <c r="E11" t="s">
        <v>372</v>
      </c>
      <c r="F11" t="s">
        <v>264</v>
      </c>
      <c r="G11" t="s">
        <v>264</v>
      </c>
      <c r="J11" t="s">
        <v>363</v>
      </c>
      <c r="L11" t="s">
        <v>364</v>
      </c>
    </row>
    <row r="12" spans="2:12">
      <c r="D12" t="s">
        <v>373</v>
      </c>
      <c r="E12" t="s">
        <v>374</v>
      </c>
      <c r="F12" t="s">
        <v>264</v>
      </c>
      <c r="G12" t="s">
        <v>264</v>
      </c>
    </row>
    <row r="13" spans="2:12">
      <c r="D13" t="s">
        <v>375</v>
      </c>
      <c r="E13" t="s">
        <v>376</v>
      </c>
      <c r="F13" t="s">
        <v>264</v>
      </c>
      <c r="G13" t="s">
        <v>264</v>
      </c>
      <c r="J13" t="s">
        <v>363</v>
      </c>
      <c r="L13" t="s">
        <v>364</v>
      </c>
    </row>
    <row r="14" spans="2:12">
      <c r="D14" t="s">
        <v>377</v>
      </c>
      <c r="E14" t="s">
        <v>378</v>
      </c>
      <c r="F14" t="s">
        <v>264</v>
      </c>
      <c r="G14" t="s">
        <v>264</v>
      </c>
    </row>
    <row r="15" spans="2:12">
      <c r="D15" t="s">
        <v>379</v>
      </c>
      <c r="E15" t="s">
        <v>380</v>
      </c>
      <c r="F15" t="s">
        <v>264</v>
      </c>
      <c r="G15" t="s">
        <v>264</v>
      </c>
      <c r="J15" t="s">
        <v>363</v>
      </c>
      <c r="L15" t="s">
        <v>364</v>
      </c>
    </row>
    <row r="16" spans="2:12">
      <c r="D16" t="s">
        <v>381</v>
      </c>
      <c r="E16" t="s">
        <v>382</v>
      </c>
      <c r="F16" t="s">
        <v>264</v>
      </c>
      <c r="G16" t="s">
        <v>264</v>
      </c>
    </row>
    <row r="17" spans="2:12">
      <c r="B17" s="194"/>
      <c r="C17" s="194"/>
      <c r="D17" s="194" t="s">
        <v>383</v>
      </c>
      <c r="E17" s="194" t="s">
        <v>384</v>
      </c>
      <c r="F17" s="194" t="s">
        <v>264</v>
      </c>
      <c r="G17" s="194" t="s">
        <v>264</v>
      </c>
      <c r="H17" s="194"/>
      <c r="I17" s="194"/>
      <c r="J17" s="194" t="s">
        <v>363</v>
      </c>
      <c r="K17" s="447"/>
      <c r="L17" t="s">
        <v>364</v>
      </c>
    </row>
    <row r="18" spans="2:12">
      <c r="B18" t="s">
        <v>385</v>
      </c>
      <c r="D18" t="str">
        <f>"RHT"&amp;"DB"&amp;RIGHT(Commodities!C12,3)&amp;"BE1"</f>
        <v>RHTDBDSLBE1</v>
      </c>
      <c r="E18" t="s">
        <v>386</v>
      </c>
      <c r="F18" t="s">
        <v>38</v>
      </c>
      <c r="G18" t="s">
        <v>50</v>
      </c>
      <c r="H18" t="s">
        <v>284</v>
      </c>
      <c r="L18" t="s">
        <v>387</v>
      </c>
    </row>
    <row r="19" spans="2:12">
      <c r="D19" t="str">
        <f>"RHT"&amp;"DB"&amp;RIGHT(Commodities!C13,3)&amp;"BE1"</f>
        <v>RHTDBLPGBE1</v>
      </c>
      <c r="E19" t="s">
        <v>388</v>
      </c>
      <c r="F19" t="s">
        <v>38</v>
      </c>
      <c r="G19" t="s">
        <v>50</v>
      </c>
      <c r="H19" t="s">
        <v>284</v>
      </c>
    </row>
    <row r="20" spans="2:12">
      <c r="D20" t="str">
        <f>"RHT"&amp;"DB"&amp;RIGHT(Commodities!C14,4)&amp;"BE1"</f>
        <v>RHTDBELCHBE1</v>
      </c>
      <c r="E20" t="s">
        <v>389</v>
      </c>
      <c r="F20" t="s">
        <v>38</v>
      </c>
      <c r="G20" t="s">
        <v>50</v>
      </c>
      <c r="H20" t="s">
        <v>284</v>
      </c>
    </row>
    <row r="21" spans="2:12">
      <c r="D21" t="str">
        <f>"RHT"&amp;"DB"&amp;RIGHT(Commodities!C15,3)&amp;"BE1"</f>
        <v>RHTDBGEOBE1</v>
      </c>
      <c r="E21" t="s">
        <v>390</v>
      </c>
      <c r="F21" t="s">
        <v>38</v>
      </c>
      <c r="G21" t="s">
        <v>50</v>
      </c>
      <c r="H21" t="s">
        <v>284</v>
      </c>
    </row>
    <row r="22" spans="2:12">
      <c r="B22" s="194"/>
      <c r="C22" s="194"/>
      <c r="D22" s="554" t="str">
        <f>"RHT"&amp;"DB"&amp;RIGHT(Commodities!C16,3)&amp;"BE1"</f>
        <v>RHTDBHCEBE1</v>
      </c>
      <c r="E22" s="194" t="s">
        <v>391</v>
      </c>
      <c r="F22" s="194" t="s">
        <v>38</v>
      </c>
      <c r="G22" s="194" t="s">
        <v>50</v>
      </c>
      <c r="H22" s="194" t="s">
        <v>284</v>
      </c>
      <c r="I22" s="194"/>
      <c r="J22" s="194"/>
      <c r="K22" s="447"/>
    </row>
    <row r="23" spans="2:12">
      <c r="D23" t="str">
        <f>"RHT"&amp;"SDB"&amp;RIGHT(Commodities!C12,3)&amp;"BE1"</f>
        <v>RHTSDBDSLBE1</v>
      </c>
      <c r="E23" t="s">
        <v>392</v>
      </c>
      <c r="F23" t="s">
        <v>38</v>
      </c>
      <c r="G23" t="s">
        <v>50</v>
      </c>
      <c r="H23" t="s">
        <v>284</v>
      </c>
    </row>
    <row r="24" spans="2:12">
      <c r="D24" t="str">
        <f>"RHT"&amp;"SDB"&amp;RIGHT(Commodities!C13,3)&amp;"BE1"</f>
        <v>RHTSDBLPGBE1</v>
      </c>
      <c r="E24" t="s">
        <v>393</v>
      </c>
      <c r="F24" t="s">
        <v>38</v>
      </c>
      <c r="G24" t="s">
        <v>50</v>
      </c>
      <c r="H24" t="s">
        <v>284</v>
      </c>
    </row>
    <row r="25" spans="2:12">
      <c r="D25" t="str">
        <f>"RHT"&amp;"SDB"&amp;RIGHT(Commodities!C14,4)&amp;"BE1"</f>
        <v>RHTSDBELCHBE1</v>
      </c>
      <c r="E25" t="s">
        <v>394</v>
      </c>
      <c r="F25" t="s">
        <v>38</v>
      </c>
      <c r="G25" t="s">
        <v>50</v>
      </c>
      <c r="H25" t="s">
        <v>284</v>
      </c>
    </row>
    <row r="26" spans="2:12">
      <c r="D26" t="str">
        <f>"RHT"&amp;"SDB"&amp;RIGHT(Commodities!C15,3)&amp;"BE1"</f>
        <v>RHTSDBGEOBE1</v>
      </c>
      <c r="E26" t="s">
        <v>395</v>
      </c>
      <c r="F26" t="s">
        <v>38</v>
      </c>
      <c r="G26" t="s">
        <v>50</v>
      </c>
      <c r="H26" t="s">
        <v>284</v>
      </c>
    </row>
    <row r="27" spans="2:12">
      <c r="B27" s="194"/>
      <c r="C27" s="194"/>
      <c r="D27" s="554" t="str">
        <f>"RHT"&amp;"SDB"&amp;RIGHT(Commodities!C16,3)&amp;"BE1"</f>
        <v>RHTSDBHCEBE1</v>
      </c>
      <c r="E27" s="194" t="s">
        <v>396</v>
      </c>
      <c r="F27" s="194" t="s">
        <v>38</v>
      </c>
      <c r="G27" s="194" t="s">
        <v>50</v>
      </c>
      <c r="H27" s="194" t="s">
        <v>284</v>
      </c>
      <c r="I27" s="194"/>
      <c r="J27" s="194"/>
      <c r="K27" s="447"/>
    </row>
    <row r="28" spans="2:12">
      <c r="D28" t="str">
        <f>"RHT"&amp;"MB"&amp;RIGHT(Commodities!C12,3)&amp;"BE1"</f>
        <v>RHTMBDSLBE1</v>
      </c>
      <c r="E28" t="s">
        <v>397</v>
      </c>
      <c r="F28" t="s">
        <v>38</v>
      </c>
      <c r="G28" t="s">
        <v>50</v>
      </c>
      <c r="H28" t="s">
        <v>284</v>
      </c>
    </row>
    <row r="29" spans="2:12">
      <c r="D29" t="str">
        <f>"RHT"&amp;"MB"&amp;RIGHT(Commodities!C13,3)&amp;"BE1"</f>
        <v>RHTMBLPGBE1</v>
      </c>
      <c r="E29" t="s">
        <v>398</v>
      </c>
      <c r="F29" t="s">
        <v>38</v>
      </c>
      <c r="G29" t="s">
        <v>50</v>
      </c>
      <c r="H29" t="s">
        <v>284</v>
      </c>
    </row>
    <row r="30" spans="2:12">
      <c r="D30" t="str">
        <f>"RHT"&amp;"MB"&amp;RIGHT(Commodities!C14,4)&amp;"BE1"</f>
        <v>RHTMBELCHBE1</v>
      </c>
      <c r="E30" t="s">
        <v>399</v>
      </c>
      <c r="F30" t="s">
        <v>38</v>
      </c>
      <c r="G30" t="s">
        <v>50</v>
      </c>
      <c r="H30" t="s">
        <v>284</v>
      </c>
    </row>
    <row r="31" spans="2:12">
      <c r="D31" t="str">
        <f>"RHT"&amp;"MB"&amp;RIGHT(Commodities!C15,3)&amp;"BE1"</f>
        <v>RHTMBGEOBE1</v>
      </c>
      <c r="E31" t="s">
        <v>400</v>
      </c>
      <c r="F31" t="s">
        <v>38</v>
      </c>
      <c r="G31" t="s">
        <v>50</v>
      </c>
      <c r="H31" t="s">
        <v>284</v>
      </c>
    </row>
    <row r="32" spans="2:12">
      <c r="B32" s="194"/>
      <c r="C32" s="194"/>
      <c r="D32" s="554" t="str">
        <f>"RHT"&amp;"MB"&amp;RIGHT(Commodities!C16,3)&amp;"BE1"</f>
        <v>RHTMBHCEBE1</v>
      </c>
      <c r="E32" s="194" t="s">
        <v>401</v>
      </c>
      <c r="F32" s="194" t="s">
        <v>38</v>
      </c>
      <c r="G32" s="194" t="s">
        <v>50</v>
      </c>
      <c r="H32" s="194" t="s">
        <v>284</v>
      </c>
      <c r="I32" s="194"/>
      <c r="J32" s="194"/>
      <c r="K32" s="447"/>
    </row>
    <row r="33" spans="4:12">
      <c r="D33" t="str">
        <f>"FT-RES"&amp;RIGHT(Commodities!C12,3)</f>
        <v>FT-RESDSL</v>
      </c>
      <c r="E33" t="str">
        <f>"Fuel Technology "&amp;Commodities!D12</f>
        <v>Fuel Technology Diesel RES</v>
      </c>
      <c r="F33" t="s">
        <v>38</v>
      </c>
      <c r="G33" t="s">
        <v>402</v>
      </c>
      <c r="L33" t="str">
        <f>Commodities!D12</f>
        <v>Diesel RES</v>
      </c>
    </row>
    <row r="34" spans="4:12">
      <c r="D34" t="str">
        <f>"FT-RES"&amp;RIGHT(Commodities!C13,3)</f>
        <v>FT-RESLPG</v>
      </c>
      <c r="E34" t="str">
        <f>"Fuel Technology "&amp;Commodities!D13</f>
        <v>Fuel Technology Liquefied Petroleum Gas RES</v>
      </c>
      <c r="F34" t="s">
        <v>38</v>
      </c>
      <c r="G34" t="s">
        <v>402</v>
      </c>
      <c r="L34" t="str">
        <f>Commodities!D13</f>
        <v>Liquefied Petroleum Gas RES</v>
      </c>
    </row>
    <row r="35" spans="4:12">
      <c r="D35" t="str">
        <f>"FT-RES"&amp;RIGHT(Commodities!C14,4)</f>
        <v>FT-RESELCH</v>
      </c>
      <c r="E35" t="str">
        <f>"Fuel Technology "&amp;Commodities!D14</f>
        <v>Fuel Technology Electricity RES</v>
      </c>
      <c r="F35" t="s">
        <v>38</v>
      </c>
      <c r="G35" t="s">
        <v>402</v>
      </c>
      <c r="L35" t="str">
        <f>Commodities!D14</f>
        <v>Electricity RES</v>
      </c>
    </row>
    <row r="36" spans="4:12">
      <c r="D36" t="str">
        <f>"FT-RES"&amp;RIGHT(Commodities!C15,3)</f>
        <v>FT-RESGEO</v>
      </c>
      <c r="E36" t="str">
        <f>"Fuel Technology "&amp;Commodities!D15</f>
        <v>Fuel Technology Geothermal RES</v>
      </c>
      <c r="F36" t="s">
        <v>38</v>
      </c>
      <c r="G36" t="s">
        <v>402</v>
      </c>
      <c r="L36" t="str">
        <f>Commodities!D15</f>
        <v>Geothermal RES</v>
      </c>
    </row>
    <row r="37" spans="4:12">
      <c r="D37" t="str">
        <f>"FT-RES"&amp;RIGHT(Commodities!C16,3)</f>
        <v>FT-RESHCE</v>
      </c>
      <c r="E37" t="str">
        <f>"Fuel Technology "&amp;Commodities!D16</f>
        <v>Fuel Technology Heat RES</v>
      </c>
      <c r="F37" t="s">
        <v>38</v>
      </c>
      <c r="G37" t="s">
        <v>402</v>
      </c>
      <c r="L37" t="str">
        <f>Commodities!D16</f>
        <v>Heat RES</v>
      </c>
    </row>
    <row r="38" spans="4:12">
      <c r="D38" t="s">
        <v>601</v>
      </c>
      <c r="F38" t="s">
        <v>38</v>
      </c>
      <c r="G38" t="s">
        <v>402</v>
      </c>
    </row>
    <row r="39" spans="4:12">
      <c r="D39" t="s">
        <v>604</v>
      </c>
      <c r="F39" t="s">
        <v>38</v>
      </c>
      <c r="G39" t="s">
        <v>402</v>
      </c>
    </row>
    <row r="40" spans="4:12">
      <c r="D40" t="s">
        <v>607</v>
      </c>
      <c r="F40" t="s">
        <v>38</v>
      </c>
      <c r="G40" t="s">
        <v>402</v>
      </c>
    </row>
    <row r="41" spans="4:12">
      <c r="D41" t="s">
        <v>610</v>
      </c>
      <c r="F41" t="s">
        <v>38</v>
      </c>
      <c r="G41" t="s">
        <v>402</v>
      </c>
    </row>
    <row r="42" spans="4:12">
      <c r="D42" t="s">
        <v>613</v>
      </c>
      <c r="F42" t="s">
        <v>38</v>
      </c>
      <c r="G42" t="s">
        <v>402</v>
      </c>
    </row>
    <row r="43" spans="4:12">
      <c r="D43" t="s">
        <v>616</v>
      </c>
      <c r="F43" t="s">
        <v>38</v>
      </c>
      <c r="G43" t="s">
        <v>402</v>
      </c>
    </row>
    <row r="44" spans="4:12">
      <c r="D44" t="s">
        <v>619</v>
      </c>
      <c r="F44" t="s">
        <v>38</v>
      </c>
      <c r="G44" t="s">
        <v>402</v>
      </c>
    </row>
    <row r="45" spans="4:12">
      <c r="D45" t="s">
        <v>621</v>
      </c>
      <c r="F45" t="s">
        <v>38</v>
      </c>
      <c r="G45" t="s">
        <v>402</v>
      </c>
    </row>
    <row r="46" spans="4:12">
      <c r="D46" t="s">
        <v>625</v>
      </c>
      <c r="F46" t="s">
        <v>38</v>
      </c>
      <c r="G46" t="s">
        <v>402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2616E-BF4B-4E12-9708-9457F9335767}">
  <dimension ref="A1:V91"/>
  <sheetViews>
    <sheetView topLeftCell="B1" zoomScale="80" zoomScaleNormal="85" workbookViewId="0">
      <selection activeCell="C48" sqref="C48"/>
    </sheetView>
  </sheetViews>
  <sheetFormatPr defaultRowHeight="14.4"/>
  <cols>
    <col min="2" max="2" width="35.6640625" customWidth="1"/>
    <col min="3" max="3" width="79.109375" customWidth="1"/>
    <col min="4" max="4" width="14.5546875" customWidth="1"/>
    <col min="5" max="5" width="13.109375" customWidth="1"/>
    <col min="6" max="6" width="15" customWidth="1"/>
    <col min="7" max="7" width="19.6640625" customWidth="1"/>
    <col min="8" max="8" width="25.5546875" customWidth="1"/>
    <col min="9" max="9" width="22.109375" customWidth="1"/>
    <col min="10" max="10" width="16.109375" customWidth="1"/>
    <col min="11" max="11" width="13.44140625" customWidth="1"/>
    <col min="12" max="12" width="14.5546875" customWidth="1"/>
    <col min="13" max="13" width="21" customWidth="1"/>
    <col min="14" max="14" width="19.5546875" customWidth="1"/>
    <col min="15" max="15" width="13" customWidth="1"/>
    <col min="16" max="16" width="15.44140625" customWidth="1"/>
    <col min="17" max="17" width="16.109375" customWidth="1"/>
    <col min="18" max="18" width="12.6640625" bestFit="1" customWidth="1"/>
    <col min="19" max="19" width="15.88671875" bestFit="1" customWidth="1"/>
  </cols>
  <sheetData>
    <row r="1" spans="2:19">
      <c r="E1" s="314" t="s">
        <v>426</v>
      </c>
      <c r="F1" s="315">
        <v>1.04</v>
      </c>
    </row>
    <row r="2" spans="2:19">
      <c r="E2" s="314"/>
      <c r="F2" s="315"/>
    </row>
    <row r="3" spans="2:19">
      <c r="D3" s="411" t="s">
        <v>486</v>
      </c>
      <c r="O3" s="573">
        <v>2010</v>
      </c>
      <c r="P3" s="574"/>
      <c r="Q3" s="573">
        <v>2018</v>
      </c>
      <c r="R3" s="574"/>
    </row>
    <row r="4" spans="2:19">
      <c r="B4" s="195" t="s">
        <v>341</v>
      </c>
      <c r="C4" s="195" t="s">
        <v>403</v>
      </c>
      <c r="D4" s="195" t="s">
        <v>404</v>
      </c>
      <c r="E4" s="195" t="s">
        <v>405</v>
      </c>
      <c r="F4" s="196" t="s">
        <v>406</v>
      </c>
      <c r="G4" s="196" t="s">
        <v>407</v>
      </c>
      <c r="H4" s="196" t="s">
        <v>633</v>
      </c>
      <c r="I4" s="197" t="s">
        <v>434</v>
      </c>
      <c r="J4" s="197" t="s">
        <v>435</v>
      </c>
      <c r="K4" s="195" t="s">
        <v>408</v>
      </c>
      <c r="L4" s="195" t="s">
        <v>409</v>
      </c>
      <c r="M4" s="196"/>
      <c r="P4" s="316" t="s">
        <v>459</v>
      </c>
      <c r="Q4" s="316" t="s">
        <v>460</v>
      </c>
      <c r="R4" s="316" t="s">
        <v>459</v>
      </c>
      <c r="S4" s="316" t="s">
        <v>460</v>
      </c>
    </row>
    <row r="5" spans="2:19" ht="15" thickBot="1">
      <c r="B5" s="198" t="s">
        <v>411</v>
      </c>
      <c r="C5" s="198"/>
      <c r="D5" s="198"/>
      <c r="E5" s="198"/>
      <c r="F5" s="199" t="s">
        <v>50</v>
      </c>
      <c r="G5" s="199" t="s">
        <v>50</v>
      </c>
      <c r="H5" s="199" t="s">
        <v>50</v>
      </c>
      <c r="I5" s="198" t="s">
        <v>412</v>
      </c>
      <c r="J5" s="198" t="s">
        <v>412</v>
      </c>
      <c r="K5" s="198"/>
      <c r="L5" s="198"/>
      <c r="M5" s="198"/>
      <c r="P5" s="317" t="s">
        <v>461</v>
      </c>
      <c r="Q5" s="317" t="s">
        <v>462</v>
      </c>
      <c r="R5" s="317" t="s">
        <v>461</v>
      </c>
      <c r="S5" s="317" t="s">
        <v>462</v>
      </c>
    </row>
    <row r="6" spans="2:19">
      <c r="B6" s="200" t="str">
        <f>Processes!D18</f>
        <v>RHTDBDSLBE1</v>
      </c>
      <c r="C6" s="200" t="str">
        <f>Processes!E18</f>
        <v>Residential heating technology detached building - oil - existing 1</v>
      </c>
      <c r="D6" s="201" t="str">
        <f>Commodities!$C$12</f>
        <v>RESDSL</v>
      </c>
      <c r="E6" s="201" t="str">
        <f>Commodities!$C$20</f>
        <v>RESHBDB</v>
      </c>
      <c r="F6" s="327">
        <f t="shared" ref="F6:F20" si="0">P6/(K6*L6)*$F$1</f>
        <v>3.0032446564274675</v>
      </c>
      <c r="G6" s="328">
        <f t="shared" ref="G6:G20" si="1">R6/(K6*L6)*$F$1</f>
        <v>1.207731298057005</v>
      </c>
      <c r="H6" s="564">
        <v>0</v>
      </c>
      <c r="I6" s="202">
        <v>0.8</v>
      </c>
      <c r="J6" s="202">
        <v>0.8</v>
      </c>
      <c r="K6" s="203">
        <f>31.536/1000</f>
        <v>3.1536000000000002E-2</v>
      </c>
      <c r="L6" s="204">
        <v>0.25</v>
      </c>
      <c r="M6" s="205"/>
      <c r="N6" s="563"/>
      <c r="O6" t="s">
        <v>463</v>
      </c>
      <c r="P6" s="325">
        <f>Q6*I6</f>
        <v>2.2766904683917458E-2</v>
      </c>
      <c r="Q6" s="325">
        <f>D79*N23</f>
        <v>2.8458630854896822E-2</v>
      </c>
      <c r="R6" s="325">
        <f>S6*J6</f>
        <v>9.155532263347527E-3</v>
      </c>
      <c r="S6" s="325">
        <f>D88*N23</f>
        <v>1.1444415329184408E-2</v>
      </c>
    </row>
    <row r="7" spans="2:19">
      <c r="B7" s="200" t="str">
        <f>Processes!D19</f>
        <v>RHTDBLPGBE1</v>
      </c>
      <c r="C7" s="200" t="str">
        <f>Processes!E19</f>
        <v>Residential heating technology detached building - LPG - existing 1</v>
      </c>
      <c r="D7" s="201" t="str">
        <f>Commodities!$C$13</f>
        <v>RESLPG</v>
      </c>
      <c r="E7" s="201" t="str">
        <f>Commodities!$C$20</f>
        <v>RESHBDB</v>
      </c>
      <c r="F7" s="322">
        <f t="shared" si="0"/>
        <v>1.6419881933632163</v>
      </c>
      <c r="G7" s="329">
        <f t="shared" si="1"/>
        <v>2.589457783122223</v>
      </c>
      <c r="H7" s="565">
        <v>0</v>
      </c>
      <c r="I7" s="206">
        <v>0.8</v>
      </c>
      <c r="J7" s="206">
        <v>0.8</v>
      </c>
      <c r="K7" s="203">
        <f>31.536/1000</f>
        <v>3.1536000000000002E-2</v>
      </c>
      <c r="L7" s="204">
        <v>0.25</v>
      </c>
      <c r="M7" s="205"/>
      <c r="N7" s="563"/>
      <c r="O7" t="s">
        <v>31</v>
      </c>
      <c r="P7" s="325">
        <f t="shared" ref="P7:P19" si="2">Q7*I7</f>
        <v>1.2447533573534229E-2</v>
      </c>
      <c r="Q7" s="325">
        <f>E79*N23</f>
        <v>1.5559416966917785E-2</v>
      </c>
      <c r="R7" s="325">
        <f t="shared" ref="R7:R20" si="3">S7*J7</f>
        <v>1.963008188666885E-2</v>
      </c>
      <c r="S7" s="325">
        <f>E88*N23</f>
        <v>2.4537602358336061E-2</v>
      </c>
    </row>
    <row r="8" spans="2:19">
      <c r="B8" s="200" t="str">
        <f>Processes!D20</f>
        <v>RHTDBELCHBE1</v>
      </c>
      <c r="C8" s="200" t="str">
        <f>Processes!E20</f>
        <v>Residential heating technology detached building - direct electricity - existing 1</v>
      </c>
      <c r="D8" s="201" t="str">
        <f>Commodities!$C$14</f>
        <v>RESELCH</v>
      </c>
      <c r="E8" s="201" t="str">
        <f>Commodities!$C$20</f>
        <v>RESHBDB</v>
      </c>
      <c r="F8" s="322">
        <f t="shared" si="0"/>
        <v>44.351232317347126</v>
      </c>
      <c r="G8" s="329">
        <f t="shared" si="1"/>
        <v>60.51335616037737</v>
      </c>
      <c r="H8" s="565">
        <v>0</v>
      </c>
      <c r="I8" s="206">
        <v>1</v>
      </c>
      <c r="J8" s="206">
        <v>1</v>
      </c>
      <c r="K8" s="203">
        <f t="shared" ref="K8:K20" si="4">31.536/1000</f>
        <v>3.1536000000000002E-2</v>
      </c>
      <c r="L8" s="204">
        <v>0.25</v>
      </c>
      <c r="M8" s="205"/>
      <c r="N8" s="563"/>
      <c r="O8" t="s">
        <v>464</v>
      </c>
      <c r="P8" s="325">
        <f t="shared" si="2"/>
        <v>0.33621645729804306</v>
      </c>
      <c r="Q8" s="325">
        <f>H79*N23</f>
        <v>0.33621645729804306</v>
      </c>
      <c r="R8" s="325">
        <f t="shared" si="3"/>
        <v>0.45873778843116847</v>
      </c>
      <c r="S8" s="325">
        <f>H88*N23</f>
        <v>0.45873778843116847</v>
      </c>
    </row>
    <row r="9" spans="2:19">
      <c r="B9" s="207" t="str">
        <f>Processes!D21</f>
        <v>RHTDBGEOBE1</v>
      </c>
      <c r="C9" s="200" t="str">
        <f>Processes!E21</f>
        <v>Residential heating technology detached building - geothermal heat</v>
      </c>
      <c r="D9" s="201" t="str">
        <f>Commodities!$C$15</f>
        <v>RESGEO</v>
      </c>
      <c r="E9" s="201" t="str">
        <f>Commodities!$C$20</f>
        <v>RESHBDB</v>
      </c>
      <c r="F9" s="322">
        <f t="shared" si="0"/>
        <v>47.484236928419818</v>
      </c>
      <c r="G9" s="329">
        <f t="shared" si="1"/>
        <v>20.943208491684949</v>
      </c>
      <c r="H9" s="565">
        <f>G9</f>
        <v>20.943208491684949</v>
      </c>
      <c r="I9" s="206">
        <v>0.95</v>
      </c>
      <c r="J9" s="206">
        <v>0.95</v>
      </c>
      <c r="K9" s="203">
        <f t="shared" si="4"/>
        <v>3.1536000000000002E-2</v>
      </c>
      <c r="L9" s="204">
        <v>0.25</v>
      </c>
      <c r="M9" s="205"/>
      <c r="N9" s="563"/>
      <c r="O9" t="s">
        <v>4</v>
      </c>
      <c r="P9" s="325">
        <f t="shared" si="2"/>
        <v>0.359967042253521</v>
      </c>
      <c r="Q9" s="325">
        <f>F79*N23</f>
        <v>0.37891267605633794</v>
      </c>
      <c r="R9" s="325">
        <f t="shared" si="3"/>
        <v>0.15876563052735013</v>
      </c>
      <c r="S9" s="325">
        <f>F88*N23</f>
        <v>0.16712171634457909</v>
      </c>
    </row>
    <row r="10" spans="2:19">
      <c r="B10" s="208" t="str">
        <f>Processes!D22</f>
        <v>RHTDBHCEBE1</v>
      </c>
      <c r="C10" s="209" t="str">
        <f>Processes!E22</f>
        <v>Residential heating technology detached building - heat centralised- existing 1</v>
      </c>
      <c r="D10" s="210" t="str">
        <f>Commodities!$C$16</f>
        <v>RESHCE</v>
      </c>
      <c r="E10" s="210" t="str">
        <f>Commodities!C17</f>
        <v>RESHXCD</v>
      </c>
      <c r="F10" s="323">
        <f t="shared" si="0"/>
        <v>463.89154720186826</v>
      </c>
      <c r="G10" s="330">
        <f t="shared" si="1"/>
        <v>725.56358518531806</v>
      </c>
      <c r="H10" s="566">
        <v>0</v>
      </c>
      <c r="I10" s="211">
        <v>0.95</v>
      </c>
      <c r="J10" s="211">
        <v>0.95</v>
      </c>
      <c r="K10" s="212">
        <f t="shared" si="4"/>
        <v>3.1536000000000002E-2</v>
      </c>
      <c r="L10" s="213">
        <v>0.25</v>
      </c>
      <c r="M10" s="214"/>
      <c r="N10" s="563"/>
      <c r="O10" s="194" t="s">
        <v>465</v>
      </c>
      <c r="P10" s="326">
        <f t="shared" si="2"/>
        <v>3.5166547674418553</v>
      </c>
      <c r="Q10" s="326">
        <f>G79*N23</f>
        <v>3.7017418604651109</v>
      </c>
      <c r="R10" s="326">
        <f>S10*J10</f>
        <v>5.5003301015394692</v>
      </c>
      <c r="S10" s="326">
        <f>G88*N23</f>
        <v>5.7898211595152311</v>
      </c>
    </row>
    <row r="11" spans="2:19">
      <c r="B11" s="215" t="str">
        <f>Processes!D23</f>
        <v>RHTSDBDSLBE1</v>
      </c>
      <c r="C11" s="215" t="str">
        <f>Processes!E23</f>
        <v>Residential heating technology semi-detached building - oil - existing 1</v>
      </c>
      <c r="D11" s="216" t="str">
        <f>Commodities!$C$12</f>
        <v>RESDSL</v>
      </c>
      <c r="E11" s="216" t="str">
        <f>Commodities!$C$21</f>
        <v>RESHBSDB</v>
      </c>
      <c r="F11" s="322">
        <f t="shared" si="0"/>
        <v>1.6431125779846334</v>
      </c>
      <c r="G11" s="329">
        <f t="shared" si="1"/>
        <v>0.66076484392176582</v>
      </c>
      <c r="H11" s="565">
        <v>0</v>
      </c>
      <c r="I11" s="206">
        <v>0.8</v>
      </c>
      <c r="J11" s="206">
        <v>0.8</v>
      </c>
      <c r="K11" s="217">
        <f t="shared" si="4"/>
        <v>3.1536000000000002E-2</v>
      </c>
      <c r="L11" s="218">
        <v>0.25</v>
      </c>
      <c r="M11" s="219"/>
      <c r="N11" s="563"/>
      <c r="O11" t="s">
        <v>463</v>
      </c>
      <c r="P11" s="325">
        <f t="shared" si="2"/>
        <v>1.2456057273875817E-2</v>
      </c>
      <c r="Q11" s="325">
        <f>D80*N23</f>
        <v>1.557007159234477E-2</v>
      </c>
      <c r="R11" s="325">
        <f t="shared" si="3"/>
        <v>5.009105797576156E-3</v>
      </c>
      <c r="S11" s="325">
        <f>D89*N23</f>
        <v>6.2613822469701945E-3</v>
      </c>
    </row>
    <row r="12" spans="2:19">
      <c r="B12" s="215" t="str">
        <f>Processes!D24</f>
        <v>RHTSDBLPGBE1</v>
      </c>
      <c r="C12" s="215" t="str">
        <f>Processes!E24</f>
        <v>Residential heating technology semi-detached building - LPG - existing 1</v>
      </c>
      <c r="D12" s="216" t="str">
        <f>Commodities!$C$13</f>
        <v>RESLPG</v>
      </c>
      <c r="E12" s="216" t="str">
        <f>Commodities!$C$21</f>
        <v>RESHBSDB</v>
      </c>
      <c r="F12" s="322">
        <f t="shared" si="0"/>
        <v>0.89835220305586305</v>
      </c>
      <c r="G12" s="329">
        <f t="shared" si="1"/>
        <v>1.4167246229848027</v>
      </c>
      <c r="H12" s="565">
        <v>0</v>
      </c>
      <c r="I12" s="206">
        <v>0.8</v>
      </c>
      <c r="J12" s="206">
        <v>0.8</v>
      </c>
      <c r="K12" s="217">
        <f t="shared" si="4"/>
        <v>3.1536000000000002E-2</v>
      </c>
      <c r="L12" s="218">
        <v>0.25</v>
      </c>
      <c r="M12" s="219"/>
      <c r="N12" s="563"/>
      <c r="O12" t="s">
        <v>31</v>
      </c>
      <c r="P12" s="325">
        <f t="shared" si="2"/>
        <v>6.8102007393196391E-3</v>
      </c>
      <c r="Q12" s="325">
        <f>E80*N23</f>
        <v>8.512750924149548E-3</v>
      </c>
      <c r="R12" s="325">
        <f t="shared" si="3"/>
        <v>1.0739862430396332E-2</v>
      </c>
      <c r="S12" s="325">
        <f>E89*N23</f>
        <v>1.3424828037995414E-2</v>
      </c>
    </row>
    <row r="13" spans="2:19">
      <c r="B13" s="215" t="str">
        <f>Processes!D25</f>
        <v>RHTSDBELCHBE1</v>
      </c>
      <c r="C13" s="215" t="str">
        <f>Processes!E25</f>
        <v>Residential heating technology semi-detached building - direct electricity - existing 1</v>
      </c>
      <c r="D13" s="216" t="str">
        <f>Commodities!$C$14</f>
        <v>RESELCH</v>
      </c>
      <c r="E13" s="216" t="str">
        <f>Commodities!$C$21</f>
        <v>RESHBSDB</v>
      </c>
      <c r="F13" s="322">
        <f t="shared" si="0"/>
        <v>24.265111906147364</v>
      </c>
      <c r="G13" s="329">
        <f t="shared" si="1"/>
        <v>33.107611273154795</v>
      </c>
      <c r="H13" s="565">
        <v>0</v>
      </c>
      <c r="I13" s="206">
        <v>1</v>
      </c>
      <c r="J13" s="206">
        <v>1</v>
      </c>
      <c r="K13" s="217">
        <f t="shared" si="4"/>
        <v>3.1536000000000002E-2</v>
      </c>
      <c r="L13" s="218">
        <v>0.25</v>
      </c>
      <c r="M13" s="219"/>
      <c r="N13" s="563"/>
      <c r="O13" t="s">
        <v>464</v>
      </c>
      <c r="P13" s="325">
        <f t="shared" si="2"/>
        <v>0.18394821371929407</v>
      </c>
      <c r="Q13" s="325">
        <f>H80*N23</f>
        <v>0.18394821371929407</v>
      </c>
      <c r="R13" s="325">
        <f t="shared" si="3"/>
        <v>0.2509811608438004</v>
      </c>
      <c r="S13" s="325">
        <f>H89*N23</f>
        <v>0.2509811608438004</v>
      </c>
    </row>
    <row r="14" spans="2:19">
      <c r="B14" s="220" t="str">
        <f>Processes!D26</f>
        <v>RHTSDBGEOBE1</v>
      </c>
      <c r="C14" s="215" t="str">
        <f>Processes!E26</f>
        <v>Residential heating technology semi-detached building - geothermal heat</v>
      </c>
      <c r="D14" s="216" t="str">
        <f>Commodities!$C$15</f>
        <v>RESGEO</v>
      </c>
      <c r="E14" s="216" t="str">
        <f>Commodities!$C$21</f>
        <v>RESHBSDB</v>
      </c>
      <c r="F14" s="322">
        <f t="shared" si="0"/>
        <v>25.979217772387749</v>
      </c>
      <c r="G14" s="329">
        <f t="shared" si="1"/>
        <v>11.458290360192374</v>
      </c>
      <c r="H14" s="565">
        <f>G14</f>
        <v>11.458290360192374</v>
      </c>
      <c r="I14" s="206">
        <v>0.95</v>
      </c>
      <c r="J14" s="206">
        <v>0.95</v>
      </c>
      <c r="K14" s="203">
        <f t="shared" si="4"/>
        <v>3.1536000000000002E-2</v>
      </c>
      <c r="L14" s="204">
        <v>0.25</v>
      </c>
      <c r="M14" s="205"/>
      <c r="N14" s="563"/>
      <c r="O14" t="s">
        <v>4</v>
      </c>
      <c r="P14" s="325">
        <f t="shared" si="2"/>
        <v>0.19694245472837021</v>
      </c>
      <c r="Q14" s="325">
        <f>F80*N23</f>
        <v>0.20730784708249497</v>
      </c>
      <c r="R14" s="325">
        <f t="shared" si="3"/>
        <v>8.6862654999766031E-2</v>
      </c>
      <c r="S14" s="325">
        <f>F89*N23</f>
        <v>9.1434373683964246E-2</v>
      </c>
    </row>
    <row r="15" spans="2:19">
      <c r="B15" s="220" t="str">
        <f>Processes!D27</f>
        <v>RHTSDBHCEBE1</v>
      </c>
      <c r="C15" s="215" t="str">
        <f>Processes!E27</f>
        <v>Residential heating technology semi-detached building - heat centralised- existing 1</v>
      </c>
      <c r="D15" s="210" t="str">
        <f>Commodities!$C$16</f>
        <v>RESHCE</v>
      </c>
      <c r="E15" s="216" t="str">
        <f>Commodities!C18</f>
        <v>RESHXCSD</v>
      </c>
      <c r="F15" s="323">
        <f t="shared" si="0"/>
        <v>253.80084649342334</v>
      </c>
      <c r="G15" s="330">
        <f t="shared" si="1"/>
        <v>396.96487943269682</v>
      </c>
      <c r="H15" s="566">
        <v>0</v>
      </c>
      <c r="I15" s="211">
        <v>0.95</v>
      </c>
      <c r="J15" s="211">
        <v>0.95</v>
      </c>
      <c r="K15" s="203">
        <f>31.536/1000</f>
        <v>3.1536000000000002E-2</v>
      </c>
      <c r="L15" s="204">
        <v>0.25</v>
      </c>
      <c r="M15" s="205"/>
      <c r="N15" s="563"/>
      <c r="O15" s="194" t="s">
        <v>465</v>
      </c>
      <c r="P15" s="326">
        <f t="shared" si="2"/>
        <v>1.9240056478405285</v>
      </c>
      <c r="Q15" s="326">
        <f>G80*N23</f>
        <v>2.02526910299003</v>
      </c>
      <c r="R15" s="326">
        <f t="shared" si="3"/>
        <v>3.0092991436994057</v>
      </c>
      <c r="S15" s="326">
        <f>G89*N23</f>
        <v>3.1676833091572694</v>
      </c>
    </row>
    <row r="16" spans="2:19">
      <c r="B16" s="221" t="str">
        <f>Processes!D28</f>
        <v>RHTMBDSLBE1</v>
      </c>
      <c r="C16" s="221" t="str">
        <f>Processes!E28</f>
        <v>Residential heating technology multistorey building - oil - existing 1</v>
      </c>
      <c r="D16" s="222" t="str">
        <f>Commodities!$C$12</f>
        <v>RESDSL</v>
      </c>
      <c r="E16" s="222" t="str">
        <f>Commodities!$C$22</f>
        <v>RESHBMB</v>
      </c>
      <c r="F16" s="322">
        <f t="shared" si="0"/>
        <v>4.4272755573474845</v>
      </c>
      <c r="G16" s="329">
        <f t="shared" si="1"/>
        <v>1.7803941627892019</v>
      </c>
      <c r="H16" s="565">
        <v>0</v>
      </c>
      <c r="I16" s="206">
        <v>0.8</v>
      </c>
      <c r="J16" s="206">
        <v>0.8</v>
      </c>
      <c r="K16" s="223">
        <f t="shared" si="4"/>
        <v>3.1536000000000002E-2</v>
      </c>
      <c r="L16" s="224">
        <v>0.25</v>
      </c>
      <c r="M16" s="225"/>
      <c r="N16" s="563"/>
      <c r="O16" t="s">
        <v>463</v>
      </c>
      <c r="P16" s="325">
        <f t="shared" si="2"/>
        <v>3.3562154321276509E-2</v>
      </c>
      <c r="Q16" s="325">
        <f>D81*N23</f>
        <v>4.1952692901595631E-2</v>
      </c>
      <c r="R16" s="325">
        <f t="shared" si="3"/>
        <v>1.3496757287913528E-2</v>
      </c>
      <c r="S16" s="325">
        <f>D90*N23</f>
        <v>1.6870946609891909E-2</v>
      </c>
    </row>
    <row r="17" spans="2:22">
      <c r="B17" s="200" t="str">
        <f>Processes!D29</f>
        <v>RHTMBLPGBE1</v>
      </c>
      <c r="C17" s="200" t="str">
        <f>Processes!E29</f>
        <v>Residential heating technology multistorey building - LPG - existing 1</v>
      </c>
      <c r="D17" s="201" t="str">
        <f>Commodities!$C$13</f>
        <v>RESLPG</v>
      </c>
      <c r="E17" s="201" t="str">
        <f>Commodities!$C$22</f>
        <v>RESHBMB</v>
      </c>
      <c r="F17" s="322">
        <f t="shared" si="0"/>
        <v>2.4205601026782979</v>
      </c>
      <c r="G17" s="329">
        <f t="shared" si="1"/>
        <v>3.817285789709052</v>
      </c>
      <c r="H17" s="565">
        <v>0</v>
      </c>
      <c r="I17" s="206">
        <v>0.8</v>
      </c>
      <c r="J17" s="206">
        <v>0.8</v>
      </c>
      <c r="K17" s="203">
        <f t="shared" si="4"/>
        <v>3.1536000000000002E-2</v>
      </c>
      <c r="L17" s="204">
        <v>0.25</v>
      </c>
      <c r="M17" s="205"/>
      <c r="N17" s="563"/>
      <c r="O17" t="s">
        <v>31</v>
      </c>
      <c r="P17" s="325">
        <f t="shared" si="2"/>
        <v>1.8349707547611251E-2</v>
      </c>
      <c r="Q17" s="325">
        <f>E81*N23</f>
        <v>2.2937134434514065E-2</v>
      </c>
      <c r="R17" s="325">
        <f t="shared" si="3"/>
        <v>2.8937962659679007E-2</v>
      </c>
      <c r="S17" s="325">
        <f>E90*N23</f>
        <v>3.6172453324598758E-2</v>
      </c>
    </row>
    <row r="18" spans="2:22">
      <c r="B18" s="200" t="str">
        <f>Processes!D30</f>
        <v>RHTMBELCHBE1</v>
      </c>
      <c r="C18" s="200" t="str">
        <f>Processes!E30</f>
        <v>Residential heating technology multistorey building - direct electricity - existing 1</v>
      </c>
      <c r="D18" s="201" t="str">
        <f>Commodities!$C$14</f>
        <v>RESELCH</v>
      </c>
      <c r="E18" s="201" t="str">
        <f>Commodities!$C$22</f>
        <v>RESHBMB</v>
      </c>
      <c r="F18" s="322">
        <f t="shared" si="0"/>
        <v>65.380995969341527</v>
      </c>
      <c r="G18" s="329">
        <f t="shared" si="1"/>
        <v>89.206619263778208</v>
      </c>
      <c r="H18" s="565">
        <v>0</v>
      </c>
      <c r="I18" s="206">
        <v>1</v>
      </c>
      <c r="J18" s="206">
        <v>1</v>
      </c>
      <c r="K18" s="203">
        <f t="shared" si="4"/>
        <v>3.1536000000000002E-2</v>
      </c>
      <c r="L18" s="204">
        <v>0.25</v>
      </c>
      <c r="M18" s="205"/>
      <c r="N18" s="563"/>
      <c r="O18" t="s">
        <v>464</v>
      </c>
      <c r="P18" s="325">
        <f t="shared" si="2"/>
        <v>0.49563824252143135</v>
      </c>
      <c r="Q18" s="325">
        <f>H81*N23</f>
        <v>0.49563824252143135</v>
      </c>
      <c r="R18" s="325">
        <f t="shared" si="3"/>
        <v>0.67625479449579562</v>
      </c>
      <c r="S18" s="325">
        <f>H90*N23</f>
        <v>0.67625479449579562</v>
      </c>
      <c r="T18" s="488" t="s">
        <v>468</v>
      </c>
      <c r="U18" s="488"/>
      <c r="V18" s="488"/>
    </row>
    <row r="19" spans="2:22">
      <c r="B19" s="207" t="str">
        <f>Processes!D31</f>
        <v>RHTMBGEOBE1</v>
      </c>
      <c r="C19" s="200" t="str">
        <f>Processes!E31</f>
        <v>Residential heating technology multistorey building - geothermal heat</v>
      </c>
      <c r="D19" s="201" t="str">
        <f>Commodities!$C$15</f>
        <v>RESGEO</v>
      </c>
      <c r="E19" s="201" t="str">
        <f>Commodities!$C$22</f>
        <v>RESHBMB</v>
      </c>
      <c r="F19" s="322">
        <f t="shared" si="0"/>
        <v>69.999558997822561</v>
      </c>
      <c r="G19" s="329">
        <f t="shared" si="1"/>
        <v>30.873726803851675</v>
      </c>
      <c r="H19" s="565">
        <f>G19</f>
        <v>30.873726803851675</v>
      </c>
      <c r="I19" s="206">
        <v>0.95</v>
      </c>
      <c r="J19" s="206">
        <v>0.95</v>
      </c>
      <c r="K19" s="203">
        <f t="shared" si="4"/>
        <v>3.1536000000000002E-2</v>
      </c>
      <c r="L19" s="204">
        <v>0.25</v>
      </c>
      <c r="M19" s="205"/>
      <c r="N19" s="563"/>
      <c r="O19" t="s">
        <v>4</v>
      </c>
      <c r="P19" s="325">
        <f t="shared" si="2"/>
        <v>0.53065050301810868</v>
      </c>
      <c r="Q19" s="325">
        <f>F81*N23</f>
        <v>0.55857947686116705</v>
      </c>
      <c r="R19" s="325">
        <f t="shared" si="3"/>
        <v>0.23404659819381404</v>
      </c>
      <c r="S19" s="325">
        <f>F90*N23</f>
        <v>0.24636484020401478</v>
      </c>
      <c r="T19" s="489">
        <f>SUM(P21:P23,R21:R23)</f>
        <v>32.451957238704864</v>
      </c>
      <c r="U19" s="488" t="s">
        <v>38</v>
      </c>
      <c r="V19" s="488"/>
    </row>
    <row r="20" spans="2:22">
      <c r="B20" s="208" t="str">
        <f>Processes!D32</f>
        <v>RHTMBHCEBE1</v>
      </c>
      <c r="C20" s="209" t="str">
        <f>Processes!E32</f>
        <v>Residential heating technology multistorey building - heat centralised- existing 1</v>
      </c>
      <c r="D20" s="210" t="str">
        <f>Commodities!$C$16</f>
        <v>RESHCE</v>
      </c>
      <c r="E20" s="210" t="str">
        <f>Commodities!C19</f>
        <v>RESHXCM</v>
      </c>
      <c r="F20" s="323">
        <f t="shared" si="0"/>
        <v>683.85228082950186</v>
      </c>
      <c r="G20" s="330">
        <f t="shared" si="1"/>
        <v>1069.5998140269887</v>
      </c>
      <c r="H20" s="566">
        <v>0</v>
      </c>
      <c r="I20" s="211">
        <v>0.95</v>
      </c>
      <c r="J20" s="211">
        <v>0.95</v>
      </c>
      <c r="K20" s="212">
        <f t="shared" si="4"/>
        <v>3.1536000000000002E-2</v>
      </c>
      <c r="L20" s="213">
        <v>0.25</v>
      </c>
      <c r="M20" s="214"/>
      <c r="N20" s="563"/>
      <c r="O20" s="194" t="s">
        <v>465</v>
      </c>
      <c r="P20" s="326">
        <f>Q20*I20</f>
        <v>5.1841263289036474</v>
      </c>
      <c r="Q20" s="326">
        <f>G81*N23</f>
        <v>5.4569750830564709</v>
      </c>
      <c r="R20" s="326">
        <f t="shared" si="3"/>
        <v>8.1083893594122873</v>
      </c>
      <c r="S20" s="326">
        <f>G90*N23</f>
        <v>8.5351466941181968</v>
      </c>
      <c r="T20" s="490">
        <f>T19/N23</f>
        <v>9014.4325663069067</v>
      </c>
      <c r="U20" s="488" t="s">
        <v>62</v>
      </c>
      <c r="V20" s="488"/>
    </row>
    <row r="21" spans="2:22" ht="15" thickBot="1">
      <c r="O21" s="193" t="s">
        <v>467</v>
      </c>
      <c r="P21" s="480">
        <f>SUM(P6:P10)</f>
        <v>4.2480527052508714</v>
      </c>
      <c r="Q21" s="480">
        <f>SUM(Q6:Q10)</f>
        <v>4.4608890416413063</v>
      </c>
      <c r="R21" s="480">
        <f>SUM(R6:R10)</f>
        <v>6.1466191346480041</v>
      </c>
      <c r="S21" s="480">
        <f>SUM(S6:S10)</f>
        <v>6.4516626819784992</v>
      </c>
      <c r="T21" s="490">
        <f>SUM(S21,Q21)/N23</f>
        <v>3031.2643676721686</v>
      </c>
      <c r="U21" s="488" t="s">
        <v>62</v>
      </c>
      <c r="V21" s="488" t="s">
        <v>423</v>
      </c>
    </row>
    <row r="22" spans="2:22">
      <c r="E22" s="166" t="s">
        <v>20</v>
      </c>
      <c r="F22" s="331">
        <f>SUM(F6:F20)</f>
        <v>1693.0395617071167</v>
      </c>
      <c r="G22" s="331">
        <f>SUM(G6:G20)</f>
        <v>2449.7034494986274</v>
      </c>
      <c r="N22" s="319" t="s">
        <v>466</v>
      </c>
      <c r="O22" s="480">
        <f>SUM(P11:P15)</f>
        <v>2.3241625743013881</v>
      </c>
      <c r="P22" s="480">
        <f>SUM(Q11:Q15)</f>
        <v>2.4406079863083132</v>
      </c>
      <c r="Q22" s="480">
        <f>SUM(R11:R15)</f>
        <v>3.3628919277709448</v>
      </c>
      <c r="R22" s="480">
        <f>SUM(S11:S15)</f>
        <v>3.5297850539699995</v>
      </c>
      <c r="S22" s="490">
        <f>SUM(R22,P22)/N23</f>
        <v>1658.4425111884202</v>
      </c>
      <c r="T22" s="488" t="s">
        <v>62</v>
      </c>
      <c r="U22" s="488" t="s">
        <v>469</v>
      </c>
    </row>
    <row r="23" spans="2:22" ht="15" thickBot="1">
      <c r="N23" s="320">
        <v>3.5999999999999999E-3</v>
      </c>
      <c r="O23" s="480">
        <f>SUM(P16:P20)</f>
        <v>6.2623269363120748</v>
      </c>
      <c r="P23" s="480">
        <f>SUM(Q16:Q20)</f>
        <v>6.5760826297751791</v>
      </c>
      <c r="Q23" s="480">
        <f>SUM(R16:R20)</f>
        <v>9.0611254720494898</v>
      </c>
      <c r="R23" s="480">
        <f>SUM(S16:S20)</f>
        <v>9.5108097287524984</v>
      </c>
      <c r="S23" s="490">
        <f>SUM(R23,P23)/N23</f>
        <v>4468.5812107021329</v>
      </c>
      <c r="T23" s="488" t="s">
        <v>62</v>
      </c>
      <c r="U23" s="488" t="s">
        <v>470</v>
      </c>
    </row>
    <row r="24" spans="2:22">
      <c r="M24" s="563"/>
      <c r="O24" s="480">
        <f>SUM(O21:O23)</f>
        <v>8.5864895106134629</v>
      </c>
      <c r="P24" s="480">
        <f>SUM(P21:P23)</f>
        <v>13.264743321334365</v>
      </c>
      <c r="Q24" s="480">
        <f>SUM(Q21:Q23)</f>
        <v>16.884906441461741</v>
      </c>
      <c r="R24" s="480">
        <f>SUM(R21:R23)</f>
        <v>19.187213917370503</v>
      </c>
    </row>
    <row r="26" spans="2:22">
      <c r="S26" s="481"/>
    </row>
    <row r="33" spans="1:19">
      <c r="A33" s="313"/>
      <c r="B33" s="313"/>
      <c r="C33" s="313"/>
      <c r="D33" s="313"/>
      <c r="E33" s="313"/>
      <c r="F33" s="313"/>
      <c r="G33" s="313"/>
      <c r="H33" s="313"/>
      <c r="I33" s="313"/>
      <c r="J33" s="313"/>
      <c r="K33" s="313"/>
      <c r="L33" s="313"/>
      <c r="M33" s="313"/>
      <c r="N33" s="313"/>
      <c r="O33" s="313"/>
      <c r="P33" s="313"/>
      <c r="Q33" s="313"/>
      <c r="R33" s="313"/>
      <c r="S33" s="313"/>
    </row>
    <row r="34" spans="1:19" ht="18">
      <c r="A34" s="215"/>
      <c r="B34" s="215"/>
      <c r="C34" s="215"/>
      <c r="D34" s="216"/>
      <c r="E34" s="216"/>
      <c r="F34" s="226"/>
      <c r="G34" s="226"/>
      <c r="H34" s="227"/>
      <c r="I34" s="227"/>
      <c r="J34" s="228"/>
      <c r="K34" s="227"/>
    </row>
    <row r="35" spans="1:19">
      <c r="A35" s="215"/>
      <c r="B35" s="229" t="s">
        <v>413</v>
      </c>
      <c r="C35" s="230" t="s">
        <v>429</v>
      </c>
      <c r="D35" s="230"/>
      <c r="E35" s="231"/>
      <c r="F35" s="232"/>
      <c r="G35" s="231"/>
      <c r="H35" s="233"/>
      <c r="I35" s="233"/>
      <c r="J35" s="233"/>
      <c r="K35" s="215"/>
    </row>
    <row r="36" spans="1:19">
      <c r="A36" s="215"/>
      <c r="B36" s="215"/>
      <c r="C36" s="234" t="s">
        <v>414</v>
      </c>
      <c r="D36" s="235">
        <v>2010</v>
      </c>
      <c r="E36" s="235">
        <v>2018</v>
      </c>
      <c r="F36" s="232"/>
      <c r="G36" s="231"/>
      <c r="H36" s="233"/>
      <c r="I36" s="233"/>
      <c r="J36" s="233"/>
      <c r="K36" s="215"/>
    </row>
    <row r="37" spans="1:19">
      <c r="A37" s="215"/>
      <c r="B37" s="215"/>
      <c r="C37" s="236" t="s">
        <v>415</v>
      </c>
      <c r="D37" s="470">
        <v>23.88372093023256</v>
      </c>
      <c r="E37" s="470">
        <v>9.6046511627906987</v>
      </c>
      <c r="F37" s="478">
        <f>D37/$D$42</f>
        <v>5.4399355894676066E-3</v>
      </c>
      <c r="G37" s="231"/>
      <c r="H37" s="233"/>
      <c r="I37" s="233"/>
      <c r="J37" s="233"/>
      <c r="K37" s="215"/>
    </row>
    <row r="38" spans="1:19">
      <c r="A38" s="215"/>
      <c r="B38" s="215"/>
      <c r="C38" s="236" t="s">
        <v>31</v>
      </c>
      <c r="D38" s="470">
        <v>13.058139534883722</v>
      </c>
      <c r="E38" s="470">
        <v>20.593023255813954</v>
      </c>
      <c r="F38" s="478">
        <f t="shared" ref="F38:F41" si="5">D38/$D$42</f>
        <v>2.9742198962863305E-3</v>
      </c>
      <c r="G38" s="231"/>
      <c r="H38" s="233"/>
      <c r="I38" s="233"/>
      <c r="J38" s="233"/>
      <c r="K38" s="215"/>
    </row>
    <row r="39" spans="1:19">
      <c r="A39" s="215"/>
      <c r="B39" s="215"/>
      <c r="C39" s="236" t="s">
        <v>4</v>
      </c>
      <c r="D39" s="470">
        <v>318</v>
      </c>
      <c r="E39" s="470">
        <v>140.25581395348837</v>
      </c>
      <c r="F39" s="478">
        <f t="shared" si="5"/>
        <v>7.243006742977609E-2</v>
      </c>
      <c r="G39" s="231"/>
      <c r="H39" s="233"/>
      <c r="I39" s="233"/>
      <c r="J39" s="233"/>
      <c r="K39" s="215"/>
    </row>
    <row r="40" spans="1:19">
      <c r="A40" s="215"/>
      <c r="B40" s="215"/>
      <c r="C40" s="236" t="s">
        <v>416</v>
      </c>
      <c r="D40" s="470">
        <v>3106.6627906976746</v>
      </c>
      <c r="E40" s="470">
        <v>4859.0697674418607</v>
      </c>
      <c r="F40" s="478">
        <f t="shared" si="5"/>
        <v>0.70759684091763819</v>
      </c>
      <c r="G40" s="231"/>
      <c r="H40" s="233"/>
      <c r="I40" s="233"/>
      <c r="J40" s="233"/>
      <c r="K40" s="215"/>
    </row>
    <row r="41" spans="1:19">
      <c r="A41" s="215"/>
      <c r="B41" s="215"/>
      <c r="C41" s="236" t="s">
        <v>5</v>
      </c>
      <c r="D41" s="470">
        <v>928.83720930232562</v>
      </c>
      <c r="E41" s="470">
        <v>847.67441860465135</v>
      </c>
      <c r="F41" s="478">
        <f t="shared" si="5"/>
        <v>0.21155893616683175</v>
      </c>
      <c r="G41" s="231"/>
      <c r="H41" s="233"/>
      <c r="I41" s="233"/>
      <c r="J41" s="233"/>
      <c r="K41" s="215"/>
    </row>
    <row r="42" spans="1:19" ht="18">
      <c r="A42" s="215"/>
      <c r="B42" s="237"/>
      <c r="C42" s="234"/>
      <c r="D42" s="238">
        <f>SUM(D37:D41)</f>
        <v>4390.4418604651164</v>
      </c>
      <c r="E42" s="238">
        <f>SUM(E37:E41)</f>
        <v>5877.1976744186059</v>
      </c>
      <c r="F42" s="240"/>
      <c r="G42" s="241"/>
      <c r="H42" s="227"/>
      <c r="I42" s="227"/>
      <c r="J42" s="242"/>
      <c r="K42" s="227"/>
    </row>
    <row r="43" spans="1:19" ht="18">
      <c r="A43" s="215"/>
      <c r="B43" s="237"/>
      <c r="C43" s="234"/>
      <c r="D43" s="238"/>
      <c r="E43" s="239"/>
      <c r="F43" s="240"/>
      <c r="G43" s="241"/>
      <c r="H43" s="227"/>
      <c r="I43" s="227"/>
      <c r="J43" s="242"/>
      <c r="K43" s="227"/>
    </row>
    <row r="44" spans="1:19" ht="18">
      <c r="A44" s="215"/>
      <c r="B44" s="237"/>
      <c r="D44" s="484">
        <v>0.88600000000000001</v>
      </c>
      <c r="E44" s="484">
        <v>0.89600000000000002</v>
      </c>
      <c r="F44" s="482" t="s">
        <v>501</v>
      </c>
      <c r="G44" s="241"/>
      <c r="H44" s="227"/>
      <c r="I44" s="227"/>
      <c r="J44" s="242"/>
      <c r="K44" s="227"/>
    </row>
    <row r="45" spans="1:19" ht="18">
      <c r="A45" s="215"/>
      <c r="B45" s="237"/>
      <c r="C45" s="487" t="s">
        <v>500</v>
      </c>
      <c r="D45" s="238">
        <f>SUM(D39:D40)/D44</f>
        <v>3865.3078901779622</v>
      </c>
      <c r="E45" s="238">
        <f>SUM(E39:E40)/E44</f>
        <v>5579.6044435215954</v>
      </c>
      <c r="F45" s="240"/>
      <c r="G45" s="241"/>
      <c r="H45" s="227"/>
      <c r="I45" s="227"/>
      <c r="J45" s="242"/>
      <c r="K45" s="227"/>
    </row>
    <row r="46" spans="1:19" ht="18">
      <c r="A46" s="215"/>
      <c r="B46" s="237"/>
      <c r="C46" s="483" t="s">
        <v>502</v>
      </c>
      <c r="D46" s="238"/>
      <c r="E46" s="239"/>
      <c r="F46" s="240"/>
      <c r="G46" s="241"/>
      <c r="H46" s="227"/>
      <c r="I46" s="227"/>
      <c r="J46" s="242"/>
      <c r="K46" s="227"/>
    </row>
    <row r="47" spans="1:19" ht="18">
      <c r="A47" s="215"/>
      <c r="B47" s="237"/>
      <c r="C47" s="234"/>
      <c r="D47" s="238"/>
      <c r="E47" s="239"/>
      <c r="F47" s="240"/>
      <c r="G47" s="241"/>
      <c r="H47" s="227"/>
      <c r="I47" s="227"/>
      <c r="J47" s="242"/>
      <c r="K47" s="227"/>
    </row>
    <row r="48" spans="1:19" ht="18">
      <c r="A48" s="215"/>
      <c r="B48" s="237"/>
      <c r="C48" s="234"/>
      <c r="D48" s="238"/>
      <c r="E48" s="239"/>
      <c r="F48" s="240"/>
      <c r="G48" s="241"/>
      <c r="H48" s="227"/>
      <c r="I48" s="227"/>
      <c r="J48" s="242"/>
      <c r="K48" s="227"/>
    </row>
    <row r="49" spans="1:11" ht="18">
      <c r="A49" s="215"/>
      <c r="B49" s="229" t="s">
        <v>417</v>
      </c>
      <c r="C49" s="230" t="s">
        <v>430</v>
      </c>
      <c r="D49" s="243"/>
      <c r="E49" s="244"/>
      <c r="F49" s="243"/>
      <c r="G49" s="243"/>
      <c r="H49" s="215"/>
      <c r="I49" s="227"/>
      <c r="J49" s="242"/>
      <c r="K49" s="227"/>
    </row>
    <row r="50" spans="1:11" ht="18">
      <c r="A50" s="215"/>
      <c r="B50" s="237"/>
      <c r="C50" s="245" t="s">
        <v>418</v>
      </c>
      <c r="D50" s="235">
        <v>2010</v>
      </c>
      <c r="E50" s="235">
        <v>2018</v>
      </c>
      <c r="F50" s="532" t="s">
        <v>516</v>
      </c>
      <c r="G50" s="532" t="s">
        <v>516</v>
      </c>
      <c r="H50" s="215"/>
      <c r="I50" s="227"/>
      <c r="J50" s="242"/>
      <c r="K50" s="227"/>
    </row>
    <row r="51" spans="1:11" ht="18">
      <c r="A51" s="215"/>
      <c r="B51" s="237"/>
      <c r="C51" s="236" t="s">
        <v>503</v>
      </c>
      <c r="D51" s="470">
        <v>23.88372093023256</v>
      </c>
      <c r="E51" s="470">
        <v>9.6046511627906987</v>
      </c>
      <c r="F51" s="533">
        <f>D51/D$56</f>
        <v>6.3795872502638989E-3</v>
      </c>
      <c r="G51" s="533">
        <f>E51/E$56</f>
        <v>1.7738706893576785E-3</v>
      </c>
      <c r="H51" s="215"/>
      <c r="I51" s="227"/>
      <c r="J51" s="242"/>
      <c r="K51" s="227"/>
    </row>
    <row r="52" spans="1:11" ht="18">
      <c r="A52" s="215"/>
      <c r="B52" s="237"/>
      <c r="C52" s="236" t="s">
        <v>504</v>
      </c>
      <c r="D52" s="470">
        <v>13.058139534883722</v>
      </c>
      <c r="E52" s="470">
        <v>20.593023255813954</v>
      </c>
      <c r="F52" s="533">
        <f t="shared" ref="F52:G55" si="6">D52/D$56</f>
        <v>3.4879632337129303E-3</v>
      </c>
      <c r="G52" s="533">
        <f t="shared" si="6"/>
        <v>3.8032990204024796E-3</v>
      </c>
      <c r="H52" s="215"/>
      <c r="I52" s="227"/>
      <c r="J52" s="242"/>
      <c r="K52" s="227"/>
    </row>
    <row r="53" spans="1:11" ht="18">
      <c r="A53" s="215"/>
      <c r="B53" s="237"/>
      <c r="C53" s="236" t="s">
        <v>505</v>
      </c>
      <c r="D53" s="470">
        <v>318</v>
      </c>
      <c r="E53" s="470">
        <v>140.25581395348837</v>
      </c>
      <c r="F53" s="533">
        <f t="shared" si="6"/>
        <v>8.4941067244506868E-2</v>
      </c>
      <c r="G53" s="533">
        <f t="shared" si="6"/>
        <v>2.5903666168319992E-2</v>
      </c>
      <c r="H53" s="215"/>
      <c r="I53" s="227"/>
      <c r="J53" s="242"/>
      <c r="K53" s="227"/>
    </row>
    <row r="54" spans="1:11" ht="18">
      <c r="A54" s="215"/>
      <c r="B54" s="237"/>
      <c r="C54" s="236" t="s">
        <v>506</v>
      </c>
      <c r="D54" s="470">
        <v>3106.6627906976701</v>
      </c>
      <c r="E54" s="470">
        <v>4859.0697674418607</v>
      </c>
      <c r="F54" s="533">
        <f>D54/D$56</f>
        <v>0.82982155034798155</v>
      </c>
      <c r="G54" s="533">
        <f t="shared" si="6"/>
        <v>0.89741535553121865</v>
      </c>
      <c r="H54" s="531" t="s">
        <v>515</v>
      </c>
      <c r="I54" s="227"/>
      <c r="J54" s="242"/>
      <c r="K54" s="227"/>
    </row>
    <row r="55" spans="1:11" ht="18">
      <c r="A55" s="215"/>
      <c r="B55" s="237"/>
      <c r="C55" s="486" t="s">
        <v>507</v>
      </c>
      <c r="D55" s="485">
        <f>D45*0.073</f>
        <v>282.16747598299122</v>
      </c>
      <c r="E55" s="485">
        <f>E45*0.069</f>
        <v>384.9927066029901</v>
      </c>
      <c r="F55" s="533">
        <f t="shared" si="6"/>
        <v>7.5369831923534691E-2</v>
      </c>
      <c r="G55" s="533">
        <f t="shared" si="6"/>
        <v>7.110380859070109E-2</v>
      </c>
      <c r="H55" s="215"/>
      <c r="I55" s="227"/>
      <c r="J55" s="242"/>
      <c r="K55" s="227"/>
    </row>
    <row r="56" spans="1:11" ht="18">
      <c r="A56" s="215"/>
      <c r="B56" s="237"/>
      <c r="C56" s="243"/>
      <c r="D56" s="269">
        <f>SUM(D51:D55)</f>
        <v>3743.7721271457776</v>
      </c>
      <c r="E56" s="269">
        <f>SUM(E51:E55)</f>
        <v>5414.5159624169446</v>
      </c>
      <c r="F56" s="529"/>
      <c r="G56" s="529"/>
      <c r="H56" s="215"/>
      <c r="I56" s="227"/>
      <c r="J56" s="242"/>
      <c r="K56" s="227"/>
    </row>
    <row r="57" spans="1:11" ht="18">
      <c r="A57" s="215"/>
      <c r="B57" s="237"/>
      <c r="C57" s="246"/>
      <c r="D57" s="238"/>
      <c r="E57" s="239"/>
      <c r="F57" s="530"/>
      <c r="G57" s="530"/>
      <c r="H57" s="215"/>
      <c r="I57" s="227"/>
      <c r="J57" s="242"/>
      <c r="K57" s="227"/>
    </row>
    <row r="58" spans="1:11" ht="18">
      <c r="A58" s="215"/>
      <c r="B58" s="237"/>
      <c r="C58" s="234"/>
      <c r="H58" s="215"/>
      <c r="I58" s="227"/>
      <c r="J58" s="242"/>
      <c r="K58" s="227"/>
    </row>
    <row r="59" spans="1:11" ht="18">
      <c r="A59" s="215"/>
      <c r="B59" s="237"/>
      <c r="C59" s="234"/>
      <c r="D59" s="238"/>
      <c r="E59" s="239"/>
      <c r="F59" s="240"/>
      <c r="G59" s="241"/>
      <c r="H59" s="227"/>
      <c r="I59" s="227"/>
      <c r="J59" s="242"/>
      <c r="K59" s="227"/>
    </row>
    <row r="60" spans="1:11" ht="18">
      <c r="A60" s="215"/>
      <c r="B60" s="237"/>
      <c r="C60" s="234"/>
      <c r="D60" s="238"/>
      <c r="E60" s="239"/>
      <c r="F60" s="240"/>
      <c r="G60" s="241"/>
      <c r="H60" s="227"/>
      <c r="I60" s="227"/>
      <c r="J60" s="242"/>
      <c r="K60" s="227"/>
    </row>
    <row r="61" spans="1:11" ht="18">
      <c r="A61" s="215"/>
      <c r="B61" s="229" t="s">
        <v>420</v>
      </c>
      <c r="C61" s="301" t="s">
        <v>517</v>
      </c>
      <c r="D61" s="302"/>
      <c r="E61" s="302"/>
      <c r="F61" s="303"/>
      <c r="G61" s="303"/>
      <c r="H61" s="227"/>
      <c r="I61" s="227"/>
      <c r="J61" s="242"/>
      <c r="K61" s="227"/>
    </row>
    <row r="62" spans="1:11" ht="18">
      <c r="A62" s="215"/>
      <c r="B62" s="229"/>
      <c r="C62" s="304" t="s">
        <v>3</v>
      </c>
      <c r="D62" s="534" t="s">
        <v>20</v>
      </c>
      <c r="E62" s="535" t="s">
        <v>21</v>
      </c>
      <c r="F62" s="535" t="s">
        <v>22</v>
      </c>
      <c r="G62" s="535" t="s">
        <v>23</v>
      </c>
      <c r="H62" s="227"/>
      <c r="I62" s="227"/>
      <c r="J62" s="242"/>
      <c r="K62" s="227"/>
    </row>
    <row r="63" spans="1:11" ht="18">
      <c r="A63" s="215"/>
      <c r="B63" s="229"/>
      <c r="C63" s="307">
        <v>2010</v>
      </c>
      <c r="D63" s="454">
        <f>Buildings!E39</f>
        <v>38.170181818181817</v>
      </c>
      <c r="E63" s="454">
        <f>Buildings!F39</f>
        <v>18.512538181818179</v>
      </c>
      <c r="F63" s="454">
        <f>Buildings!G39</f>
        <v>12.557989818181817</v>
      </c>
      <c r="G63" s="454">
        <f>Buildings!H39</f>
        <v>6.870632727272727</v>
      </c>
      <c r="H63" s="227"/>
      <c r="I63" s="227"/>
      <c r="J63" s="242"/>
      <c r="K63" s="227"/>
    </row>
    <row r="64" spans="1:11" ht="18">
      <c r="A64" s="215"/>
      <c r="B64" s="229"/>
      <c r="C64" s="307">
        <v>2018</v>
      </c>
      <c r="D64" s="454">
        <f>Buildings!E40</f>
        <v>40.016727272727273</v>
      </c>
      <c r="E64" s="454">
        <f>Buildings!F40</f>
        <v>19.408112727272727</v>
      </c>
      <c r="F64" s="454">
        <f>Buildings!G40</f>
        <v>13.165503272727271</v>
      </c>
      <c r="G64" s="454">
        <f>Buildings!H40</f>
        <v>7.2030109090909091</v>
      </c>
      <c r="H64" s="227"/>
      <c r="I64" s="227"/>
      <c r="J64" s="242"/>
      <c r="K64" s="227"/>
    </row>
    <row r="65" spans="1:11" ht="18">
      <c r="A65" s="215"/>
      <c r="B65" s="229"/>
      <c r="C65" s="247"/>
      <c r="D65" s="248"/>
      <c r="E65" s="239"/>
      <c r="F65" s="249"/>
      <c r="G65" s="250"/>
      <c r="H65" s="227"/>
      <c r="I65" s="227"/>
      <c r="J65" s="242"/>
      <c r="K65" s="227"/>
    </row>
    <row r="66" spans="1:11" ht="18">
      <c r="A66" s="215"/>
      <c r="C66" s="251" t="s">
        <v>431</v>
      </c>
      <c r="D66" s="575">
        <v>2010</v>
      </c>
      <c r="E66" s="576"/>
      <c r="F66" s="575">
        <v>2018</v>
      </c>
      <c r="G66" s="576"/>
      <c r="H66" s="321"/>
      <c r="I66" s="321"/>
      <c r="J66" s="321"/>
      <c r="K66" s="321"/>
    </row>
    <row r="67" spans="1:11">
      <c r="A67" s="215"/>
      <c r="B67" s="247"/>
      <c r="C67" s="252"/>
      <c r="D67" s="253" t="s">
        <v>421</v>
      </c>
      <c r="E67" s="253" t="s">
        <v>422</v>
      </c>
      <c r="F67" s="253" t="s">
        <v>421</v>
      </c>
      <c r="G67" s="253" t="s">
        <v>422</v>
      </c>
      <c r="H67" s="254"/>
      <c r="I67" s="254"/>
      <c r="J67" s="254"/>
      <c r="K67" s="254"/>
    </row>
    <row r="68" spans="1:11" ht="15.6">
      <c r="A68" s="215"/>
      <c r="B68" s="255" t="s">
        <v>423</v>
      </c>
      <c r="C68" s="256" t="s">
        <v>235</v>
      </c>
      <c r="D68" s="471">
        <f>F63*1000000*F54</f>
        <v>10420890.580177803</v>
      </c>
      <c r="E68" s="471">
        <f>F63*1000000*(1-F54)</f>
        <v>2137099.2380040144</v>
      </c>
      <c r="F68" s="471">
        <f>F64*1000000*F54</f>
        <v>10925018.33688597</v>
      </c>
      <c r="G68" s="471">
        <f>F64*1000000*(1-F54)</f>
        <v>2240484.9358413019</v>
      </c>
      <c r="H68" s="257"/>
      <c r="I68" s="257"/>
      <c r="J68" s="257"/>
      <c r="K68" s="257"/>
    </row>
    <row r="69" spans="1:11" ht="15.6">
      <c r="A69" s="215"/>
      <c r="B69" s="255" t="s">
        <v>424</v>
      </c>
      <c r="C69" s="258" t="s">
        <v>235</v>
      </c>
      <c r="D69" s="472">
        <f>G63*1000000*F54</f>
        <v>5701399.1016170345</v>
      </c>
      <c r="E69" s="471">
        <f>G63*1000000*(1-F54)</f>
        <v>1169233.6256556918</v>
      </c>
      <c r="F69" s="471">
        <f>G64*1000000*F54</f>
        <v>5977213.6797552425</v>
      </c>
      <c r="G69" s="471">
        <f>G64*1000000*(1-F54)</f>
        <v>1225797.2293356669</v>
      </c>
      <c r="H69" s="257"/>
      <c r="I69" s="257"/>
      <c r="J69" s="257"/>
      <c r="K69" s="257"/>
    </row>
    <row r="70" spans="1:11" ht="15.6">
      <c r="A70" s="215"/>
      <c r="B70" s="255" t="s">
        <v>425</v>
      </c>
      <c r="C70" s="256" t="s">
        <v>235</v>
      </c>
      <c r="D70" s="471">
        <f>E63*1000000*F54</f>
        <v>15362103.134912565</v>
      </c>
      <c r="E70" s="471">
        <f>E63*1000000*(1-F54)</f>
        <v>3150435.0469056144</v>
      </c>
      <c r="F70" s="471">
        <f>E64*1000000*F54</f>
        <v>16105270.192673847</v>
      </c>
      <c r="G70" s="471">
        <f>E64*1000000*(1-F54)</f>
        <v>3302842.53459888</v>
      </c>
      <c r="H70" s="259"/>
      <c r="I70" s="259"/>
      <c r="J70" s="259"/>
      <c r="K70" s="259"/>
    </row>
    <row r="71" spans="1:11" ht="15.6">
      <c r="A71" s="215"/>
      <c r="B71" s="215"/>
      <c r="C71" s="260"/>
      <c r="D71" s="551">
        <f>SUM(D68:D70)</f>
        <v>31484392.816707402</v>
      </c>
      <c r="E71" s="551">
        <f t="shared" ref="E71:G71" si="7">SUM(E68:E70)</f>
        <v>6456767.9105653204</v>
      </c>
      <c r="F71" s="551">
        <f t="shared" si="7"/>
        <v>33007502.209315062</v>
      </c>
      <c r="G71" s="551">
        <f t="shared" si="7"/>
        <v>6769124.6997758485</v>
      </c>
      <c r="H71" s="262"/>
      <c r="I71" s="259"/>
      <c r="J71" s="259"/>
      <c r="K71" s="259"/>
    </row>
    <row r="72" spans="1:11" ht="15.6">
      <c r="A72" s="215"/>
      <c r="B72" s="215"/>
      <c r="C72" s="260"/>
      <c r="D72" s="260"/>
      <c r="E72" s="552"/>
      <c r="F72" s="259"/>
      <c r="G72" s="259"/>
      <c r="H72" s="262"/>
      <c r="I72" s="259"/>
      <c r="J72" s="259"/>
      <c r="K72" s="259"/>
    </row>
    <row r="73" spans="1:11" ht="15.6">
      <c r="A73" s="215"/>
      <c r="B73" s="215"/>
      <c r="C73" s="260"/>
      <c r="D73" s="259"/>
      <c r="E73" s="261"/>
      <c r="F73" s="259"/>
      <c r="G73" s="259"/>
      <c r="H73" s="259"/>
      <c r="I73" s="259"/>
      <c r="J73" s="259"/>
      <c r="K73" s="259"/>
    </row>
    <row r="74" spans="1:11">
      <c r="A74" s="215"/>
      <c r="B74" s="2"/>
      <c r="C74" s="263" t="s">
        <v>426</v>
      </c>
      <c r="D74" s="264">
        <v>1</v>
      </c>
      <c r="E74" s="259"/>
      <c r="F74" s="259"/>
      <c r="G74" s="259"/>
      <c r="H74" s="259"/>
      <c r="I74" s="259"/>
      <c r="J74" s="259"/>
      <c r="K74" s="259"/>
    </row>
    <row r="75" spans="1:11">
      <c r="A75" s="215"/>
      <c r="B75" s="2"/>
      <c r="C75" s="259"/>
      <c r="D75" s="259"/>
      <c r="E75" s="259"/>
      <c r="F75" s="259"/>
      <c r="G75" s="259"/>
      <c r="H75" s="259"/>
      <c r="I75" s="259"/>
      <c r="J75" s="259"/>
      <c r="K75" s="259"/>
    </row>
    <row r="76" spans="1:11">
      <c r="A76" s="215"/>
      <c r="B76" s="2"/>
      <c r="C76" s="259"/>
      <c r="D76" s="572">
        <v>2010</v>
      </c>
      <c r="E76" s="572"/>
      <c r="F76" s="572"/>
      <c r="G76" s="572"/>
      <c r="H76" s="572"/>
      <c r="I76" s="259"/>
    </row>
    <row r="77" spans="1:11" ht="18">
      <c r="A77" s="215"/>
      <c r="B77" s="229" t="s">
        <v>427</v>
      </c>
      <c r="C77" s="321" t="s">
        <v>499</v>
      </c>
      <c r="D77" s="321"/>
      <c r="E77" s="321"/>
      <c r="F77" s="321"/>
      <c r="G77" s="321"/>
      <c r="H77" s="321"/>
      <c r="I77" s="321"/>
      <c r="J77" s="321"/>
      <c r="K77" s="321"/>
    </row>
    <row r="78" spans="1:11" ht="18">
      <c r="A78" s="215"/>
      <c r="B78" s="215"/>
      <c r="C78" s="265"/>
      <c r="D78" s="266" t="s">
        <v>415</v>
      </c>
      <c r="E78" s="266" t="s">
        <v>31</v>
      </c>
      <c r="F78" s="266" t="s">
        <v>4</v>
      </c>
      <c r="G78" s="266" t="s">
        <v>518</v>
      </c>
      <c r="H78" s="266" t="s">
        <v>5</v>
      </c>
      <c r="I78" s="321"/>
    </row>
    <row r="79" spans="1:11" ht="18">
      <c r="A79" s="215"/>
      <c r="B79" s="255" t="s">
        <v>423</v>
      </c>
      <c r="C79" s="256" t="s">
        <v>235</v>
      </c>
      <c r="D79" s="267">
        <f>$D$51*E68/SUM($E$68:$E$70)*$D$74</f>
        <v>7.9051752374713393</v>
      </c>
      <c r="E79" s="267">
        <f>$D$52*E68/SUM($E$68:$E$70)*$D$74</f>
        <v>4.3220602685882739</v>
      </c>
      <c r="F79" s="267">
        <f>$D$53*$E68/SUM($E$68:$E$70)*$D$74</f>
        <v>105.25352112676055</v>
      </c>
      <c r="G79" s="267">
        <f>$D$54*$D68/SUM($D$68:$D$70)*$D$74</f>
        <v>1028.2616279069753</v>
      </c>
      <c r="H79" s="324">
        <f>$D$55*E68/SUM($E$68:$E$70)*$D$74</f>
        <v>93.393460360567516</v>
      </c>
      <c r="I79" s="321"/>
      <c r="J79" s="550"/>
      <c r="K79" s="550"/>
    </row>
    <row r="80" spans="1:11" ht="18">
      <c r="A80" s="215"/>
      <c r="B80" s="255" t="s">
        <v>424</v>
      </c>
      <c r="C80" s="258" t="s">
        <v>235</v>
      </c>
      <c r="D80" s="267">
        <f>$D$51*E69/SUM($E$68:$E$70)*$D$74</f>
        <v>4.3250198867624361</v>
      </c>
      <c r="E80" s="267">
        <f>$D$52*E69/SUM($E$68:$E$70)*$D$74</f>
        <v>2.3646530344859857</v>
      </c>
      <c r="F80" s="267">
        <f>$D$53*$E69/SUM($E$68:$E$70)*$D$74</f>
        <v>57.585513078470825</v>
      </c>
      <c r="G80" s="267">
        <f>$D$54*$D69/SUM($D$68:$D$70)*$D$74</f>
        <v>562.57475083056397</v>
      </c>
      <c r="H80" s="324">
        <f>$D$55*E69/SUM($E$68:$E$70)*$D$74</f>
        <v>51.096726033137244</v>
      </c>
      <c r="I80" s="321"/>
      <c r="J80" s="550"/>
      <c r="K80" s="550"/>
    </row>
    <row r="81" spans="1:11" ht="18">
      <c r="A81" s="215"/>
      <c r="B81" s="268" t="s">
        <v>428</v>
      </c>
      <c r="C81" s="256" t="s">
        <v>235</v>
      </c>
      <c r="D81" s="267">
        <f>$D$51*E70/SUM($E$68:$E$70)*$D$74</f>
        <v>11.653525805998786</v>
      </c>
      <c r="E81" s="267">
        <f>$D$52*E70/SUM($E$68:$E$70)*$D$74</f>
        <v>6.3714262318094628</v>
      </c>
      <c r="F81" s="267">
        <f>$D$53*$E70/SUM($E$68:$E$70)*$D$74</f>
        <v>155.16096579476863</v>
      </c>
      <c r="G81" s="267">
        <f>$D$54*$D70/SUM($D$68:$D$70)*$D$74</f>
        <v>1515.8264119601308</v>
      </c>
      <c r="H81" s="324">
        <f>$D$55*E70/SUM($E$68:$E$70)*$D$74</f>
        <v>137.67728958928649</v>
      </c>
      <c r="I81" s="269">
        <f>SUM(D79:H81)</f>
        <v>3743.7721271457776</v>
      </c>
      <c r="J81" s="550"/>
      <c r="K81" s="550"/>
    </row>
    <row r="82" spans="1:11" ht="18">
      <c r="A82" s="215"/>
      <c r="B82" s="215"/>
      <c r="C82" s="260"/>
      <c r="D82" s="479">
        <f>SUM(D79:D81)</f>
        <v>23.883720930232563</v>
      </c>
      <c r="E82" s="479">
        <f>SUM(E79:E81)</f>
        <v>13.058139534883722</v>
      </c>
      <c r="F82" s="479">
        <f>SUM(F79:F81)</f>
        <v>318</v>
      </c>
      <c r="G82" s="479">
        <f>SUM(G79:G81)</f>
        <v>3106.6627906976701</v>
      </c>
      <c r="H82" s="479">
        <f>SUM(H79:H81)</f>
        <v>282.16747598299128</v>
      </c>
      <c r="I82" s="321"/>
      <c r="K82" s="321"/>
    </row>
    <row r="83" spans="1:11" ht="18">
      <c r="A83" s="215"/>
      <c r="B83" s="215"/>
      <c r="C83" s="260"/>
      <c r="I83" s="321"/>
      <c r="J83" s="271"/>
      <c r="K83" s="271"/>
    </row>
    <row r="84" spans="1:11" ht="15.6">
      <c r="A84" s="215"/>
      <c r="B84" s="215"/>
      <c r="C84" s="260"/>
      <c r="D84" s="270"/>
      <c r="E84" s="271"/>
      <c r="F84" s="271"/>
      <c r="G84" s="271"/>
      <c r="H84" s="271"/>
      <c r="I84" s="271"/>
      <c r="J84" s="271"/>
      <c r="K84" s="271"/>
    </row>
    <row r="85" spans="1:11">
      <c r="D85" s="572">
        <v>2018</v>
      </c>
      <c r="E85" s="572"/>
      <c r="F85" s="572"/>
      <c r="G85" s="572"/>
      <c r="H85" s="572"/>
    </row>
    <row r="86" spans="1:11" ht="18">
      <c r="B86" s="215"/>
      <c r="C86" s="321" t="s">
        <v>499</v>
      </c>
    </row>
    <row r="87" spans="1:11" ht="18">
      <c r="B87" s="215"/>
      <c r="C87" s="321"/>
      <c r="D87" s="266" t="s">
        <v>415</v>
      </c>
      <c r="E87" s="266" t="s">
        <v>31</v>
      </c>
      <c r="F87" s="266" t="s">
        <v>4</v>
      </c>
      <c r="G87" s="266" t="s">
        <v>518</v>
      </c>
      <c r="H87" s="266" t="s">
        <v>5</v>
      </c>
    </row>
    <row r="88" spans="1:11" ht="15.6">
      <c r="B88" s="255" t="s">
        <v>423</v>
      </c>
      <c r="C88" s="256" t="s">
        <v>235</v>
      </c>
      <c r="D88" s="267">
        <f>$E$51*G68/SUM($G$68:$G$70)*$D$74</f>
        <v>3.1790042581067803</v>
      </c>
      <c r="E88" s="267">
        <f>$E$52*G68/SUM($G$68:$G$70)*$D$74</f>
        <v>6.8160006550933501</v>
      </c>
      <c r="F88" s="267">
        <f>$E$53*$G68/SUM($G$68:$G$70)*$D$74</f>
        <v>46.422698984605304</v>
      </c>
      <c r="G88" s="267">
        <f>$E$54*$F68/SUM($F$68:$F$70)*$D$74</f>
        <v>1608.2836554208975</v>
      </c>
      <c r="H88" s="324">
        <f>$E$55*G68/SUM($G$68:$G$70)*$D$74</f>
        <v>127.42716345310235</v>
      </c>
    </row>
    <row r="89" spans="1:11" ht="15.6">
      <c r="B89" s="255" t="s">
        <v>424</v>
      </c>
      <c r="C89" s="258" t="s">
        <v>235</v>
      </c>
      <c r="D89" s="267">
        <f>$E$51*G69/SUM($G$68:$G$70)*$D$74</f>
        <v>1.7392728463806097</v>
      </c>
      <c r="E89" s="267">
        <f>$E$52*G69/SUM($G$68:$G$70)*$D$74</f>
        <v>3.7291188994431708</v>
      </c>
      <c r="F89" s="267">
        <f>$E$53*$G69/SUM($G$68:$G$70)*$D$74</f>
        <v>25.398437134434513</v>
      </c>
      <c r="G89" s="267">
        <f>$E$54*$F69/SUM($F$68:$F$70)*$D$74</f>
        <v>879.9120303214637</v>
      </c>
      <c r="H89" s="324">
        <f>$E$55*G69/SUM($G$68:$G$70)*$D$74</f>
        <v>69.716989123277898</v>
      </c>
    </row>
    <row r="90" spans="1:11" ht="18">
      <c r="B90" s="268" t="s">
        <v>428</v>
      </c>
      <c r="C90" s="256" t="s">
        <v>235</v>
      </c>
      <c r="D90" s="267">
        <f>$E$51*G70/SUM($G$68:$G$70)*$D$74</f>
        <v>4.6863740583033087</v>
      </c>
      <c r="E90" s="267">
        <f>$E$52*G70/SUM($G$68:$G$70)*$D$74</f>
        <v>10.047903701277432</v>
      </c>
      <c r="F90" s="267">
        <f>$E$53*$G70/SUM($G$68:$G$70)*$D$74</f>
        <v>68.43467783444855</v>
      </c>
      <c r="G90" s="267">
        <f>$E$54*$F70/SUM($F$68:$F$70)*$D$74</f>
        <v>2370.8740816994991</v>
      </c>
      <c r="H90" s="324">
        <f>$E$55*G70/SUM($G$68:$G$70)*$D$74</f>
        <v>187.84855402660989</v>
      </c>
      <c r="I90" s="269">
        <f>SUM(D88:H90)</f>
        <v>5414.5159624169437</v>
      </c>
    </row>
    <row r="91" spans="1:11" ht="15.6">
      <c r="D91" s="479">
        <f>SUM(D88:D90)</f>
        <v>9.6046511627906987</v>
      </c>
      <c r="E91" s="479">
        <f>SUM(E88:E90)</f>
        <v>20.593023255813954</v>
      </c>
      <c r="F91" s="479">
        <f>SUM(F88:F90)</f>
        <v>140.25581395348837</v>
      </c>
      <c r="G91" s="479">
        <f>SUM(G88:G90)</f>
        <v>4859.0697674418607</v>
      </c>
      <c r="H91" s="479">
        <f>SUM(H88:H90)</f>
        <v>384.9927066029901</v>
      </c>
    </row>
  </sheetData>
  <mergeCells count="6">
    <mergeCell ref="D85:H85"/>
    <mergeCell ref="O3:P3"/>
    <mergeCell ref="Q3:R3"/>
    <mergeCell ref="D66:E66"/>
    <mergeCell ref="F66:G66"/>
    <mergeCell ref="D76:H7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24CDE-D6D2-4849-AB4A-4E808216FDB7}">
  <dimension ref="B4:U107"/>
  <sheetViews>
    <sheetView topLeftCell="C1" zoomScale="80" zoomScaleNormal="80" workbookViewId="0">
      <selection activeCell="D13" sqref="D13"/>
    </sheetView>
  </sheetViews>
  <sheetFormatPr defaultRowHeight="14.4"/>
  <cols>
    <col min="2" max="2" width="27" customWidth="1"/>
    <col min="3" max="3" width="60.5546875" customWidth="1"/>
    <col min="4" max="4" width="37.6640625" customWidth="1"/>
    <col min="5" max="5" width="15.109375" customWidth="1"/>
    <col min="6" max="6" width="14" customWidth="1"/>
    <col min="7" max="7" width="15.44140625" customWidth="1"/>
    <col min="8" max="8" width="17" customWidth="1"/>
    <col min="9" max="9" width="18.44140625" customWidth="1"/>
    <col min="10" max="10" width="15.5546875" customWidth="1"/>
    <col min="11" max="11" width="12.88671875" customWidth="1"/>
    <col min="12" max="12" width="13.5546875" customWidth="1"/>
    <col min="17" max="17" width="12" customWidth="1"/>
    <col min="18" max="18" width="12.88671875" customWidth="1"/>
    <col min="19" max="19" width="10.6640625" bestFit="1" customWidth="1"/>
    <col min="20" max="20" width="13" customWidth="1"/>
  </cols>
  <sheetData>
    <row r="4" spans="2:20">
      <c r="F4" s="411" t="s">
        <v>486</v>
      </c>
      <c r="Q4" s="578" t="s">
        <v>235</v>
      </c>
      <c r="R4" s="579"/>
      <c r="S4" s="578" t="s">
        <v>235</v>
      </c>
      <c r="T4" s="578"/>
    </row>
    <row r="5" spans="2:20">
      <c r="B5" s="272" t="s">
        <v>341</v>
      </c>
      <c r="C5" s="272" t="s">
        <v>403</v>
      </c>
      <c r="D5" s="272" t="s">
        <v>404</v>
      </c>
      <c r="E5" s="272" t="s">
        <v>405</v>
      </c>
      <c r="F5" s="272" t="s">
        <v>432</v>
      </c>
      <c r="G5" s="272" t="s">
        <v>433</v>
      </c>
      <c r="H5" s="273" t="s">
        <v>406</v>
      </c>
      <c r="I5" s="273" t="s">
        <v>632</v>
      </c>
      <c r="J5" s="274" t="s">
        <v>434</v>
      </c>
      <c r="K5" s="274" t="s">
        <v>435</v>
      </c>
      <c r="L5" s="272" t="s">
        <v>436</v>
      </c>
      <c r="M5" s="272" t="s">
        <v>437</v>
      </c>
      <c r="N5" s="272" t="s">
        <v>410</v>
      </c>
      <c r="Q5" s="580">
        <v>2010</v>
      </c>
      <c r="R5" s="581"/>
      <c r="S5" s="580">
        <v>2010</v>
      </c>
      <c r="T5" s="580"/>
    </row>
    <row r="6" spans="2:20" ht="15" thickBot="1">
      <c r="B6" s="275" t="s">
        <v>411</v>
      </c>
      <c r="C6" s="275" t="s">
        <v>438</v>
      </c>
      <c r="D6" s="275"/>
      <c r="E6" s="275"/>
      <c r="F6" s="275"/>
      <c r="G6" s="275"/>
      <c r="H6" s="276" t="s">
        <v>264</v>
      </c>
      <c r="I6" s="276" t="s">
        <v>264</v>
      </c>
      <c r="J6" s="276" t="s">
        <v>439</v>
      </c>
      <c r="K6" s="276" t="s">
        <v>439</v>
      </c>
      <c r="L6" s="275"/>
      <c r="M6" s="275"/>
      <c r="N6" s="275"/>
      <c r="Q6" s="351" t="s">
        <v>472</v>
      </c>
      <c r="R6" s="548" t="s">
        <v>462</v>
      </c>
      <c r="S6" s="351" t="s">
        <v>472</v>
      </c>
      <c r="T6" s="351" t="s">
        <v>462</v>
      </c>
    </row>
    <row r="7" spans="2:20">
      <c r="B7" s="277" t="s">
        <v>358</v>
      </c>
      <c r="C7" s="277" t="s">
        <v>359</v>
      </c>
      <c r="D7" s="342" t="s">
        <v>440</v>
      </c>
      <c r="E7" s="278" t="s">
        <v>262</v>
      </c>
      <c r="F7" s="278"/>
      <c r="G7" s="278"/>
      <c r="H7" s="279">
        <f>E44</f>
        <v>10.420890580177803</v>
      </c>
      <c r="I7" s="279">
        <f>H7*0.8</f>
        <v>8.3367124641422432</v>
      </c>
      <c r="J7" s="280">
        <f>1/E83</f>
        <v>2.956175614925709</v>
      </c>
      <c r="K7" s="280">
        <f>1/F83</f>
        <v>1.6344581687052548</v>
      </c>
      <c r="L7" s="281">
        <v>1</v>
      </c>
      <c r="M7" s="277">
        <v>1</v>
      </c>
      <c r="N7" s="277"/>
      <c r="Q7" s="352">
        <f>H7*L7*M7</f>
        <v>10.420890580177803</v>
      </c>
      <c r="R7" s="549">
        <f>Q7/J7</f>
        <v>3.5251256818312156</v>
      </c>
      <c r="S7" s="352">
        <f>I7*L7*M7</f>
        <v>8.3367124641422432</v>
      </c>
      <c r="T7" s="352">
        <f>S7/K7</f>
        <v>5.1005970197121755</v>
      </c>
    </row>
    <row r="8" spans="2:20">
      <c r="B8" s="282" t="s">
        <v>361</v>
      </c>
      <c r="C8" s="282" t="s">
        <v>362</v>
      </c>
      <c r="D8" s="345" t="s">
        <v>441</v>
      </c>
      <c r="E8" s="283" t="s">
        <v>262</v>
      </c>
      <c r="F8" s="283">
        <v>2011</v>
      </c>
      <c r="G8" s="283">
        <v>2011</v>
      </c>
      <c r="H8" s="284"/>
      <c r="I8" s="284"/>
      <c r="J8" s="491">
        <v>4.93</v>
      </c>
      <c r="K8" s="492">
        <f t="shared" ref="K8:K10" si="0">J8</f>
        <v>4.93</v>
      </c>
      <c r="L8" s="285">
        <v>1</v>
      </c>
      <c r="M8" s="286">
        <v>1</v>
      </c>
      <c r="N8" s="282">
        <v>100</v>
      </c>
      <c r="Q8" s="352">
        <f t="shared" ref="Q8:Q30" si="1">H8*L8*M8</f>
        <v>0</v>
      </c>
      <c r="R8" s="549">
        <f t="shared" ref="R8:R30" si="2">Q8/J8</f>
        <v>0</v>
      </c>
      <c r="S8" s="352">
        <f t="shared" ref="S8:S30" si="3">I8*L8*M8</f>
        <v>0</v>
      </c>
      <c r="T8" s="352">
        <f t="shared" ref="T8:T30" si="4">S8/K8</f>
        <v>0</v>
      </c>
    </row>
    <row r="9" spans="2:20">
      <c r="B9" s="282"/>
      <c r="C9" s="282"/>
      <c r="D9" s="345"/>
      <c r="E9" s="283"/>
      <c r="F9" s="283">
        <v>2021</v>
      </c>
      <c r="G9" s="283"/>
      <c r="H9" s="284"/>
      <c r="I9" s="284"/>
      <c r="J9" s="491">
        <v>6.0763888888888884</v>
      </c>
      <c r="K9" s="492">
        <f t="shared" si="0"/>
        <v>6.0763888888888884</v>
      </c>
      <c r="L9" s="285">
        <v>1</v>
      </c>
      <c r="M9" s="286">
        <v>1</v>
      </c>
      <c r="N9" s="282">
        <v>100</v>
      </c>
      <c r="Q9" s="352">
        <f t="shared" si="1"/>
        <v>0</v>
      </c>
      <c r="R9" s="549">
        <f t="shared" si="2"/>
        <v>0</v>
      </c>
      <c r="S9" s="352">
        <f t="shared" si="3"/>
        <v>0</v>
      </c>
      <c r="T9" s="352">
        <f t="shared" si="4"/>
        <v>0</v>
      </c>
    </row>
    <row r="10" spans="2:20" ht="15" thickBot="1">
      <c r="B10" s="287"/>
      <c r="C10" s="287"/>
      <c r="D10" s="338"/>
      <c r="E10" s="288"/>
      <c r="F10" s="288">
        <v>2031</v>
      </c>
      <c r="G10" s="288"/>
      <c r="H10" s="289"/>
      <c r="I10" s="289"/>
      <c r="J10" s="493">
        <v>6.9444444444444446</v>
      </c>
      <c r="K10" s="492">
        <f t="shared" si="0"/>
        <v>6.9444444444444446</v>
      </c>
      <c r="L10" s="290">
        <v>1</v>
      </c>
      <c r="M10" s="291">
        <v>1</v>
      </c>
      <c r="N10" s="287">
        <v>100</v>
      </c>
      <c r="Q10" s="352">
        <f t="shared" si="1"/>
        <v>0</v>
      </c>
      <c r="R10" s="549">
        <f t="shared" si="2"/>
        <v>0</v>
      </c>
      <c r="S10" s="352">
        <f t="shared" si="3"/>
        <v>0</v>
      </c>
      <c r="T10" s="352">
        <f t="shared" si="4"/>
        <v>0</v>
      </c>
    </row>
    <row r="11" spans="2:20">
      <c r="B11" s="292" t="s">
        <v>365</v>
      </c>
      <c r="C11" s="293" t="s">
        <v>366</v>
      </c>
      <c r="D11" s="334" t="s">
        <v>442</v>
      </c>
      <c r="E11" s="294" t="s">
        <v>266</v>
      </c>
      <c r="F11" s="294"/>
      <c r="G11" s="294"/>
      <c r="H11" s="295">
        <f>E45</f>
        <v>2.1370992380040144</v>
      </c>
      <c r="I11" s="279">
        <f>H11*0.8</f>
        <v>1.7096793904032115</v>
      </c>
      <c r="J11" s="296">
        <f>1/E84</f>
        <v>2.956175614925709</v>
      </c>
      <c r="K11" s="296">
        <f>1/F84</f>
        <v>1.6344581687052548</v>
      </c>
      <c r="L11" s="297">
        <v>1</v>
      </c>
      <c r="M11" s="292">
        <v>1</v>
      </c>
      <c r="N11" s="292"/>
      <c r="Q11" s="352">
        <f t="shared" si="1"/>
        <v>2.1370992380040144</v>
      </c>
      <c r="R11" s="549">
        <f t="shared" si="2"/>
        <v>0.72292702341965609</v>
      </c>
      <c r="S11" s="352">
        <f t="shared" si="3"/>
        <v>1.7096793904032115</v>
      </c>
      <c r="T11" s="352">
        <f t="shared" si="4"/>
        <v>1.0460221149358282</v>
      </c>
    </row>
    <row r="12" spans="2:20">
      <c r="B12" s="282" t="s">
        <v>367</v>
      </c>
      <c r="C12" s="286" t="s">
        <v>368</v>
      </c>
      <c r="D12" s="345" t="s">
        <v>443</v>
      </c>
      <c r="E12" s="283" t="s">
        <v>266</v>
      </c>
      <c r="F12" s="283">
        <v>2011</v>
      </c>
      <c r="G12" s="283">
        <v>2011</v>
      </c>
      <c r="H12" s="284"/>
      <c r="I12" s="284"/>
      <c r="J12" s="491">
        <v>4.1100000000000003</v>
      </c>
      <c r="K12" s="492">
        <f t="shared" ref="K12:K14" si="5">J12</f>
        <v>4.1100000000000003</v>
      </c>
      <c r="L12" s="285">
        <v>1</v>
      </c>
      <c r="M12" s="286">
        <v>1</v>
      </c>
      <c r="N12" s="282">
        <v>100</v>
      </c>
      <c r="Q12" s="352">
        <f t="shared" si="1"/>
        <v>0</v>
      </c>
      <c r="R12" s="549">
        <f t="shared" si="2"/>
        <v>0</v>
      </c>
      <c r="S12" s="352">
        <f t="shared" si="3"/>
        <v>0</v>
      </c>
      <c r="T12" s="352">
        <f t="shared" si="4"/>
        <v>0</v>
      </c>
    </row>
    <row r="13" spans="2:20">
      <c r="B13" s="282"/>
      <c r="C13" s="286"/>
      <c r="D13" s="345"/>
      <c r="E13" s="283"/>
      <c r="F13" s="283">
        <v>2021</v>
      </c>
      <c r="G13" s="283"/>
      <c r="H13" s="284"/>
      <c r="I13" s="284"/>
      <c r="J13" s="491">
        <v>6.0763888888888884</v>
      </c>
      <c r="K13" s="492">
        <f t="shared" si="5"/>
        <v>6.0763888888888884</v>
      </c>
      <c r="L13" s="285">
        <v>1</v>
      </c>
      <c r="M13" s="286">
        <v>1</v>
      </c>
      <c r="N13" s="282">
        <v>100</v>
      </c>
      <c r="Q13" s="352">
        <f t="shared" si="1"/>
        <v>0</v>
      </c>
      <c r="R13" s="549">
        <f t="shared" si="2"/>
        <v>0</v>
      </c>
      <c r="S13" s="352">
        <f t="shared" si="3"/>
        <v>0</v>
      </c>
      <c r="T13" s="352">
        <f t="shared" si="4"/>
        <v>0</v>
      </c>
    </row>
    <row r="14" spans="2:20" ht="15" thickBot="1">
      <c r="B14" s="287"/>
      <c r="C14" s="291"/>
      <c r="D14" s="338"/>
      <c r="E14" s="288"/>
      <c r="F14" s="288">
        <v>2031</v>
      </c>
      <c r="G14" s="288"/>
      <c r="H14" s="289"/>
      <c r="I14" s="289"/>
      <c r="J14" s="493">
        <v>6.9444444444444446</v>
      </c>
      <c r="K14" s="494">
        <f t="shared" si="5"/>
        <v>6.9444444444444446</v>
      </c>
      <c r="L14" s="290">
        <v>1</v>
      </c>
      <c r="M14" s="291">
        <v>1</v>
      </c>
      <c r="N14" s="287">
        <v>100</v>
      </c>
      <c r="Q14" s="352">
        <f t="shared" si="1"/>
        <v>0</v>
      </c>
      <c r="R14" s="549">
        <f t="shared" si="2"/>
        <v>0</v>
      </c>
      <c r="S14" s="352">
        <f t="shared" si="3"/>
        <v>0</v>
      </c>
      <c r="T14" s="352">
        <f t="shared" si="4"/>
        <v>0</v>
      </c>
    </row>
    <row r="15" spans="2:20">
      <c r="B15" s="282" t="s">
        <v>369</v>
      </c>
      <c r="C15" s="282" t="s">
        <v>370</v>
      </c>
      <c r="D15" s="345" t="s">
        <v>444</v>
      </c>
      <c r="E15" s="283" t="s">
        <v>268</v>
      </c>
      <c r="F15" s="298"/>
      <c r="G15" s="283"/>
      <c r="H15" s="284">
        <f>E46</f>
        <v>5.7013991016170342</v>
      </c>
      <c r="I15" s="279">
        <f>H15*0.8</f>
        <v>4.5611192812936272</v>
      </c>
      <c r="J15" s="299">
        <f>1/E85</f>
        <v>2.9561756149257095</v>
      </c>
      <c r="K15" s="299">
        <f>1/F85</f>
        <v>1.6344581687052546</v>
      </c>
      <c r="L15" s="285">
        <v>1</v>
      </c>
      <c r="M15" s="282">
        <v>1</v>
      </c>
      <c r="N15" s="282"/>
      <c r="Q15" s="352">
        <f t="shared" si="1"/>
        <v>5.7013991016170342</v>
      </c>
      <c r="R15" s="549">
        <f t="shared" si="2"/>
        <v>1.9286401906675339</v>
      </c>
      <c r="S15" s="352">
        <f t="shared" si="3"/>
        <v>4.5611192812936272</v>
      </c>
      <c r="T15" s="352">
        <f t="shared" si="4"/>
        <v>2.7906001931555973</v>
      </c>
    </row>
    <row r="16" spans="2:20">
      <c r="B16" s="282" t="s">
        <v>371</v>
      </c>
      <c r="C16" s="282" t="s">
        <v>372</v>
      </c>
      <c r="D16" s="345" t="s">
        <v>445</v>
      </c>
      <c r="E16" s="283" t="s">
        <v>268</v>
      </c>
      <c r="F16" s="298">
        <v>2011</v>
      </c>
      <c r="G16" s="283">
        <v>2011</v>
      </c>
      <c r="H16" s="284"/>
      <c r="I16" s="284"/>
      <c r="J16" s="491">
        <v>4.93</v>
      </c>
      <c r="K16" s="492">
        <f t="shared" ref="K16:K18" si="6">J16</f>
        <v>4.93</v>
      </c>
      <c r="L16" s="285">
        <v>1</v>
      </c>
      <c r="M16" s="286">
        <v>1</v>
      </c>
      <c r="N16" s="282">
        <v>100</v>
      </c>
      <c r="Q16" s="352">
        <f t="shared" si="1"/>
        <v>0</v>
      </c>
      <c r="R16" s="549">
        <f t="shared" si="2"/>
        <v>0</v>
      </c>
      <c r="S16" s="352">
        <f t="shared" si="3"/>
        <v>0</v>
      </c>
      <c r="T16" s="352">
        <f t="shared" si="4"/>
        <v>0</v>
      </c>
    </row>
    <row r="17" spans="2:21">
      <c r="B17" s="282"/>
      <c r="C17" s="282"/>
      <c r="D17" s="345"/>
      <c r="E17" s="283"/>
      <c r="F17" s="298">
        <v>2021</v>
      </c>
      <c r="G17" s="298"/>
      <c r="H17" s="284"/>
      <c r="I17" s="284"/>
      <c r="J17" s="491">
        <v>6.0763888888888884</v>
      </c>
      <c r="K17" s="492">
        <f t="shared" si="6"/>
        <v>6.0763888888888884</v>
      </c>
      <c r="L17" s="285">
        <v>1</v>
      </c>
      <c r="M17" s="286">
        <v>1</v>
      </c>
      <c r="N17" s="282">
        <v>100</v>
      </c>
      <c r="Q17" s="352">
        <f t="shared" si="1"/>
        <v>0</v>
      </c>
      <c r="R17" s="549">
        <f t="shared" si="2"/>
        <v>0</v>
      </c>
      <c r="S17" s="352">
        <f t="shared" si="3"/>
        <v>0</v>
      </c>
      <c r="T17" s="352">
        <f t="shared" si="4"/>
        <v>0</v>
      </c>
    </row>
    <row r="18" spans="2:21" ht="15" thickBot="1">
      <c r="B18" s="287"/>
      <c r="C18" s="287"/>
      <c r="D18" s="338"/>
      <c r="E18" s="288"/>
      <c r="F18" s="288">
        <v>2031</v>
      </c>
      <c r="G18" s="288"/>
      <c r="H18" s="289"/>
      <c r="I18" s="289"/>
      <c r="J18" s="493">
        <v>6.9444444444444446</v>
      </c>
      <c r="K18" s="494">
        <f t="shared" si="6"/>
        <v>6.9444444444444446</v>
      </c>
      <c r="L18" s="290">
        <v>1</v>
      </c>
      <c r="M18" s="291">
        <v>1</v>
      </c>
      <c r="N18" s="287">
        <v>100</v>
      </c>
      <c r="Q18" s="352">
        <f t="shared" si="1"/>
        <v>0</v>
      </c>
      <c r="R18" s="549">
        <f t="shared" si="2"/>
        <v>0</v>
      </c>
      <c r="S18" s="352">
        <f t="shared" si="3"/>
        <v>0</v>
      </c>
      <c r="T18" s="352">
        <f t="shared" si="4"/>
        <v>0</v>
      </c>
    </row>
    <row r="19" spans="2:21">
      <c r="B19" s="282" t="s">
        <v>373</v>
      </c>
      <c r="C19" s="282" t="s">
        <v>374</v>
      </c>
      <c r="D19" s="345" t="s">
        <v>446</v>
      </c>
      <c r="E19" s="283" t="s">
        <v>270</v>
      </c>
      <c r="F19" s="283"/>
      <c r="G19" s="283"/>
      <c r="H19" s="284">
        <f>E47</f>
        <v>1.1692336256556919</v>
      </c>
      <c r="I19" s="279">
        <f>H19*0.8</f>
        <v>0.93538690052455353</v>
      </c>
      <c r="J19" s="299">
        <f>1/E86</f>
        <v>2.9561756149257095</v>
      </c>
      <c r="K19" s="299">
        <f>1/F86</f>
        <v>1.6344581687052546</v>
      </c>
      <c r="L19" s="285">
        <v>1</v>
      </c>
      <c r="M19" s="282">
        <v>1</v>
      </c>
      <c r="N19" s="282"/>
      <c r="Q19" s="352">
        <f t="shared" si="1"/>
        <v>1.1692336256556919</v>
      </c>
      <c r="R19" s="549">
        <f t="shared" si="2"/>
        <v>0.39552238363385439</v>
      </c>
      <c r="S19" s="352">
        <f t="shared" si="3"/>
        <v>0.93538690052455353</v>
      </c>
      <c r="T19" s="352">
        <f t="shared" si="4"/>
        <v>0.57229173461534699</v>
      </c>
    </row>
    <row r="20" spans="2:21">
      <c r="B20" s="282" t="s">
        <v>375</v>
      </c>
      <c r="C20" s="282" t="s">
        <v>376</v>
      </c>
      <c r="D20" s="345" t="s">
        <v>447</v>
      </c>
      <c r="E20" s="283" t="s">
        <v>270</v>
      </c>
      <c r="F20" s="283">
        <v>2011</v>
      </c>
      <c r="G20" s="283">
        <v>2011</v>
      </c>
      <c r="H20" s="284"/>
      <c r="I20" s="284"/>
      <c r="J20" s="495">
        <v>4.1100000000000003</v>
      </c>
      <c r="K20" s="492">
        <f t="shared" ref="K20:K22" si="7">J20</f>
        <v>4.1100000000000003</v>
      </c>
      <c r="L20" s="285">
        <v>1</v>
      </c>
      <c r="M20" s="286">
        <v>1</v>
      </c>
      <c r="N20" s="282">
        <v>100</v>
      </c>
      <c r="Q20" s="352">
        <f t="shared" si="1"/>
        <v>0</v>
      </c>
      <c r="R20" s="549">
        <f t="shared" si="2"/>
        <v>0</v>
      </c>
      <c r="S20" s="352">
        <f t="shared" si="3"/>
        <v>0</v>
      </c>
      <c r="T20" s="352">
        <f t="shared" si="4"/>
        <v>0</v>
      </c>
    </row>
    <row r="21" spans="2:21">
      <c r="B21" s="282"/>
      <c r="C21" s="282"/>
      <c r="D21" s="345"/>
      <c r="E21" s="283"/>
      <c r="F21" s="283">
        <v>2021</v>
      </c>
      <c r="G21" s="283"/>
      <c r="H21" s="284"/>
      <c r="I21" s="283"/>
      <c r="J21" s="495">
        <v>6.0763888888888884</v>
      </c>
      <c r="K21" s="492">
        <f t="shared" si="7"/>
        <v>6.0763888888888884</v>
      </c>
      <c r="L21" s="285">
        <v>1</v>
      </c>
      <c r="M21" s="286">
        <v>1</v>
      </c>
      <c r="N21" s="282">
        <v>100</v>
      </c>
      <c r="Q21" s="352">
        <f t="shared" si="1"/>
        <v>0</v>
      </c>
      <c r="R21" s="549">
        <f t="shared" si="2"/>
        <v>0</v>
      </c>
      <c r="S21" s="352">
        <f t="shared" si="3"/>
        <v>0</v>
      </c>
      <c r="T21" s="352">
        <f t="shared" si="4"/>
        <v>0</v>
      </c>
    </row>
    <row r="22" spans="2:21" ht="15" thickBot="1">
      <c r="B22" s="287"/>
      <c r="C22" s="287"/>
      <c r="D22" s="338"/>
      <c r="E22" s="288"/>
      <c r="F22" s="288">
        <v>2031</v>
      </c>
      <c r="G22" s="288"/>
      <c r="H22" s="288"/>
      <c r="I22" s="300"/>
      <c r="J22" s="496">
        <v>6.9444444444444446</v>
      </c>
      <c r="K22" s="494">
        <f t="shared" si="7"/>
        <v>6.9444444444444446</v>
      </c>
      <c r="L22" s="290">
        <v>1</v>
      </c>
      <c r="M22" s="291">
        <v>1</v>
      </c>
      <c r="N22" s="287">
        <v>100</v>
      </c>
      <c r="Q22" s="352">
        <f t="shared" si="1"/>
        <v>0</v>
      </c>
      <c r="R22" s="549">
        <f t="shared" si="2"/>
        <v>0</v>
      </c>
      <c r="S22" s="352">
        <f t="shared" si="3"/>
        <v>0</v>
      </c>
      <c r="T22" s="352">
        <f t="shared" si="4"/>
        <v>0</v>
      </c>
    </row>
    <row r="23" spans="2:21">
      <c r="B23" s="282" t="s">
        <v>377</v>
      </c>
      <c r="C23" s="282" t="s">
        <v>378</v>
      </c>
      <c r="D23" s="345" t="s">
        <v>448</v>
      </c>
      <c r="E23" s="283" t="s">
        <v>272</v>
      </c>
      <c r="F23" s="298"/>
      <c r="G23" s="283"/>
      <c r="H23" s="284">
        <f>E48</f>
        <v>15.362103134912566</v>
      </c>
      <c r="I23" s="279">
        <f>H23*0.8</f>
        <v>12.289682507930053</v>
      </c>
      <c r="J23" s="299">
        <f>1/E87</f>
        <v>2.956175614925709</v>
      </c>
      <c r="K23" s="299">
        <f>1/F87</f>
        <v>1.6344581687052546</v>
      </c>
      <c r="L23" s="285">
        <v>1</v>
      </c>
      <c r="M23" s="282">
        <v>1</v>
      </c>
      <c r="N23" s="282"/>
      <c r="Q23" s="352">
        <f t="shared" si="1"/>
        <v>15.362103134912566</v>
      </c>
      <c r="R23" s="549">
        <f t="shared" si="2"/>
        <v>5.1966138470764118</v>
      </c>
      <c r="S23" s="352">
        <f t="shared" si="3"/>
        <v>12.289682507930053</v>
      </c>
      <c r="T23" s="352">
        <f t="shared" si="4"/>
        <v>7.519117187113693</v>
      </c>
    </row>
    <row r="24" spans="2:21">
      <c r="B24" s="282" t="s">
        <v>379</v>
      </c>
      <c r="C24" s="282" t="s">
        <v>380</v>
      </c>
      <c r="D24" s="345" t="s">
        <v>449</v>
      </c>
      <c r="E24" s="283" t="s">
        <v>272</v>
      </c>
      <c r="F24" s="298">
        <v>2011</v>
      </c>
      <c r="G24" s="283">
        <v>2011</v>
      </c>
      <c r="H24" s="284"/>
      <c r="I24" s="284"/>
      <c r="J24" s="491">
        <v>4.12</v>
      </c>
      <c r="K24" s="492">
        <f t="shared" ref="K24:K26" si="8">J24</f>
        <v>4.12</v>
      </c>
      <c r="L24" s="285">
        <v>1</v>
      </c>
      <c r="M24" s="286">
        <v>1</v>
      </c>
      <c r="N24" s="282">
        <v>100</v>
      </c>
      <c r="Q24" s="352">
        <f t="shared" si="1"/>
        <v>0</v>
      </c>
      <c r="R24" s="549">
        <f t="shared" si="2"/>
        <v>0</v>
      </c>
      <c r="S24" s="352">
        <f t="shared" si="3"/>
        <v>0</v>
      </c>
      <c r="T24" s="352">
        <f t="shared" si="4"/>
        <v>0</v>
      </c>
    </row>
    <row r="25" spans="2:21">
      <c r="B25" s="282"/>
      <c r="C25" s="282"/>
      <c r="D25" s="345"/>
      <c r="E25" s="283"/>
      <c r="F25" s="298">
        <v>2021</v>
      </c>
      <c r="G25" s="298"/>
      <c r="H25" s="284"/>
      <c r="I25" s="284"/>
      <c r="J25" s="491">
        <v>6.0763888888888884</v>
      </c>
      <c r="K25" s="492">
        <f t="shared" si="8"/>
        <v>6.0763888888888884</v>
      </c>
      <c r="L25" s="285">
        <v>1</v>
      </c>
      <c r="M25" s="286">
        <v>1</v>
      </c>
      <c r="N25" s="282">
        <v>100</v>
      </c>
      <c r="Q25" s="352">
        <f t="shared" si="1"/>
        <v>0</v>
      </c>
      <c r="R25" s="549">
        <f t="shared" si="2"/>
        <v>0</v>
      </c>
      <c r="S25" s="352">
        <f t="shared" si="3"/>
        <v>0</v>
      </c>
      <c r="T25" s="352">
        <f t="shared" si="4"/>
        <v>0</v>
      </c>
    </row>
    <row r="26" spans="2:21" ht="15" thickBot="1">
      <c r="B26" s="282"/>
      <c r="C26" s="282"/>
      <c r="D26" s="345"/>
      <c r="E26" s="283"/>
      <c r="F26" s="283">
        <v>2031</v>
      </c>
      <c r="G26" s="283"/>
      <c r="H26" s="284"/>
      <c r="I26" s="284"/>
      <c r="J26" s="491">
        <v>6.9444444444444446</v>
      </c>
      <c r="K26" s="494">
        <f t="shared" si="8"/>
        <v>6.9444444444444446</v>
      </c>
      <c r="L26" s="285">
        <v>1</v>
      </c>
      <c r="M26" s="286">
        <v>1</v>
      </c>
      <c r="N26" s="282">
        <v>100</v>
      </c>
      <c r="Q26" s="352">
        <f t="shared" si="1"/>
        <v>0</v>
      </c>
      <c r="R26" s="549">
        <f t="shared" si="2"/>
        <v>0</v>
      </c>
      <c r="S26" s="352">
        <f t="shared" si="3"/>
        <v>0</v>
      </c>
      <c r="T26" s="352">
        <f t="shared" si="4"/>
        <v>0</v>
      </c>
    </row>
    <row r="27" spans="2:21">
      <c r="B27" s="292" t="s">
        <v>381</v>
      </c>
      <c r="C27" s="292" t="s">
        <v>382</v>
      </c>
      <c r="D27" s="334" t="s">
        <v>450</v>
      </c>
      <c r="E27" s="294" t="s">
        <v>274</v>
      </c>
      <c r="F27" s="294"/>
      <c r="G27" s="294"/>
      <c r="H27" s="295">
        <f>E49</f>
        <v>3.1504350469056144</v>
      </c>
      <c r="I27" s="279">
        <f>H27*0.8</f>
        <v>2.5203480375244918</v>
      </c>
      <c r="J27" s="296">
        <f>1/E88</f>
        <v>2.956175614925709</v>
      </c>
      <c r="K27" s="296">
        <f>1/F88</f>
        <v>1.6344581687052546</v>
      </c>
      <c r="L27" s="297">
        <v>1</v>
      </c>
      <c r="M27" s="292">
        <v>1</v>
      </c>
      <c r="N27" s="292"/>
      <c r="Q27" s="352">
        <f t="shared" si="1"/>
        <v>3.1504350469056144</v>
      </c>
      <c r="R27" s="549">
        <f t="shared" si="2"/>
        <v>1.0657130892356634</v>
      </c>
      <c r="S27" s="352">
        <f t="shared" si="3"/>
        <v>2.5203480375244918</v>
      </c>
      <c r="T27" s="352">
        <f t="shared" si="4"/>
        <v>1.5420082849357961</v>
      </c>
    </row>
    <row r="28" spans="2:21">
      <c r="B28" s="282" t="s">
        <v>383</v>
      </c>
      <c r="C28" s="282" t="s">
        <v>384</v>
      </c>
      <c r="D28" s="345" t="s">
        <v>451</v>
      </c>
      <c r="E28" s="283" t="s">
        <v>274</v>
      </c>
      <c r="F28" s="283">
        <v>2011</v>
      </c>
      <c r="G28" s="283">
        <v>2011</v>
      </c>
      <c r="H28" s="284"/>
      <c r="I28" s="284"/>
      <c r="J28" s="495">
        <v>4.5599999999999996</v>
      </c>
      <c r="K28" s="492">
        <f t="shared" ref="K28:K30" si="9">J28</f>
        <v>4.5599999999999996</v>
      </c>
      <c r="L28" s="285">
        <v>1</v>
      </c>
      <c r="M28" s="286">
        <v>1</v>
      </c>
      <c r="N28" s="282">
        <v>100</v>
      </c>
      <c r="Q28" s="352">
        <f t="shared" si="1"/>
        <v>0</v>
      </c>
      <c r="R28" s="549">
        <f t="shared" si="2"/>
        <v>0</v>
      </c>
      <c r="S28" s="352">
        <f t="shared" si="3"/>
        <v>0</v>
      </c>
      <c r="T28" s="352">
        <f t="shared" si="4"/>
        <v>0</v>
      </c>
    </row>
    <row r="29" spans="2:21">
      <c r="B29" s="282"/>
      <c r="C29" s="282"/>
      <c r="D29" s="345"/>
      <c r="E29" s="283"/>
      <c r="F29" s="283">
        <v>2021</v>
      </c>
      <c r="G29" s="283"/>
      <c r="H29" s="284"/>
      <c r="I29" s="283"/>
      <c r="J29" s="495">
        <v>6.0763888888888884</v>
      </c>
      <c r="K29" s="492">
        <f t="shared" si="9"/>
        <v>6.0763888888888884</v>
      </c>
      <c r="L29" s="285">
        <v>1</v>
      </c>
      <c r="M29" s="286">
        <v>1</v>
      </c>
      <c r="N29" s="282">
        <v>100</v>
      </c>
      <c r="Q29" s="352">
        <f t="shared" si="1"/>
        <v>0</v>
      </c>
      <c r="R29" s="549">
        <f t="shared" si="2"/>
        <v>0</v>
      </c>
      <c r="S29" s="352">
        <f t="shared" si="3"/>
        <v>0</v>
      </c>
      <c r="T29" s="352">
        <f t="shared" si="4"/>
        <v>0</v>
      </c>
    </row>
    <row r="30" spans="2:21">
      <c r="B30" s="287"/>
      <c r="C30" s="287"/>
      <c r="D30" s="335"/>
      <c r="E30" s="288"/>
      <c r="F30" s="288">
        <v>2031</v>
      </c>
      <c r="G30" s="288"/>
      <c r="H30" s="288"/>
      <c r="I30" s="300"/>
      <c r="J30" s="496">
        <v>6.9444444444444446</v>
      </c>
      <c r="K30" s="494">
        <f t="shared" si="9"/>
        <v>6.9444444444444446</v>
      </c>
      <c r="L30" s="290">
        <v>1</v>
      </c>
      <c r="M30" s="291">
        <v>1</v>
      </c>
      <c r="N30" s="287">
        <v>100</v>
      </c>
      <c r="Q30" s="352">
        <f t="shared" si="1"/>
        <v>0</v>
      </c>
      <c r="R30" s="549">
        <f t="shared" si="2"/>
        <v>0</v>
      </c>
      <c r="S30" s="352">
        <f t="shared" si="3"/>
        <v>0</v>
      </c>
      <c r="T30" s="352">
        <f t="shared" si="4"/>
        <v>0</v>
      </c>
    </row>
    <row r="31" spans="2:21">
      <c r="P31" s="341" t="s">
        <v>475</v>
      </c>
      <c r="Q31" s="341"/>
      <c r="R31" s="340">
        <f>Boilers!P21</f>
        <v>4.2480527052508714</v>
      </c>
      <c r="T31" s="340">
        <f>Boilers!R21</f>
        <v>6.1466191346480041</v>
      </c>
      <c r="U31" s="341" t="s">
        <v>423</v>
      </c>
    </row>
    <row r="32" spans="2:21" ht="35.25" customHeight="1">
      <c r="G32" s="311" t="s">
        <v>146</v>
      </c>
      <c r="H32" s="312">
        <f>SUM(H7:H30)</f>
        <v>37.941160727272724</v>
      </c>
      <c r="I32" s="312">
        <f>SUM(I7:I30)</f>
        <v>30.352928581818183</v>
      </c>
      <c r="P32" s="341"/>
      <c r="Q32" s="341"/>
      <c r="R32" s="340">
        <f>Boilers!O22</f>
        <v>2.3241625743013881</v>
      </c>
      <c r="T32" s="340">
        <f>Boilers!Q22</f>
        <v>3.3628919277709448</v>
      </c>
      <c r="U32" s="341" t="s">
        <v>469</v>
      </c>
    </row>
    <row r="33" spans="4:21">
      <c r="P33" s="341"/>
      <c r="Q33" s="341"/>
      <c r="R33" s="340">
        <f>Boilers!O23</f>
        <v>6.2623269363120748</v>
      </c>
      <c r="T33" s="340">
        <f>Boilers!Q23</f>
        <v>9.0611254720494898</v>
      </c>
      <c r="U33" s="341" t="s">
        <v>474</v>
      </c>
    </row>
    <row r="34" spans="4:21">
      <c r="P34" s="339" t="s">
        <v>473</v>
      </c>
      <c r="Q34" s="339"/>
      <c r="R34" s="350">
        <f>SUM(R7:R14)</f>
        <v>4.2480527052508714</v>
      </c>
      <c r="T34" s="350">
        <f>SUM(T7:T14)</f>
        <v>6.1466191346480041</v>
      </c>
      <c r="U34" s="339" t="s">
        <v>423</v>
      </c>
    </row>
    <row r="35" spans="4:21">
      <c r="P35" s="339"/>
      <c r="Q35" s="339"/>
      <c r="R35" s="350">
        <f>SUM(R15:R22)</f>
        <v>2.3241625743013881</v>
      </c>
      <c r="T35" s="350">
        <f>SUM(T15:T22)</f>
        <v>3.3628919277709444</v>
      </c>
      <c r="U35" s="339" t="s">
        <v>469</v>
      </c>
    </row>
    <row r="36" spans="4:21">
      <c r="P36" s="339"/>
      <c r="Q36" s="339"/>
      <c r="R36" s="350">
        <f>SUM(R23:R30)</f>
        <v>6.2623269363120748</v>
      </c>
      <c r="T36" s="350">
        <f>SUM(T23:T30)</f>
        <v>9.0611254720494898</v>
      </c>
      <c r="U36" s="339" t="s">
        <v>474</v>
      </c>
    </row>
    <row r="37" spans="4:21">
      <c r="D37" s="301" t="s">
        <v>19</v>
      </c>
      <c r="E37" s="302"/>
      <c r="F37" s="302"/>
      <c r="G37" s="303"/>
      <c r="H37" s="303"/>
      <c r="R37" s="349" t="s">
        <v>38</v>
      </c>
      <c r="T37" s="349" t="s">
        <v>38</v>
      </c>
    </row>
    <row r="38" spans="4:21" ht="28.8">
      <c r="D38" s="304" t="s">
        <v>3</v>
      </c>
      <c r="E38" s="305" t="s">
        <v>20</v>
      </c>
      <c r="F38" s="306" t="s">
        <v>21</v>
      </c>
      <c r="G38" s="306" t="s">
        <v>22</v>
      </c>
      <c r="H38" s="306" t="s">
        <v>23</v>
      </c>
    </row>
    <row r="39" spans="4:21">
      <c r="D39" s="307">
        <v>2010</v>
      </c>
      <c r="E39" s="454">
        <f>'Statistics Iceland - STOCK'!C112</f>
        <v>38.170181818181817</v>
      </c>
      <c r="F39" s="454">
        <f>'Statistics Iceland - STOCK'!D112</f>
        <v>18.512538181818179</v>
      </c>
      <c r="G39" s="454">
        <f>'Statistics Iceland - STOCK'!E112</f>
        <v>12.557989818181817</v>
      </c>
      <c r="H39" s="454">
        <f>'Statistics Iceland - STOCK'!F112</f>
        <v>6.870632727272727</v>
      </c>
    </row>
    <row r="40" spans="4:21">
      <c r="D40" s="307">
        <v>2018</v>
      </c>
      <c r="E40" s="454">
        <f>'Statistics Iceland - STOCK'!C113</f>
        <v>40.016727272727273</v>
      </c>
      <c r="F40" s="454">
        <f>'Statistics Iceland - STOCK'!D113</f>
        <v>19.408112727272727</v>
      </c>
      <c r="G40" s="454">
        <f>'Statistics Iceland - STOCK'!E113</f>
        <v>13.165503272727271</v>
      </c>
      <c r="H40" s="454">
        <f>'Statistics Iceland - STOCK'!F113</f>
        <v>7.2030109090909091</v>
      </c>
    </row>
    <row r="41" spans="4:21">
      <c r="D41" s="308"/>
      <c r="E41" s="283"/>
      <c r="F41" s="283"/>
      <c r="G41" s="283"/>
      <c r="H41" s="283"/>
    </row>
    <row r="42" spans="4:21">
      <c r="D42" s="308"/>
      <c r="E42" s="283"/>
      <c r="F42" s="283"/>
      <c r="G42" s="283"/>
      <c r="H42" s="283"/>
    </row>
    <row r="43" spans="4:21">
      <c r="D43" s="309" t="s">
        <v>452</v>
      </c>
      <c r="E43" s="501">
        <v>2010</v>
      </c>
      <c r="F43" s="501">
        <v>2018</v>
      </c>
      <c r="G43" s="283"/>
      <c r="H43" s="283"/>
    </row>
    <row r="44" spans="4:21">
      <c r="D44" s="310" t="s">
        <v>453</v>
      </c>
      <c r="E44" s="502">
        <f>Boilers!D68/1000000</f>
        <v>10.420890580177803</v>
      </c>
      <c r="F44" s="502">
        <f>Boilers!F68/1000000</f>
        <v>10.925018336885969</v>
      </c>
      <c r="G44" s="283"/>
      <c r="H44" s="283"/>
    </row>
    <row r="45" spans="4:21">
      <c r="D45" s="310" t="s">
        <v>454</v>
      </c>
      <c r="E45" s="502">
        <f>Boilers!E68/1000000</f>
        <v>2.1370992380040144</v>
      </c>
      <c r="F45" s="502">
        <f>Boilers!G68/1000000</f>
        <v>2.2404849358413017</v>
      </c>
      <c r="G45" s="283"/>
      <c r="H45" s="283"/>
    </row>
    <row r="46" spans="4:21">
      <c r="D46" s="310" t="s">
        <v>455</v>
      </c>
      <c r="E46" s="502">
        <f>Boilers!D69/1000000</f>
        <v>5.7013991016170342</v>
      </c>
      <c r="F46" s="502">
        <f>Boilers!F69/1000000</f>
        <v>5.9772136797552422</v>
      </c>
      <c r="G46" s="283"/>
      <c r="H46" s="283"/>
    </row>
    <row r="47" spans="4:21">
      <c r="D47" s="310" t="s">
        <v>456</v>
      </c>
      <c r="E47" s="502">
        <f>Boilers!E69/1000000</f>
        <v>1.1692336256556919</v>
      </c>
      <c r="F47" s="502">
        <f>Boilers!G69/1000000</f>
        <v>1.2257972293356669</v>
      </c>
      <c r="G47" s="283"/>
      <c r="H47" s="283"/>
    </row>
    <row r="48" spans="4:21">
      <c r="D48" s="310" t="s">
        <v>457</v>
      </c>
      <c r="E48" s="503">
        <f>Boilers!D70/1000000</f>
        <v>15.362103134912566</v>
      </c>
      <c r="F48" s="503">
        <f>Boilers!F70/1000000</f>
        <v>16.105270192673846</v>
      </c>
      <c r="G48" s="299"/>
      <c r="H48" s="284"/>
    </row>
    <row r="49" spans="2:16">
      <c r="D49" s="310" t="s">
        <v>458</v>
      </c>
      <c r="E49" s="503">
        <f>Boilers!E70/1000000</f>
        <v>3.1504350469056144</v>
      </c>
      <c r="F49" s="503">
        <f>Boilers!G70/1000000</f>
        <v>3.3028425345988799</v>
      </c>
      <c r="G49" s="299"/>
      <c r="H49" s="284"/>
    </row>
    <row r="52" spans="2:16">
      <c r="D52" s="354" t="s">
        <v>476</v>
      </c>
      <c r="E52" s="355"/>
      <c r="F52" s="355"/>
      <c r="G52" s="355"/>
      <c r="H52" s="355"/>
      <c r="I52" s="355"/>
      <c r="J52" s="355"/>
      <c r="K52" s="355"/>
      <c r="L52" s="353"/>
      <c r="M52" s="353"/>
      <c r="N52" s="353"/>
      <c r="O52" s="353"/>
      <c r="P52" s="353"/>
    </row>
    <row r="54" spans="2:16" ht="16.5" customHeight="1">
      <c r="B54" s="504"/>
      <c r="C54" s="185"/>
      <c r="D54" s="344"/>
      <c r="E54" s="336">
        <v>2010</v>
      </c>
      <c r="F54" s="336">
        <v>2018</v>
      </c>
      <c r="G54" s="336"/>
      <c r="H54" s="336"/>
      <c r="I54" s="344"/>
      <c r="J54" s="344"/>
      <c r="K54" s="337"/>
    </row>
    <row r="55" spans="2:16">
      <c r="C55" s="333" t="s">
        <v>477</v>
      </c>
      <c r="D55" s="344" t="s">
        <v>484</v>
      </c>
      <c r="E55" s="347">
        <f>SUM(Q7:Q14)/R31</f>
        <v>2.956175614925709</v>
      </c>
      <c r="F55" s="347">
        <f>SUM(S7:S14)/T31</f>
        <v>1.6344581687052548</v>
      </c>
      <c r="G55" s="348" t="s">
        <v>478</v>
      </c>
      <c r="H55" s="347"/>
      <c r="I55" s="185"/>
      <c r="J55" s="344"/>
      <c r="K55" s="337"/>
    </row>
    <row r="56" spans="2:16">
      <c r="C56" s="333"/>
      <c r="D56" s="344" t="s">
        <v>485</v>
      </c>
      <c r="E56" s="347">
        <f>SUM(Q15:Q22)/R32</f>
        <v>2.9561756149257095</v>
      </c>
      <c r="F56" s="347">
        <f>SUM(S15:S22)/T32</f>
        <v>1.6344581687052544</v>
      </c>
      <c r="G56" s="348"/>
      <c r="H56" s="347"/>
      <c r="I56" s="185"/>
      <c r="J56" s="344"/>
      <c r="K56" s="337"/>
    </row>
    <row r="57" spans="2:16">
      <c r="C57" s="333"/>
      <c r="D57" s="344" t="s">
        <v>479</v>
      </c>
      <c r="E57" s="347">
        <f>SUM(Q23:Q30)/R33</f>
        <v>2.956175614925709</v>
      </c>
      <c r="F57" s="347">
        <f>SUM(S23:S30)/T33</f>
        <v>1.6344581687052546</v>
      </c>
      <c r="G57" s="347"/>
      <c r="H57" s="347"/>
      <c r="I57" s="348"/>
      <c r="J57" s="344"/>
      <c r="K57" s="337"/>
    </row>
    <row r="58" spans="2:16">
      <c r="C58" s="333"/>
      <c r="D58" s="344"/>
      <c r="E58" s="343"/>
      <c r="F58" s="344"/>
      <c r="G58" s="344"/>
      <c r="H58" s="344"/>
      <c r="I58" s="348"/>
      <c r="J58" s="344"/>
      <c r="K58" s="337"/>
    </row>
    <row r="59" spans="2:16">
      <c r="C59" s="333"/>
      <c r="D59" s="344"/>
      <c r="E59" s="344"/>
      <c r="F59" s="344"/>
      <c r="G59" s="344"/>
      <c r="H59" s="344"/>
      <c r="I59" s="348"/>
      <c r="J59" s="344"/>
      <c r="K59" s="337"/>
    </row>
    <row r="60" spans="2:16">
      <c r="C60" s="333"/>
      <c r="D60" s="344"/>
      <c r="E60" s="336">
        <v>2010</v>
      </c>
      <c r="F60" s="336">
        <v>2018</v>
      </c>
      <c r="G60" s="348" t="s">
        <v>480</v>
      </c>
      <c r="H60" s="336"/>
      <c r="I60" s="185"/>
      <c r="J60" s="344"/>
      <c r="K60" s="337"/>
    </row>
    <row r="61" spans="2:16">
      <c r="C61" s="333" t="s">
        <v>481</v>
      </c>
      <c r="D61" s="344" t="s">
        <v>484</v>
      </c>
      <c r="E61" s="347">
        <f>1/E55</f>
        <v>0.33827489644086345</v>
      </c>
      <c r="F61" s="347">
        <f>1/F55</f>
        <v>0.61182355054834814</v>
      </c>
      <c r="G61" s="348"/>
      <c r="H61" s="347"/>
      <c r="I61" s="185"/>
      <c r="J61" s="344"/>
      <c r="K61" s="337"/>
    </row>
    <row r="62" spans="2:16">
      <c r="C62" s="333"/>
      <c r="D62" s="344" t="s">
        <v>485</v>
      </c>
      <c r="E62" s="347">
        <f t="shared" ref="E62:F62" si="10">1/E56</f>
        <v>0.33827489644086339</v>
      </c>
      <c r="F62" s="347">
        <f t="shared" si="10"/>
        <v>0.61182355054834825</v>
      </c>
      <c r="G62" s="348"/>
      <c r="H62" s="347"/>
      <c r="I62" s="185"/>
      <c r="J62" s="344"/>
      <c r="K62" s="337"/>
    </row>
    <row r="63" spans="2:16">
      <c r="C63" s="333"/>
      <c r="D63" s="344" t="s">
        <v>479</v>
      </c>
      <c r="E63" s="347">
        <f t="shared" ref="E63:F63" si="11">1/E57</f>
        <v>0.33827489644086345</v>
      </c>
      <c r="F63" s="347">
        <f t="shared" si="11"/>
        <v>0.61182355054834825</v>
      </c>
      <c r="G63" s="348"/>
      <c r="H63" s="347"/>
      <c r="I63" s="185"/>
      <c r="J63" s="344"/>
      <c r="K63" s="337"/>
    </row>
    <row r="64" spans="2:16">
      <c r="C64" s="333"/>
      <c r="D64" s="344"/>
      <c r="E64" s="344"/>
      <c r="F64" s="344"/>
      <c r="G64" s="348"/>
      <c r="H64" s="344"/>
      <c r="I64" s="185"/>
      <c r="J64" s="344"/>
      <c r="K64" s="337"/>
    </row>
    <row r="65" spans="3:18">
      <c r="C65" s="333"/>
      <c r="D65" s="344"/>
      <c r="E65" s="344"/>
      <c r="F65" s="344"/>
      <c r="G65" s="348"/>
      <c r="H65" s="344"/>
      <c r="I65" s="185"/>
      <c r="J65" s="344"/>
      <c r="K65" s="337"/>
    </row>
    <row r="66" spans="3:18">
      <c r="C66" s="185"/>
      <c r="D66" s="344"/>
      <c r="E66" s="336">
        <v>2010</v>
      </c>
      <c r="F66" s="336">
        <v>2018</v>
      </c>
      <c r="G66" s="348" t="s">
        <v>419</v>
      </c>
      <c r="H66" s="344" t="s">
        <v>482</v>
      </c>
      <c r="I66" s="344"/>
      <c r="J66" s="344"/>
      <c r="K66" s="185"/>
    </row>
    <row r="67" spans="3:18">
      <c r="C67" s="333" t="s">
        <v>483</v>
      </c>
      <c r="D67" s="344" t="s">
        <v>484</v>
      </c>
      <c r="E67" s="332">
        <f>E61/$H$67</f>
        <v>93.965249011350963</v>
      </c>
      <c r="F67" s="332">
        <f>F61/$H$67</f>
        <v>169.95098626343005</v>
      </c>
      <c r="G67" s="332"/>
      <c r="H67" s="344">
        <v>3.5999999999999999E-3</v>
      </c>
      <c r="I67" s="348"/>
      <c r="J67" s="344"/>
      <c r="K67" s="185"/>
    </row>
    <row r="68" spans="3:18">
      <c r="C68" s="185"/>
      <c r="D68" s="344" t="s">
        <v>485</v>
      </c>
      <c r="E68" s="332">
        <f t="shared" ref="E68:F69" si="12">E62/$H$67</f>
        <v>93.965249011350949</v>
      </c>
      <c r="F68" s="332">
        <f t="shared" si="12"/>
        <v>169.95098626343008</v>
      </c>
      <c r="G68" s="332"/>
      <c r="H68" s="332"/>
      <c r="I68" s="348"/>
      <c r="J68" s="344"/>
      <c r="K68" s="337"/>
    </row>
    <row r="69" spans="3:18">
      <c r="C69" s="185"/>
      <c r="D69" s="344" t="s">
        <v>479</v>
      </c>
      <c r="E69" s="332">
        <f t="shared" si="12"/>
        <v>93.965249011350963</v>
      </c>
      <c r="F69" s="332">
        <f t="shared" si="12"/>
        <v>169.95098626343008</v>
      </c>
      <c r="G69" s="332"/>
      <c r="H69" s="332"/>
      <c r="I69" s="348"/>
      <c r="J69" s="344"/>
      <c r="K69" s="337"/>
    </row>
    <row r="70" spans="3:18" ht="15.6">
      <c r="C70" s="185"/>
      <c r="D70" s="344"/>
      <c r="E70" s="332"/>
      <c r="F70" s="332"/>
      <c r="G70" s="332"/>
      <c r="H70" s="332"/>
      <c r="I70" s="348"/>
      <c r="L70" s="506"/>
      <c r="M70" s="505"/>
      <c r="N70" s="505"/>
      <c r="O70" s="505"/>
    </row>
    <row r="71" spans="3:18" ht="15.6">
      <c r="C71" s="185"/>
      <c r="D71" s="344"/>
      <c r="E71" s="332"/>
      <c r="F71" s="332"/>
      <c r="G71" s="332"/>
      <c r="H71" s="332"/>
      <c r="I71" s="348"/>
      <c r="L71" s="506"/>
      <c r="M71" s="505"/>
      <c r="N71" s="505"/>
      <c r="O71" s="505"/>
    </row>
    <row r="72" spans="3:18">
      <c r="C72" s="523"/>
      <c r="D72" s="524"/>
      <c r="E72" s="525"/>
      <c r="F72" s="525"/>
      <c r="G72" s="525"/>
      <c r="H72" s="525"/>
      <c r="I72" s="526"/>
      <c r="J72" s="524"/>
      <c r="K72" s="523"/>
      <c r="L72" s="523"/>
      <c r="M72" s="523"/>
      <c r="N72" s="523"/>
      <c r="O72" s="523"/>
      <c r="P72" s="523"/>
      <c r="Q72" s="523"/>
      <c r="R72" s="523"/>
    </row>
    <row r="73" spans="3:18" s="192" customFormat="1">
      <c r="D73" s="527"/>
      <c r="E73" s="517"/>
      <c r="F73" s="517"/>
      <c r="G73" s="517"/>
      <c r="H73" s="517"/>
      <c r="I73" s="528"/>
      <c r="J73" s="527"/>
    </row>
    <row r="74" spans="3:18">
      <c r="C74" s="185"/>
      <c r="E74" s="336">
        <v>2010</v>
      </c>
      <c r="F74" s="336">
        <v>2018</v>
      </c>
      <c r="G74" s="348" t="s">
        <v>419</v>
      </c>
      <c r="H74" s="515" t="s">
        <v>514</v>
      </c>
      <c r="I74" s="516">
        <v>1</v>
      </c>
      <c r="J74" s="344"/>
    </row>
    <row r="75" spans="3:18">
      <c r="C75" s="333" t="s">
        <v>510</v>
      </c>
      <c r="D75" s="344" t="s">
        <v>511</v>
      </c>
      <c r="E75" s="522">
        <f>E67*$I$74</f>
        <v>93.965249011350963</v>
      </c>
      <c r="F75" s="522">
        <f>F67*$I$74</f>
        <v>169.95098626343005</v>
      </c>
      <c r="I75" s="346"/>
      <c r="J75" s="346"/>
    </row>
    <row r="76" spans="3:18">
      <c r="D76" s="344" t="s">
        <v>512</v>
      </c>
      <c r="E76" s="522">
        <f t="shared" ref="E76:F76" si="13">E68*$I$74</f>
        <v>93.965249011350949</v>
      </c>
      <c r="F76" s="522">
        <f t="shared" si="13"/>
        <v>169.95098626343008</v>
      </c>
      <c r="I76" s="192"/>
      <c r="J76" s="192"/>
      <c r="P76" s="192"/>
    </row>
    <row r="77" spans="3:18">
      <c r="C77" s="497"/>
      <c r="D77" s="344" t="s">
        <v>513</v>
      </c>
      <c r="E77" s="522">
        <f t="shared" ref="E77:F77" si="14">E69*$I$74</f>
        <v>93.965249011350963</v>
      </c>
      <c r="F77" s="522">
        <f t="shared" si="14"/>
        <v>169.95098626343008</v>
      </c>
      <c r="I77" s="498"/>
      <c r="J77" s="498"/>
      <c r="P77" s="192"/>
    </row>
    <row r="78" spans="3:18">
      <c r="J78" s="192"/>
      <c r="P78" s="192"/>
    </row>
    <row r="80" spans="3:18" ht="16.2" thickBot="1">
      <c r="C80" s="192"/>
      <c r="D80" s="505" t="s">
        <v>508</v>
      </c>
      <c r="E80" s="332"/>
      <c r="F80" s="332"/>
      <c r="G80" s="520"/>
      <c r="H80" s="520"/>
      <c r="I80" s="192"/>
    </row>
    <row r="81" spans="3:9" ht="15.6" thickTop="1" thickBot="1">
      <c r="D81" s="507"/>
      <c r="E81" s="511">
        <v>2010</v>
      </c>
      <c r="F81" s="518">
        <v>2018</v>
      </c>
      <c r="G81" s="577"/>
      <c r="H81" s="577"/>
      <c r="I81" s="192"/>
    </row>
    <row r="82" spans="3:9" ht="15" thickBot="1">
      <c r="D82" s="509"/>
      <c r="E82" s="508" t="s">
        <v>509</v>
      </c>
      <c r="F82" s="519" t="s">
        <v>509</v>
      </c>
      <c r="G82" s="521"/>
      <c r="H82" s="521"/>
      <c r="I82" s="192"/>
    </row>
    <row r="83" spans="3:9">
      <c r="D83" s="510" t="s">
        <v>453</v>
      </c>
      <c r="E83" s="512">
        <f>E75*$H$67</f>
        <v>0.33827489644086345</v>
      </c>
      <c r="F83" s="512">
        <f>F75*$H$67</f>
        <v>0.61182355054834814</v>
      </c>
      <c r="G83" s="521"/>
      <c r="H83" s="521"/>
    </row>
    <row r="84" spans="3:9">
      <c r="D84" s="510" t="s">
        <v>454</v>
      </c>
      <c r="E84" s="513">
        <f>E83</f>
        <v>0.33827489644086345</v>
      </c>
      <c r="F84" s="513">
        <f>F83</f>
        <v>0.61182355054834814</v>
      </c>
      <c r="G84" s="521"/>
      <c r="H84" s="521"/>
    </row>
    <row r="85" spans="3:9">
      <c r="D85" s="510" t="s">
        <v>455</v>
      </c>
      <c r="E85" s="513">
        <f>E76*$H$67</f>
        <v>0.33827489644086339</v>
      </c>
      <c r="F85" s="513">
        <f>F76*$H$67</f>
        <v>0.61182355054834825</v>
      </c>
      <c r="G85" s="521"/>
      <c r="H85" s="521"/>
    </row>
    <row r="86" spans="3:9">
      <c r="D86" s="510" t="s">
        <v>456</v>
      </c>
      <c r="E86" s="513">
        <f>E85</f>
        <v>0.33827489644086339</v>
      </c>
      <c r="F86" s="513">
        <f>F85</f>
        <v>0.61182355054834825</v>
      </c>
      <c r="G86" s="521"/>
      <c r="H86" s="521"/>
    </row>
    <row r="87" spans="3:9">
      <c r="D87" s="510" t="s">
        <v>457</v>
      </c>
      <c r="E87" s="513">
        <f>E77*$H$67</f>
        <v>0.33827489644086345</v>
      </c>
      <c r="F87" s="513">
        <f>F77*$H$67</f>
        <v>0.61182355054834825</v>
      </c>
      <c r="G87" s="521"/>
      <c r="H87" s="521"/>
    </row>
    <row r="88" spans="3:9">
      <c r="D88" s="510" t="s">
        <v>458</v>
      </c>
      <c r="E88" s="514">
        <f>E87</f>
        <v>0.33827489644086345</v>
      </c>
      <c r="F88" s="514">
        <f>F87</f>
        <v>0.61182355054834825</v>
      </c>
      <c r="G88" s="521"/>
      <c r="H88" s="521"/>
    </row>
    <row r="89" spans="3:9">
      <c r="G89" s="193"/>
      <c r="H89" s="193"/>
    </row>
    <row r="91" spans="3:9">
      <c r="C91" s="536" t="s">
        <v>471</v>
      </c>
      <c r="D91" s="537"/>
      <c r="E91" s="538"/>
      <c r="F91" s="538"/>
    </row>
    <row r="92" spans="3:9" ht="28.8">
      <c r="C92" s="539">
        <v>2010</v>
      </c>
      <c r="D92" s="540" t="s">
        <v>21</v>
      </c>
      <c r="E92" s="540" t="s">
        <v>22</v>
      </c>
      <c r="F92" s="540" t="s">
        <v>23</v>
      </c>
    </row>
    <row r="93" spans="3:9">
      <c r="C93" s="541" t="s">
        <v>4</v>
      </c>
      <c r="D93" s="542">
        <v>0.30214657466546507</v>
      </c>
      <c r="E93" s="542">
        <v>0.28506473184243269</v>
      </c>
      <c r="F93" s="542">
        <v>0.29308217742550108</v>
      </c>
    </row>
    <row r="94" spans="3:9">
      <c r="C94" s="543" t="s">
        <v>44</v>
      </c>
      <c r="D94" s="542">
        <v>9.0344175583800909E-2</v>
      </c>
      <c r="E94" s="542">
        <v>8.5236571736206079E-2</v>
      </c>
      <c r="F94" s="542">
        <v>8.7633850316286871E-2</v>
      </c>
    </row>
    <row r="95" spans="3:9">
      <c r="C95" s="543" t="s">
        <v>45</v>
      </c>
      <c r="D95" s="542">
        <v>3.0870969414733763E-2</v>
      </c>
      <c r="E95" s="542">
        <v>2.9125680566362798E-2</v>
      </c>
      <c r="F95" s="542">
        <v>2.9944840332291747E-2</v>
      </c>
    </row>
    <row r="96" spans="3:9">
      <c r="C96" s="543" t="s">
        <v>47</v>
      </c>
      <c r="D96" s="542">
        <v>3.6191687677815613E-3</v>
      </c>
      <c r="E96" s="542">
        <v>3.4145592265027252E-3</v>
      </c>
      <c r="F96" s="542">
        <v>3.5105937047481138E-3</v>
      </c>
    </row>
    <row r="97" spans="3:6">
      <c r="C97" s="544" t="s">
        <v>48</v>
      </c>
      <c r="D97" s="542">
        <v>1.2424012187906852E-3</v>
      </c>
      <c r="E97" s="542">
        <v>1.1721621225307863E-3</v>
      </c>
      <c r="F97" s="542">
        <v>1.2051291822269643E-3</v>
      </c>
    </row>
    <row r="98" spans="3:6">
      <c r="C98" s="544" t="s">
        <v>49</v>
      </c>
      <c r="D98" s="542">
        <v>2.3227501046956286E-3</v>
      </c>
      <c r="E98" s="542">
        <v>2.1914335334271219E-3</v>
      </c>
      <c r="F98" s="542">
        <v>2.2530676015547597E-3</v>
      </c>
    </row>
    <row r="99" spans="3:6">
      <c r="C99" s="545" t="s">
        <v>20</v>
      </c>
      <c r="D99" s="542">
        <f>SUM(D93:D96)</f>
        <v>0.42698088843178134</v>
      </c>
      <c r="E99" s="542">
        <f t="shared" ref="E99:F99" si="15">SUM(E93:E96)</f>
        <v>0.4028415433715043</v>
      </c>
      <c r="F99" s="542">
        <f t="shared" si="15"/>
        <v>0.41417146177882774</v>
      </c>
    </row>
    <row r="100" spans="3:6">
      <c r="C100" s="539">
        <v>2018</v>
      </c>
      <c r="D100" s="542"/>
      <c r="E100" s="542"/>
      <c r="F100" s="542"/>
    </row>
    <row r="101" spans="3:6">
      <c r="C101" s="541" t="s">
        <v>4</v>
      </c>
      <c r="D101" s="542">
        <v>0.45076510647562379</v>
      </c>
      <c r="E101" s="542">
        <v>0.42528112173262506</v>
      </c>
      <c r="F101" s="542">
        <v>0.43724215328135507</v>
      </c>
    </row>
    <row r="102" spans="3:6">
      <c r="C102" s="543" t="s">
        <v>44</v>
      </c>
      <c r="D102" s="542">
        <v>7.8626913468800588E-2</v>
      </c>
      <c r="E102" s="542">
        <v>7.4181744500655636E-2</v>
      </c>
      <c r="F102" s="542">
        <v>7.6268106064736566E-2</v>
      </c>
    </row>
    <row r="103" spans="3:6">
      <c r="C103" s="543" t="s">
        <v>45</v>
      </c>
      <c r="D103" s="542">
        <v>1.3061548207300752E-2</v>
      </c>
      <c r="E103" s="542">
        <v>1.2323114174912322E-2</v>
      </c>
      <c r="F103" s="542">
        <v>1.2669701761081729E-2</v>
      </c>
    </row>
    <row r="104" spans="3:6">
      <c r="C104" s="543" t="s">
        <v>47</v>
      </c>
      <c r="D104" s="542">
        <v>2.8081040524571637E-3</v>
      </c>
      <c r="E104" s="542">
        <v>2.6493480178805583E-3</v>
      </c>
      <c r="F104" s="542">
        <v>2.7238609308834487E-3</v>
      </c>
    </row>
    <row r="105" spans="3:6">
      <c r="C105" s="544" t="s">
        <v>48</v>
      </c>
      <c r="D105" s="542">
        <v>1.9321816874705254E-3</v>
      </c>
      <c r="E105" s="542">
        <v>1.8229458838627695E-3</v>
      </c>
      <c r="F105" s="542">
        <v>1.8742162368464096E-3</v>
      </c>
    </row>
    <row r="106" spans="3:6">
      <c r="C106" s="544" t="s">
        <v>49</v>
      </c>
      <c r="D106" s="542">
        <v>8.5015994248703131E-4</v>
      </c>
      <c r="E106" s="542">
        <v>8.0209618889961858E-4</v>
      </c>
      <c r="F106" s="542">
        <v>8.246551442124202E-4</v>
      </c>
    </row>
    <row r="107" spans="3:6">
      <c r="C107" s="546" t="s">
        <v>20</v>
      </c>
      <c r="D107" s="547">
        <f>SUM(D101:D104)</f>
        <v>0.54526167220418231</v>
      </c>
      <c r="E107" s="547">
        <f t="shared" ref="E107:F107" si="16">SUM(E101:E104)</f>
        <v>0.51443532842607353</v>
      </c>
      <c r="F107" s="547">
        <f t="shared" si="16"/>
        <v>0.52890382203805686</v>
      </c>
    </row>
  </sheetData>
  <mergeCells count="5">
    <mergeCell ref="G81:H81"/>
    <mergeCell ref="Q4:R4"/>
    <mergeCell ref="Q5:R5"/>
    <mergeCell ref="S4:T4"/>
    <mergeCell ref="S5:T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D898A-0E8C-4621-8549-96AC87E7EAFF}">
  <dimension ref="B3:F20"/>
  <sheetViews>
    <sheetView zoomScale="70" zoomScaleNormal="70" workbookViewId="0">
      <selection activeCell="E6" sqref="E6"/>
    </sheetView>
  </sheetViews>
  <sheetFormatPr defaultRowHeight="14.4"/>
  <cols>
    <col min="2" max="2" width="15" customWidth="1"/>
    <col min="3" max="3" width="65" customWidth="1"/>
    <col min="4" max="4" width="11.33203125" customWidth="1"/>
    <col min="5" max="5" width="16.33203125" customWidth="1"/>
    <col min="6" max="6" width="16.6640625" customWidth="1"/>
  </cols>
  <sheetData>
    <row r="3" spans="2:6">
      <c r="B3" s="411" t="s">
        <v>486</v>
      </c>
      <c r="C3" s="411"/>
      <c r="D3" s="412"/>
    </row>
    <row r="4" spans="2:6">
      <c r="B4" s="413" t="s">
        <v>246</v>
      </c>
      <c r="C4" s="414" t="s">
        <v>487</v>
      </c>
      <c r="D4" s="414" t="s">
        <v>411</v>
      </c>
      <c r="E4" s="415" t="s">
        <v>488</v>
      </c>
      <c r="F4" s="415" t="s">
        <v>489</v>
      </c>
    </row>
    <row r="5" spans="2:6">
      <c r="B5" s="416" t="str">
        <f>Commodities!C6</f>
        <v>RHCDB</v>
      </c>
      <c r="C5" s="417" t="str">
        <f>Commodities!D6</f>
        <v>Residential heating Centralised Detached Buildings Demand</v>
      </c>
      <c r="D5" s="417" t="str">
        <f>Commodities!E6</f>
        <v>Mm2</v>
      </c>
      <c r="E5" s="418">
        <f>Buildings!E44</f>
        <v>10.420890580177803</v>
      </c>
      <c r="F5" s="419">
        <f>Buildings!F44</f>
        <v>10.925018336885969</v>
      </c>
    </row>
    <row r="6" spans="2:6">
      <c r="B6" s="416" t="str">
        <f>Commodities!C7</f>
        <v>RHIDB</v>
      </c>
      <c r="C6" s="417" t="str">
        <f>Commodities!D7</f>
        <v>Residential heating Individual Detached Buildings Demand</v>
      </c>
      <c r="D6" s="417" t="str">
        <f>Commodities!E7</f>
        <v>Mm2</v>
      </c>
      <c r="E6" s="418">
        <f>Buildings!E45</f>
        <v>2.1370992380040144</v>
      </c>
      <c r="F6" s="419">
        <f>Buildings!F45</f>
        <v>2.2404849358413017</v>
      </c>
    </row>
    <row r="7" spans="2:6">
      <c r="B7" s="416" t="str">
        <f>Commodities!C8</f>
        <v>RHCSDB</v>
      </c>
      <c r="C7" s="417" t="str">
        <f>Commodities!D8</f>
        <v>Residential heating Centralised Semi-Detached Buildings Demand</v>
      </c>
      <c r="D7" s="417" t="str">
        <f>Commodities!E8</f>
        <v>Mm2</v>
      </c>
      <c r="E7" s="418">
        <f>Buildings!E46</f>
        <v>5.7013991016170342</v>
      </c>
      <c r="F7" s="419">
        <f>Buildings!F46</f>
        <v>5.9772136797552422</v>
      </c>
    </row>
    <row r="8" spans="2:6">
      <c r="B8" s="416" t="str">
        <f>Commodities!C9</f>
        <v>RHISDB</v>
      </c>
      <c r="C8" s="417" t="str">
        <f>Commodities!D9</f>
        <v>Residential heating Individual Semi-Detached Buildings Demand</v>
      </c>
      <c r="D8" s="417" t="str">
        <f>Commodities!E9</f>
        <v>Mm2</v>
      </c>
      <c r="E8" s="418">
        <f>Buildings!E47</f>
        <v>1.1692336256556919</v>
      </c>
      <c r="F8" s="419">
        <f>Buildings!F47</f>
        <v>1.2257972293356669</v>
      </c>
    </row>
    <row r="9" spans="2:6">
      <c r="B9" s="416" t="str">
        <f>Commodities!C10</f>
        <v>RHCMB</v>
      </c>
      <c r="C9" s="417" t="str">
        <f>Commodities!D10</f>
        <v>Residential heating Centralised Multi S. Buildings Demand</v>
      </c>
      <c r="D9" s="417" t="str">
        <f>Commodities!E10</f>
        <v>Mm2</v>
      </c>
      <c r="E9" s="418">
        <f>Buildings!E48</f>
        <v>15.362103134912566</v>
      </c>
      <c r="F9" s="419">
        <f>Buildings!F48</f>
        <v>16.105270192673846</v>
      </c>
    </row>
    <row r="10" spans="2:6">
      <c r="B10" s="416" t="str">
        <f>Commodities!C11</f>
        <v>RHIMB</v>
      </c>
      <c r="C10" s="417" t="str">
        <f>Commodities!D11</f>
        <v>Residential heating Individual Multi S. Buildings Demand</v>
      </c>
      <c r="D10" s="417" t="str">
        <f>Commodities!E11</f>
        <v>Mm2</v>
      </c>
      <c r="E10" s="418">
        <f>Buildings!E49</f>
        <v>3.1504350469056144</v>
      </c>
      <c r="F10" s="419">
        <f>Buildings!F49</f>
        <v>3.3028425345988799</v>
      </c>
    </row>
    <row r="11" spans="2:6">
      <c r="D11" s="412"/>
      <c r="E11" s="420"/>
      <c r="F11" s="420"/>
    </row>
    <row r="12" spans="2:6">
      <c r="D12" s="412"/>
      <c r="E12" s="421" t="s">
        <v>146</v>
      </c>
      <c r="F12" s="422">
        <f>SUM(E5:F10)</f>
        <v>77.717787636363639</v>
      </c>
    </row>
    <row r="20" spans="3:3">
      <c r="C20" s="166"/>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54C22-E826-4784-87D8-4B32CC0757FD}">
  <dimension ref="B2:Q21"/>
  <sheetViews>
    <sheetView zoomScaleNormal="100" workbookViewId="0">
      <selection activeCell="G13" sqref="G13"/>
    </sheetView>
  </sheetViews>
  <sheetFormatPr defaultRowHeight="14.4"/>
  <cols>
    <col min="2" max="2" width="13.6640625" customWidth="1"/>
    <col min="3" max="3" width="47.33203125" customWidth="1"/>
    <col min="4" max="4" width="9.6640625" customWidth="1"/>
  </cols>
  <sheetData>
    <row r="2" spans="2:17">
      <c r="B2" s="358"/>
      <c r="C2" s="358"/>
      <c r="D2" s="358"/>
      <c r="E2" s="358"/>
      <c r="F2" s="358"/>
      <c r="G2" s="358"/>
      <c r="H2" s="358"/>
      <c r="I2" s="358"/>
      <c r="J2" s="358"/>
      <c r="K2" s="358"/>
      <c r="L2" s="358"/>
      <c r="M2" s="358"/>
      <c r="N2" s="358"/>
      <c r="O2" s="358"/>
      <c r="P2" s="358"/>
      <c r="Q2" s="358"/>
    </row>
    <row r="3" spans="2:17">
      <c r="B3" s="358"/>
      <c r="C3" s="384"/>
      <c r="D3" s="384"/>
      <c r="E3" s="423" t="s">
        <v>486</v>
      </c>
      <c r="F3" s="384"/>
      <c r="G3" s="358"/>
      <c r="H3" s="358"/>
      <c r="I3" s="358"/>
      <c r="J3" s="358"/>
      <c r="K3" s="358"/>
      <c r="L3" s="358"/>
      <c r="M3" s="358"/>
      <c r="N3" s="358"/>
      <c r="O3" s="358"/>
      <c r="P3" s="358"/>
      <c r="Q3" s="358"/>
    </row>
    <row r="4" spans="2:17" ht="28.8">
      <c r="B4" s="425" t="s">
        <v>341</v>
      </c>
      <c r="C4" s="425" t="s">
        <v>403</v>
      </c>
      <c r="D4" s="425" t="s">
        <v>404</v>
      </c>
      <c r="E4" s="426" t="s">
        <v>405</v>
      </c>
      <c r="F4" s="427" t="s">
        <v>490</v>
      </c>
      <c r="G4" s="427" t="s">
        <v>410</v>
      </c>
      <c r="H4" s="358"/>
      <c r="I4" s="358"/>
      <c r="J4" s="358"/>
      <c r="K4" s="358"/>
      <c r="L4" s="358"/>
      <c r="M4" s="358"/>
      <c r="N4" s="358"/>
      <c r="O4" s="358"/>
      <c r="P4" s="358"/>
      <c r="Q4" s="358"/>
    </row>
    <row r="5" spans="2:17" ht="15" thickBot="1">
      <c r="B5" s="428" t="s">
        <v>491</v>
      </c>
      <c r="C5" s="429"/>
      <c r="D5" s="429"/>
      <c r="E5" s="430"/>
      <c r="F5" s="431"/>
      <c r="G5" s="431"/>
      <c r="H5" s="358"/>
      <c r="I5" s="358"/>
      <c r="J5" s="358"/>
      <c r="K5" s="358"/>
      <c r="L5" s="358"/>
      <c r="M5" s="358"/>
      <c r="N5" s="358"/>
      <c r="O5" s="358"/>
      <c r="P5" s="358"/>
      <c r="Q5" s="358"/>
    </row>
    <row r="6" spans="2:17">
      <c r="B6" s="424" t="str">
        <f>Processes!D33</f>
        <v>FT-RESDSL</v>
      </c>
      <c r="C6" s="424" t="str">
        <f>Processes!E33</f>
        <v>Fuel Technology Diesel RES</v>
      </c>
      <c r="D6" s="424" t="str">
        <f>RIGHT(Commodities!C12,3)</f>
        <v>DSL</v>
      </c>
      <c r="E6" s="432" t="str">
        <f>Commodities!C12</f>
        <v>RESDSL</v>
      </c>
      <c r="F6" s="424">
        <v>1</v>
      </c>
      <c r="G6" s="424">
        <v>50</v>
      </c>
      <c r="H6" s="358"/>
      <c r="I6" s="358"/>
      <c r="J6" s="358"/>
      <c r="K6" s="358"/>
      <c r="L6" s="358"/>
      <c r="M6" s="358"/>
      <c r="N6" s="358"/>
      <c r="O6" s="358"/>
      <c r="P6" s="358"/>
      <c r="Q6" s="358"/>
    </row>
    <row r="7" spans="2:17">
      <c r="B7" s="372" t="str">
        <f>Processes!D34</f>
        <v>FT-RESLPG</v>
      </c>
      <c r="C7" s="372" t="str">
        <f>Processes!E34</f>
        <v>Fuel Technology Liquefied Petroleum Gas RES</v>
      </c>
      <c r="D7" s="372" t="str">
        <f>RIGHT(Commodities!C13,3)</f>
        <v>LPG</v>
      </c>
      <c r="E7" s="433" t="str">
        <f>Commodities!C13</f>
        <v>RESLPG</v>
      </c>
      <c r="F7" s="372">
        <v>1</v>
      </c>
      <c r="G7" s="372">
        <v>50</v>
      </c>
      <c r="H7" s="358"/>
      <c r="I7" s="358"/>
      <c r="J7" s="358"/>
      <c r="K7" s="358"/>
      <c r="L7" s="358"/>
      <c r="M7" s="358"/>
      <c r="N7" s="358"/>
      <c r="O7" s="358"/>
      <c r="P7" s="358"/>
      <c r="Q7" s="358"/>
    </row>
    <row r="8" spans="2:17">
      <c r="B8" s="372" t="str">
        <f>Processes!D35</f>
        <v>FT-RESELCH</v>
      </c>
      <c r="C8" s="372" t="str">
        <f>Processes!E35</f>
        <v>Fuel Technology Electricity RES</v>
      </c>
      <c r="D8" s="372" t="s">
        <v>464</v>
      </c>
      <c r="E8" s="433" t="str">
        <f>Commodities!C14</f>
        <v>RESELCH</v>
      </c>
      <c r="F8" s="372">
        <v>1</v>
      </c>
      <c r="G8" s="372">
        <v>50</v>
      </c>
      <c r="H8" s="358"/>
      <c r="I8" s="358"/>
      <c r="J8" s="358"/>
      <c r="K8" s="358"/>
      <c r="L8" s="358"/>
      <c r="M8" s="358"/>
      <c r="N8" s="358"/>
      <c r="O8" s="358"/>
      <c r="P8" s="358"/>
      <c r="Q8" s="358"/>
    </row>
    <row r="9" spans="2:17">
      <c r="B9" s="372" t="str">
        <f>Processes!D36</f>
        <v>FT-RESGEO</v>
      </c>
      <c r="C9" s="372" t="str">
        <f>Processes!E36</f>
        <v>Fuel Technology Geothermal RES</v>
      </c>
      <c r="D9" s="372" t="str">
        <f>RIGHT(Commodities!C15,3)</f>
        <v>GEO</v>
      </c>
      <c r="E9" s="433" t="str">
        <f>Commodities!C15</f>
        <v>RESGEO</v>
      </c>
      <c r="F9" s="372">
        <v>1</v>
      </c>
      <c r="G9" s="372">
        <v>50</v>
      </c>
      <c r="H9" s="358"/>
      <c r="I9" s="358"/>
      <c r="J9" s="358"/>
      <c r="K9" s="358"/>
      <c r="L9" s="358"/>
      <c r="M9" s="358"/>
      <c r="N9" s="358"/>
      <c r="O9" s="358"/>
      <c r="P9" s="358"/>
      <c r="Q9" s="358"/>
    </row>
    <row r="10" spans="2:17">
      <c r="B10" s="372" t="str">
        <f>Processes!D37</f>
        <v>FT-RESHCE</v>
      </c>
      <c r="C10" s="372" t="str">
        <f>Processes!E37</f>
        <v>Fuel Technology Heat RES</v>
      </c>
      <c r="D10" s="372" t="s">
        <v>532</v>
      </c>
      <c r="E10" s="433" t="str">
        <f>Commodities!C16</f>
        <v>RESHCE</v>
      </c>
      <c r="F10" s="372">
        <v>0.8</v>
      </c>
      <c r="G10" s="372">
        <v>50</v>
      </c>
      <c r="H10" s="358"/>
      <c r="I10" s="358"/>
      <c r="J10" s="358"/>
      <c r="K10" s="358"/>
      <c r="L10" s="358"/>
      <c r="M10" s="358"/>
      <c r="N10" s="358"/>
      <c r="O10" s="358"/>
      <c r="P10" s="358"/>
      <c r="Q10" s="358"/>
    </row>
    <row r="11" spans="2:17">
      <c r="B11" t="s">
        <v>601</v>
      </c>
      <c r="C11" t="s">
        <v>602</v>
      </c>
      <c r="D11" t="s">
        <v>603</v>
      </c>
      <c r="E11" s="562" t="s">
        <v>533</v>
      </c>
      <c r="F11">
        <v>1</v>
      </c>
      <c r="G11">
        <v>50</v>
      </c>
    </row>
    <row r="12" spans="2:17">
      <c r="B12" t="s">
        <v>604</v>
      </c>
      <c r="C12" t="s">
        <v>605</v>
      </c>
      <c r="D12" t="s">
        <v>606</v>
      </c>
      <c r="E12" s="562" t="s">
        <v>536</v>
      </c>
      <c r="F12">
        <v>1</v>
      </c>
      <c r="G12">
        <v>50</v>
      </c>
    </row>
    <row r="13" spans="2:17">
      <c r="B13" t="s">
        <v>607</v>
      </c>
      <c r="C13" t="s">
        <v>608</v>
      </c>
      <c r="D13" t="s">
        <v>609</v>
      </c>
      <c r="E13" s="562" t="s">
        <v>539</v>
      </c>
      <c r="F13">
        <v>1</v>
      </c>
      <c r="G13">
        <v>50</v>
      </c>
    </row>
    <row r="14" spans="2:17">
      <c r="B14" t="s">
        <v>610</v>
      </c>
      <c r="C14" t="s">
        <v>611</v>
      </c>
      <c r="D14" t="s">
        <v>612</v>
      </c>
      <c r="E14" s="562" t="s">
        <v>542</v>
      </c>
      <c r="F14">
        <v>1</v>
      </c>
      <c r="G14">
        <v>50</v>
      </c>
    </row>
    <row r="15" spans="2:17">
      <c r="B15" t="s">
        <v>613</v>
      </c>
      <c r="C15" t="s">
        <v>614</v>
      </c>
      <c r="D15" t="s">
        <v>615</v>
      </c>
      <c r="E15" s="562" t="s">
        <v>545</v>
      </c>
      <c r="F15">
        <v>1</v>
      </c>
      <c r="G15">
        <v>50</v>
      </c>
    </row>
    <row r="16" spans="2:17">
      <c r="B16" t="s">
        <v>616</v>
      </c>
      <c r="C16" t="s">
        <v>617</v>
      </c>
      <c r="D16" t="s">
        <v>618</v>
      </c>
      <c r="E16" s="562" t="s">
        <v>548</v>
      </c>
      <c r="F16">
        <v>1</v>
      </c>
      <c r="G16">
        <v>50</v>
      </c>
    </row>
    <row r="17" spans="2:7">
      <c r="B17" t="s">
        <v>619</v>
      </c>
      <c r="C17" t="s">
        <v>620</v>
      </c>
      <c r="D17" t="s">
        <v>590</v>
      </c>
      <c r="E17" s="562" t="s">
        <v>551</v>
      </c>
      <c r="F17">
        <v>1</v>
      </c>
      <c r="G17">
        <v>50</v>
      </c>
    </row>
    <row r="18" spans="2:7">
      <c r="B18" t="s">
        <v>621</v>
      </c>
      <c r="C18" t="s">
        <v>622</v>
      </c>
      <c r="D18" t="s">
        <v>623</v>
      </c>
      <c r="E18" s="562" t="s">
        <v>554</v>
      </c>
      <c r="F18">
        <v>1</v>
      </c>
      <c r="G18">
        <v>50</v>
      </c>
    </row>
    <row r="19" spans="2:7">
      <c r="D19" t="s">
        <v>624</v>
      </c>
      <c r="E19" s="562"/>
    </row>
    <row r="20" spans="2:7">
      <c r="B20" t="s">
        <v>625</v>
      </c>
      <c r="C20" t="s">
        <v>626</v>
      </c>
      <c r="D20" t="s">
        <v>627</v>
      </c>
      <c r="E20" s="562" t="s">
        <v>557</v>
      </c>
      <c r="F20">
        <v>1</v>
      </c>
      <c r="G20">
        <v>50</v>
      </c>
    </row>
    <row r="21" spans="2:7">
      <c r="D21" t="s">
        <v>628</v>
      </c>
      <c r="E21" s="56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9D02AB962184148B388382DEA77A8D8" ma:contentTypeVersion="13" ma:contentTypeDescription="Create a new document." ma:contentTypeScope="" ma:versionID="5538c5495737285fe6607843388ce439">
  <xsd:schema xmlns:xsd="http://www.w3.org/2001/XMLSchema" xmlns:xs="http://www.w3.org/2001/XMLSchema" xmlns:p="http://schemas.microsoft.com/office/2006/metadata/properties" xmlns:ns3="eb1e73c8-d39f-4efd-899f-14bd3b636d18" xmlns:ns4="354022e2-b450-44d6-9a37-edcbc9ddaed2" targetNamespace="http://schemas.microsoft.com/office/2006/metadata/properties" ma:root="true" ma:fieldsID="a760809303484d4a0370fa78908d658d" ns3:_="" ns4:_="">
    <xsd:import namespace="eb1e73c8-d39f-4efd-899f-14bd3b636d18"/>
    <xsd:import namespace="354022e2-b450-44d6-9a37-edcbc9ddaed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1e73c8-d39f-4efd-899f-14bd3b636d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54022e2-b450-44d6-9a37-edcbc9ddaed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0CD43A-75B5-40C2-AE15-DC8C291AE6D2}">
  <ds:schemaRefs>
    <ds:schemaRef ds:uri="http://purl.org/dc/terms/"/>
    <ds:schemaRef ds:uri="http://schemas.openxmlformats.org/package/2006/metadata/core-properties"/>
    <ds:schemaRef ds:uri="eb1e73c8-d39f-4efd-899f-14bd3b636d18"/>
    <ds:schemaRef ds:uri="http://schemas.microsoft.com/office/2006/documentManagement/types"/>
    <ds:schemaRef ds:uri="http://schemas.microsoft.com/office/2006/metadata/properties"/>
    <ds:schemaRef ds:uri="http://purl.org/dc/elements/1.1/"/>
    <ds:schemaRef ds:uri="354022e2-b450-44d6-9a37-edcbc9ddaed2"/>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AEB1969-3817-4331-B1DA-673F6D20FB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1e73c8-d39f-4efd-899f-14bd3b636d18"/>
    <ds:schemaRef ds:uri="354022e2-b450-44d6-9a37-edcbc9ddae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1E1AD81-3792-4906-9343-9BECE8F0A9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LOG</vt:lpstr>
      <vt:lpstr>Intro</vt:lpstr>
      <vt:lpstr>Legend</vt:lpstr>
      <vt:lpstr>Commodities</vt:lpstr>
      <vt:lpstr>Processes</vt:lpstr>
      <vt:lpstr>Boilers</vt:lpstr>
      <vt:lpstr>Buildings</vt:lpstr>
      <vt:lpstr>Dem</vt:lpstr>
      <vt:lpstr>RES_Fuel</vt:lpstr>
      <vt:lpstr>Emis</vt:lpstr>
      <vt:lpstr>Service_Demand_2010_2018_IS</vt:lpstr>
      <vt:lpstr>Statistics Iceland - STOCK</vt:lpstr>
      <vt:lpstr>Statistics Iceland - ENERGY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Burcu Unluturk</dc:creator>
  <cp:lastModifiedBy>Mikkel Bosack</cp:lastModifiedBy>
  <cp:lastPrinted>2020-11-01T23:39:12Z</cp:lastPrinted>
  <dcterms:created xsi:type="dcterms:W3CDTF">2018-03-13T12:45:36Z</dcterms:created>
  <dcterms:modified xsi:type="dcterms:W3CDTF">2021-05-07T12:22:29Z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0x01010019D02AB962184148B388382DEA77A8D8</vt:lpwstr>
  </property>
  <property fmtid="{D5CDD505-2E9C-101B-9397-08002B2CF9AE}" pid="3" name="SaveCode">
    <vt:r8>277381539344787</vt:r8>
  </property>
</Properties>
</file>